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D:\Admin\Documents\Gambling\"/>
    </mc:Choice>
  </mc:AlternateContent>
  <xr:revisionPtr revIDLastSave="0" documentId="13_ncr:1_{A31D25AC-BB7D-4612-B6B3-761D82F94741}" xr6:coauthVersionLast="45" xr6:coauthVersionMax="45" xr10:uidLastSave="{00000000-0000-0000-0000-000000000000}"/>
  <bookViews>
    <workbookView xWindow="-108" yWindow="-108" windowWidth="23256" windowHeight="12576" tabRatio="867" xr2:uid="{00000000-000D-0000-FFFF-FFFF00000000}"/>
  </bookViews>
  <sheets>
    <sheet name="Situation" sheetId="124" r:id="rId1"/>
    <sheet name="Rules" sheetId="32" r:id="rId2"/>
    <sheet name="Inittialize" sheetId="123" r:id="rId3"/>
    <sheet name="Dealer" sheetId="12" state="hidden" r:id="rId4"/>
    <sheet name="Stand" sheetId="13" state="hidden" r:id="rId5"/>
    <sheet name="Hit" sheetId="14" state="hidden" r:id="rId6"/>
    <sheet name="HS" sheetId="15" state="hidden" r:id="rId7"/>
    <sheet name="Double" sheetId="17" r:id="rId8"/>
    <sheet name="HSD" sheetId="18" state="hidden" r:id="rId9"/>
    <sheet name="Surrender" sheetId="19" state="hidden" r:id="rId10"/>
    <sheet name="HSDR" sheetId="20" state="hidden" r:id="rId11"/>
    <sheet name="Pair" sheetId="22" state="hidden" r:id="rId12"/>
    <sheet name="Blackjack" sheetId="28" state="hidden" r:id="rId13"/>
    <sheet name="Prob" sheetId="24" state="hidden" r:id="rId14"/>
    <sheet name="5 Cards" sheetId="33" state="hidden" r:id="rId15"/>
    <sheet name="Three 7 Cards" sheetId="34" state="hidden" r:id="rId16"/>
    <sheet name="ER EL" sheetId="25" r:id="rId17"/>
    <sheet name="Summary" sheetId="27" r:id="rId18"/>
    <sheet name="EV" sheetId="26" r:id="rId19"/>
    <sheet name="WL Prob" sheetId="29" r:id="rId20"/>
    <sheet name="Analysis" sheetId="35" r:id="rId21"/>
    <sheet name="1x1" sheetId="122" r:id="rId22"/>
    <sheet name="1x2" sheetId="80" r:id="rId23"/>
    <sheet name="1x3" sheetId="87" r:id="rId24"/>
    <sheet name="1x4" sheetId="88" r:id="rId25"/>
    <sheet name="1x5" sheetId="90" r:id="rId26"/>
    <sheet name="1x6" sheetId="91" r:id="rId27"/>
    <sheet name="1x7" sheetId="92" r:id="rId28"/>
    <sheet name="1x8" sheetId="93" r:id="rId29"/>
    <sheet name="1x9" sheetId="94" r:id="rId30"/>
    <sheet name="1x10" sheetId="96" r:id="rId31"/>
    <sheet name="2x3" sheetId="89" r:id="rId32"/>
    <sheet name="2x4" sheetId="100" r:id="rId33"/>
    <sheet name="2x5" sheetId="101" r:id="rId34"/>
    <sheet name="2x6" sheetId="102" r:id="rId35"/>
    <sheet name="2x7" sheetId="103" r:id="rId36"/>
    <sheet name="2x8" sheetId="104" r:id="rId37"/>
    <sheet name="2x9" sheetId="105" r:id="rId38"/>
    <sheet name="2x10" sheetId="106" r:id="rId39"/>
    <sheet name="3x4" sheetId="99" r:id="rId40"/>
    <sheet name="3x5" sheetId="107" r:id="rId41"/>
    <sheet name="3x6" sheetId="108" r:id="rId42"/>
    <sheet name="3x7" sheetId="109" r:id="rId43"/>
    <sheet name="3x8" sheetId="110" r:id="rId44"/>
    <sheet name="3x9" sheetId="111" r:id="rId45"/>
    <sheet name="3x10" sheetId="112" r:id="rId46"/>
    <sheet name="4x4" sheetId="115" r:id="rId47"/>
    <sheet name="4x5" sheetId="116" r:id="rId48"/>
    <sheet name="4x6" sheetId="117" r:id="rId49"/>
    <sheet name="4x7" sheetId="118" r:id="rId50"/>
    <sheet name="4x8" sheetId="119" r:id="rId51"/>
    <sheet name="4x9" sheetId="120" r:id="rId52"/>
    <sheet name="4x10" sheetId="121" r:id="rId53"/>
    <sheet name="Strategy Summary" sheetId="95" r:id="rId54"/>
    <sheet name="Final" sheetId="97" r:id="rId55"/>
  </sheets>
  <definedNames>
    <definedName name="_xlnm.Print_Area" localSheetId="21">'1x1'!#REF!</definedName>
    <definedName name="_xlnm.Print_Area" localSheetId="30">'1x10'!#REF!</definedName>
    <definedName name="_xlnm.Print_Area" localSheetId="22">'1x2'!#REF!</definedName>
    <definedName name="_xlnm.Print_Area" localSheetId="23">'1x3'!#REF!</definedName>
    <definedName name="_xlnm.Print_Area" localSheetId="24">'1x4'!#REF!</definedName>
    <definedName name="_xlnm.Print_Area" localSheetId="25">'1x5'!#REF!</definedName>
    <definedName name="_xlnm.Print_Area" localSheetId="26">'1x6'!#REF!</definedName>
    <definedName name="_xlnm.Print_Area" localSheetId="27">'1x7'!#REF!</definedName>
    <definedName name="_xlnm.Print_Area" localSheetId="28">'1x8'!#REF!</definedName>
    <definedName name="_xlnm.Print_Area" localSheetId="29">'1x9'!#REF!</definedName>
    <definedName name="_xlnm.Print_Area" localSheetId="38">'2x10'!#REF!</definedName>
    <definedName name="_xlnm.Print_Area" localSheetId="31">'2x3'!#REF!</definedName>
    <definedName name="_xlnm.Print_Area" localSheetId="32">'2x4'!#REF!</definedName>
    <definedName name="_xlnm.Print_Area" localSheetId="33">'2x5'!#REF!</definedName>
    <definedName name="_xlnm.Print_Area" localSheetId="34">'2x6'!#REF!</definedName>
    <definedName name="_xlnm.Print_Area" localSheetId="35">'2x7'!#REF!</definedName>
    <definedName name="_xlnm.Print_Area" localSheetId="36">'2x8'!#REF!</definedName>
    <definedName name="_xlnm.Print_Area" localSheetId="37">'2x9'!#REF!</definedName>
    <definedName name="_xlnm.Print_Area" localSheetId="45">'3x10'!#REF!</definedName>
    <definedName name="_xlnm.Print_Area" localSheetId="39">'3x4'!#REF!</definedName>
    <definedName name="_xlnm.Print_Area" localSheetId="40">'3x5'!#REF!</definedName>
    <definedName name="_xlnm.Print_Area" localSheetId="41">'3x6'!#REF!</definedName>
    <definedName name="_xlnm.Print_Area" localSheetId="42">'3x7'!#REF!</definedName>
    <definedName name="_xlnm.Print_Area" localSheetId="43">'3x8'!#REF!</definedName>
    <definedName name="_xlnm.Print_Area" localSheetId="44">'3x9'!#REF!</definedName>
    <definedName name="_xlnm.Print_Area" localSheetId="52">'4x10'!#REF!</definedName>
    <definedName name="_xlnm.Print_Area" localSheetId="46">'4x4'!#REF!</definedName>
    <definedName name="_xlnm.Print_Area" localSheetId="47">'4x5'!#REF!</definedName>
    <definedName name="_xlnm.Print_Area" localSheetId="48">'4x6'!#REF!</definedName>
    <definedName name="_xlnm.Print_Area" localSheetId="49">'4x7'!#REF!</definedName>
    <definedName name="_xlnm.Print_Area" localSheetId="50">'4x8'!#REF!</definedName>
    <definedName name="_xlnm.Print_Area" localSheetId="51">'4x9'!#REF!</definedName>
    <definedName name="_xlnm.Print_Area" localSheetId="54">Final!$A$1:$AH$46</definedName>
    <definedName name="_xlnm.Print_Area" localSheetId="1">Rules!$A$1:$V$43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24" l="1"/>
  <c r="J15" i="124"/>
  <c r="H15" i="124"/>
  <c r="M20" i="123"/>
  <c r="X10" i="124" l="1"/>
  <c r="M14" i="97" l="1"/>
  <c r="D12" i="124" l="1"/>
  <c r="D11" i="124"/>
  <c r="D10" i="124"/>
  <c r="D9" i="124"/>
  <c r="D8" i="124"/>
  <c r="D7" i="124"/>
  <c r="D6" i="124"/>
  <c r="D5" i="124"/>
  <c r="D4" i="124"/>
  <c r="D3" i="124"/>
  <c r="B47" i="112" l="1"/>
  <c r="B48" i="112" s="1"/>
  <c r="D46" i="112"/>
  <c r="C46" i="112"/>
  <c r="B46" i="112"/>
  <c r="D45" i="112"/>
  <c r="C45" i="112"/>
  <c r="B34" i="112"/>
  <c r="C34" i="112" s="1"/>
  <c r="D33" i="112"/>
  <c r="C33" i="112"/>
  <c r="B46" i="111"/>
  <c r="C46" i="111" s="1"/>
  <c r="D45" i="111"/>
  <c r="C45" i="111"/>
  <c r="C33" i="111"/>
  <c r="B47" i="110"/>
  <c r="C47" i="110" s="1"/>
  <c r="B46" i="110"/>
  <c r="C46" i="110" s="1"/>
  <c r="C45" i="110"/>
  <c r="C33" i="110"/>
  <c r="B46" i="109"/>
  <c r="C46" i="109" s="1"/>
  <c r="D45" i="109"/>
  <c r="C45" i="109"/>
  <c r="C33" i="109"/>
  <c r="B46" i="108"/>
  <c r="C46" i="108" s="1"/>
  <c r="D45" i="108"/>
  <c r="C45" i="108"/>
  <c r="C33" i="108"/>
  <c r="B47" i="107"/>
  <c r="B48" i="107" s="1"/>
  <c r="B46" i="107"/>
  <c r="C46" i="107" s="1"/>
  <c r="D45" i="107"/>
  <c r="C45" i="107"/>
  <c r="C33" i="107"/>
  <c r="B46" i="99"/>
  <c r="C46" i="99" s="1"/>
  <c r="D45" i="99"/>
  <c r="C45" i="99"/>
  <c r="C33" i="99"/>
  <c r="C46" i="106"/>
  <c r="B46" i="106"/>
  <c r="B47" i="106" s="1"/>
  <c r="C45" i="106"/>
  <c r="B34" i="106"/>
  <c r="C34" i="106" s="1"/>
  <c r="D33" i="106"/>
  <c r="C33" i="106"/>
  <c r="B47" i="105"/>
  <c r="B48" i="105" s="1"/>
  <c r="B46" i="105"/>
  <c r="C46" i="105" s="1"/>
  <c r="C45" i="105"/>
  <c r="C33" i="105"/>
  <c r="B47" i="104"/>
  <c r="B48" i="104" s="1"/>
  <c r="C46" i="104"/>
  <c r="B46" i="104"/>
  <c r="D45" i="104"/>
  <c r="C45" i="104"/>
  <c r="B34" i="104"/>
  <c r="C34" i="104" s="1"/>
  <c r="D33" i="104"/>
  <c r="C33" i="104"/>
  <c r="B47" i="103"/>
  <c r="B48" i="103" s="1"/>
  <c r="B46" i="103"/>
  <c r="C46" i="103" s="1"/>
  <c r="C45" i="103"/>
  <c r="C33" i="103"/>
  <c r="B46" i="102"/>
  <c r="C46" i="102" s="1"/>
  <c r="D45" i="102"/>
  <c r="C45" i="102"/>
  <c r="C33" i="102"/>
  <c r="B46" i="101"/>
  <c r="C46" i="101" s="1"/>
  <c r="D45" i="101"/>
  <c r="C45" i="101"/>
  <c r="C33" i="101"/>
  <c r="B46" i="100"/>
  <c r="C46" i="100" s="1"/>
  <c r="D45" i="100"/>
  <c r="C45" i="100"/>
  <c r="C33" i="100"/>
  <c r="B47" i="89"/>
  <c r="B48" i="89" s="1"/>
  <c r="B46" i="89"/>
  <c r="C46" i="89" s="1"/>
  <c r="D45" i="89"/>
  <c r="C45" i="89"/>
  <c r="C33" i="89"/>
  <c r="B47" i="96"/>
  <c r="B48" i="96" s="1"/>
  <c r="B46" i="96"/>
  <c r="C46" i="96" s="1"/>
  <c r="D45" i="96"/>
  <c r="C45" i="96"/>
  <c r="C33" i="96"/>
  <c r="B46" i="94"/>
  <c r="C46" i="94" s="1"/>
  <c r="C45" i="94"/>
  <c r="C33" i="94"/>
  <c r="B46" i="93"/>
  <c r="C46" i="93" s="1"/>
  <c r="D45" i="93"/>
  <c r="C45" i="93"/>
  <c r="C33" i="93"/>
  <c r="B46" i="92"/>
  <c r="C46" i="92" s="1"/>
  <c r="D46" i="92" s="1"/>
  <c r="D45" i="92"/>
  <c r="C45" i="92"/>
  <c r="C33" i="92"/>
  <c r="B46" i="91"/>
  <c r="C46" i="91" s="1"/>
  <c r="D45" i="91"/>
  <c r="C45" i="91"/>
  <c r="D33" i="91"/>
  <c r="C33" i="91"/>
  <c r="B47" i="90"/>
  <c r="B48" i="90" s="1"/>
  <c r="B46" i="90"/>
  <c r="C46" i="90" s="1"/>
  <c r="C45" i="90"/>
  <c r="D33" i="90"/>
  <c r="C33" i="90"/>
  <c r="B46" i="87"/>
  <c r="C46" i="87" s="1"/>
  <c r="D45" i="87"/>
  <c r="C45" i="87"/>
  <c r="C33" i="87"/>
  <c r="B46" i="80"/>
  <c r="C46" i="80" s="1"/>
  <c r="D45" i="80"/>
  <c r="C45" i="80"/>
  <c r="C33" i="80"/>
  <c r="B47" i="122"/>
  <c r="B48" i="122" s="1"/>
  <c r="B46" i="122"/>
  <c r="C46" i="122" s="1"/>
  <c r="D46" i="122" s="1"/>
  <c r="C45" i="122"/>
  <c r="C33" i="122"/>
  <c r="B34" i="88"/>
  <c r="D39" i="112" l="1"/>
  <c r="B35" i="112"/>
  <c r="C35" i="112" s="1"/>
  <c r="B36" i="112" s="1"/>
  <c r="C36" i="112" s="1"/>
  <c r="B37" i="112" s="1"/>
  <c r="C37" i="112" s="1"/>
  <c r="B38" i="112" s="1"/>
  <c r="C38" i="112" s="1"/>
  <c r="B39" i="112" s="1"/>
  <c r="C39" i="112" s="1"/>
  <c r="B40" i="112" s="1"/>
  <c r="C40" i="112" s="1"/>
  <c r="B41" i="112" s="1"/>
  <c r="C41" i="112" s="1"/>
  <c r="B42" i="112" s="1"/>
  <c r="C42" i="112" s="1"/>
  <c r="C48" i="112"/>
  <c r="B49" i="112"/>
  <c r="D34" i="112"/>
  <c r="D36" i="112"/>
  <c r="C47" i="112"/>
  <c r="D46" i="111"/>
  <c r="B47" i="111"/>
  <c r="D36" i="111"/>
  <c r="D33" i="111"/>
  <c r="B34" i="111"/>
  <c r="C34" i="111" s="1"/>
  <c r="B35" i="111" s="1"/>
  <c r="C35" i="111" s="1"/>
  <c r="B36" i="111" s="1"/>
  <c r="C36" i="111" s="1"/>
  <c r="B37" i="111" s="1"/>
  <c r="C37" i="111" s="1"/>
  <c r="B38" i="111" s="1"/>
  <c r="C38" i="111" s="1"/>
  <c r="B39" i="111" s="1"/>
  <c r="C39" i="111" s="1"/>
  <c r="B40" i="111" s="1"/>
  <c r="C40" i="111" s="1"/>
  <c r="B41" i="111" s="1"/>
  <c r="C41" i="111" s="1"/>
  <c r="B42" i="111" s="1"/>
  <c r="C42" i="111" s="1"/>
  <c r="D35" i="111"/>
  <c r="D39" i="111"/>
  <c r="D46" i="110"/>
  <c r="D45" i="110"/>
  <c r="D47" i="110"/>
  <c r="B48" i="110"/>
  <c r="D33" i="110"/>
  <c r="B34" i="110"/>
  <c r="C34" i="110" s="1"/>
  <c r="D46" i="109"/>
  <c r="B47" i="109"/>
  <c r="D34" i="109"/>
  <c r="D42" i="109"/>
  <c r="D33" i="109"/>
  <c r="B34" i="109"/>
  <c r="C34" i="109" s="1"/>
  <c r="B35" i="109" s="1"/>
  <c r="C35" i="109" s="1"/>
  <c r="B36" i="109" s="1"/>
  <c r="C36" i="109" s="1"/>
  <c r="B37" i="109" s="1"/>
  <c r="C37" i="109" s="1"/>
  <c r="B38" i="109" s="1"/>
  <c r="C38" i="109" s="1"/>
  <c r="B39" i="109" s="1"/>
  <c r="C39" i="109" s="1"/>
  <c r="B40" i="109" s="1"/>
  <c r="C40" i="109" s="1"/>
  <c r="B41" i="109" s="1"/>
  <c r="C41" i="109" s="1"/>
  <c r="B42" i="109" s="1"/>
  <c r="C42" i="109" s="1"/>
  <c r="D39" i="109"/>
  <c r="D46" i="108"/>
  <c r="B47" i="108"/>
  <c r="D33" i="108"/>
  <c r="B34" i="108"/>
  <c r="C34" i="108" s="1"/>
  <c r="B35" i="108" s="1"/>
  <c r="C35" i="108" s="1"/>
  <c r="B36" i="108" s="1"/>
  <c r="C36" i="108" s="1"/>
  <c r="B37" i="108" s="1"/>
  <c r="C37" i="108" s="1"/>
  <c r="B38" i="108" s="1"/>
  <c r="C38" i="108" s="1"/>
  <c r="B39" i="108" s="1"/>
  <c r="C39" i="108" s="1"/>
  <c r="B40" i="108" s="1"/>
  <c r="C40" i="108" s="1"/>
  <c r="B41" i="108" s="1"/>
  <c r="C41" i="108" s="1"/>
  <c r="B42" i="108" s="1"/>
  <c r="C42" i="108" s="1"/>
  <c r="D46" i="107"/>
  <c r="C48" i="107"/>
  <c r="B49" i="107"/>
  <c r="D34" i="107"/>
  <c r="D38" i="107"/>
  <c r="D40" i="107"/>
  <c r="D42" i="107"/>
  <c r="C47" i="107"/>
  <c r="D33" i="107"/>
  <c r="B34" i="107"/>
  <c r="C34" i="107" s="1"/>
  <c r="B35" i="107" s="1"/>
  <c r="C35" i="107" s="1"/>
  <c r="B36" i="107" s="1"/>
  <c r="C36" i="107" s="1"/>
  <c r="B37" i="107" s="1"/>
  <c r="C37" i="107" s="1"/>
  <c r="B38" i="107" s="1"/>
  <c r="C38" i="107" s="1"/>
  <c r="B39" i="107" s="1"/>
  <c r="C39" i="107" s="1"/>
  <c r="B40" i="107" s="1"/>
  <c r="C40" i="107" s="1"/>
  <c r="B41" i="107" s="1"/>
  <c r="C41" i="107" s="1"/>
  <c r="B42" i="107" s="1"/>
  <c r="C42" i="107" s="1"/>
  <c r="D35" i="107"/>
  <c r="D37" i="107"/>
  <c r="D39" i="107"/>
  <c r="D46" i="99"/>
  <c r="B47" i="99"/>
  <c r="D36" i="99"/>
  <c r="D33" i="99"/>
  <c r="B34" i="99"/>
  <c r="C34" i="99" s="1"/>
  <c r="B35" i="99" s="1"/>
  <c r="C35" i="99" s="1"/>
  <c r="B36" i="99" s="1"/>
  <c r="C36" i="99" s="1"/>
  <c r="B37" i="99" s="1"/>
  <c r="C37" i="99" s="1"/>
  <c r="B38" i="99" s="1"/>
  <c r="C38" i="99" s="1"/>
  <c r="B39" i="99" s="1"/>
  <c r="C39" i="99" s="1"/>
  <c r="B40" i="99" s="1"/>
  <c r="C40" i="99" s="1"/>
  <c r="B41" i="99" s="1"/>
  <c r="C41" i="99" s="1"/>
  <c r="B42" i="99" s="1"/>
  <c r="C42" i="99" s="1"/>
  <c r="D37" i="99"/>
  <c r="B35" i="106"/>
  <c r="C35" i="106" s="1"/>
  <c r="B36" i="106" s="1"/>
  <c r="C36" i="106" s="1"/>
  <c r="B37" i="106" s="1"/>
  <c r="C37" i="106" s="1"/>
  <c r="B38" i="106" s="1"/>
  <c r="C38" i="106" s="1"/>
  <c r="B39" i="106" s="1"/>
  <c r="C39" i="106" s="1"/>
  <c r="B40" i="106" s="1"/>
  <c r="C40" i="106" s="1"/>
  <c r="B41" i="106" s="1"/>
  <c r="C41" i="106" s="1"/>
  <c r="B42" i="106" s="1"/>
  <c r="C42" i="106" s="1"/>
  <c r="D34" i="106"/>
  <c r="B48" i="106"/>
  <c r="C47" i="106"/>
  <c r="D46" i="106"/>
  <c r="D45" i="106"/>
  <c r="D47" i="106"/>
  <c r="D46" i="105"/>
  <c r="C48" i="105"/>
  <c r="B49" i="105"/>
  <c r="C47" i="105"/>
  <c r="D45" i="105"/>
  <c r="D47" i="105"/>
  <c r="D33" i="105"/>
  <c r="B34" i="105"/>
  <c r="C34" i="105" s="1"/>
  <c r="D37" i="104"/>
  <c r="D35" i="104"/>
  <c r="B35" i="104"/>
  <c r="C35" i="104" s="1"/>
  <c r="B36" i="104" s="1"/>
  <c r="C36" i="104" s="1"/>
  <c r="B37" i="104" s="1"/>
  <c r="C37" i="104" s="1"/>
  <c r="B38" i="104" s="1"/>
  <c r="C38" i="104" s="1"/>
  <c r="B39" i="104" s="1"/>
  <c r="C39" i="104" s="1"/>
  <c r="B40" i="104" s="1"/>
  <c r="C40" i="104" s="1"/>
  <c r="B41" i="104" s="1"/>
  <c r="C41" i="104" s="1"/>
  <c r="B42" i="104" s="1"/>
  <c r="C42" i="104" s="1"/>
  <c r="D42" i="104"/>
  <c r="C48" i="104"/>
  <c r="B49" i="104"/>
  <c r="D34" i="104"/>
  <c r="D36" i="104"/>
  <c r="D38" i="104"/>
  <c r="D40" i="104"/>
  <c r="C47" i="104"/>
  <c r="D46" i="104"/>
  <c r="D48" i="104"/>
  <c r="D47" i="104"/>
  <c r="D46" i="103"/>
  <c r="C48" i="103"/>
  <c r="B49" i="103"/>
  <c r="C47" i="103"/>
  <c r="D45" i="103"/>
  <c r="D47" i="103"/>
  <c r="D33" i="103"/>
  <c r="B34" i="103"/>
  <c r="C34" i="103" s="1"/>
  <c r="D46" i="102"/>
  <c r="B47" i="102"/>
  <c r="D40" i="102"/>
  <c r="D33" i="102"/>
  <c r="B34" i="102"/>
  <c r="C34" i="102" s="1"/>
  <c r="B35" i="102" s="1"/>
  <c r="C35" i="102" s="1"/>
  <c r="B36" i="102" s="1"/>
  <c r="C36" i="102" s="1"/>
  <c r="B37" i="102" s="1"/>
  <c r="C37" i="102" s="1"/>
  <c r="B38" i="102" s="1"/>
  <c r="C38" i="102" s="1"/>
  <c r="B39" i="102" s="1"/>
  <c r="C39" i="102" s="1"/>
  <c r="B40" i="102" s="1"/>
  <c r="C40" i="102" s="1"/>
  <c r="B41" i="102" s="1"/>
  <c r="C41" i="102" s="1"/>
  <c r="B42" i="102" s="1"/>
  <c r="C42" i="102" s="1"/>
  <c r="D35" i="102"/>
  <c r="D46" i="101"/>
  <c r="B47" i="101"/>
  <c r="D33" i="101"/>
  <c r="B34" i="101"/>
  <c r="C34" i="101" s="1"/>
  <c r="B35" i="101" s="1"/>
  <c r="C35" i="101" s="1"/>
  <c r="B36" i="101" s="1"/>
  <c r="C36" i="101" s="1"/>
  <c r="B37" i="101" s="1"/>
  <c r="C37" i="101" s="1"/>
  <c r="B38" i="101" s="1"/>
  <c r="C38" i="101" s="1"/>
  <c r="B39" i="101" s="1"/>
  <c r="C39" i="101" s="1"/>
  <c r="B40" i="101" s="1"/>
  <c r="C40" i="101" s="1"/>
  <c r="B41" i="101" s="1"/>
  <c r="C41" i="101" s="1"/>
  <c r="B42" i="101" s="1"/>
  <c r="C42" i="101" s="1"/>
  <c r="D46" i="100"/>
  <c r="B47" i="100"/>
  <c r="D33" i="100"/>
  <c r="B34" i="100"/>
  <c r="C34" i="100" s="1"/>
  <c r="B35" i="100" s="1"/>
  <c r="C35" i="100" s="1"/>
  <c r="B36" i="100" s="1"/>
  <c r="C36" i="100" s="1"/>
  <c r="B37" i="100" s="1"/>
  <c r="C37" i="100" s="1"/>
  <c r="B38" i="100" s="1"/>
  <c r="C38" i="100" s="1"/>
  <c r="B39" i="100" s="1"/>
  <c r="C39" i="100" s="1"/>
  <c r="B40" i="100" s="1"/>
  <c r="C40" i="100" s="1"/>
  <c r="B41" i="100" s="1"/>
  <c r="C41" i="100" s="1"/>
  <c r="B42" i="100" s="1"/>
  <c r="C42" i="100" s="1"/>
  <c r="D46" i="89"/>
  <c r="D41" i="89"/>
  <c r="C48" i="89"/>
  <c r="B49" i="89"/>
  <c r="D36" i="89"/>
  <c r="C47" i="89"/>
  <c r="D33" i="89"/>
  <c r="B34" i="89"/>
  <c r="C34" i="89" s="1"/>
  <c r="B35" i="89" s="1"/>
  <c r="C35" i="89" s="1"/>
  <c r="B36" i="89" s="1"/>
  <c r="C36" i="89" s="1"/>
  <c r="B37" i="89" s="1"/>
  <c r="C37" i="89" s="1"/>
  <c r="B38" i="89" s="1"/>
  <c r="C38" i="89" s="1"/>
  <c r="B39" i="89" s="1"/>
  <c r="C39" i="89" s="1"/>
  <c r="B40" i="89" s="1"/>
  <c r="C40" i="89" s="1"/>
  <c r="B41" i="89" s="1"/>
  <c r="C41" i="89" s="1"/>
  <c r="B42" i="89" s="1"/>
  <c r="C42" i="89" s="1"/>
  <c r="D35" i="89"/>
  <c r="D37" i="89"/>
  <c r="D46" i="96"/>
  <c r="C48" i="96"/>
  <c r="B49" i="96"/>
  <c r="C47" i="96"/>
  <c r="D47" i="96" s="1"/>
  <c r="D33" i="96"/>
  <c r="B34" i="96"/>
  <c r="C34" i="96" s="1"/>
  <c r="B35" i="96" s="1"/>
  <c r="C35" i="96" s="1"/>
  <c r="B36" i="96" s="1"/>
  <c r="C36" i="96" s="1"/>
  <c r="B37" i="96" s="1"/>
  <c r="C37" i="96" s="1"/>
  <c r="B38" i="96" s="1"/>
  <c r="C38" i="96" s="1"/>
  <c r="B39" i="96" s="1"/>
  <c r="C39" i="96" s="1"/>
  <c r="B40" i="96" s="1"/>
  <c r="C40" i="96" s="1"/>
  <c r="B41" i="96" s="1"/>
  <c r="C41" i="96" s="1"/>
  <c r="B42" i="96" s="1"/>
  <c r="C42" i="96" s="1"/>
  <c r="D45" i="94"/>
  <c r="D46" i="94"/>
  <c r="B47" i="94"/>
  <c r="D33" i="94"/>
  <c r="B34" i="94"/>
  <c r="C34" i="94" s="1"/>
  <c r="D46" i="93"/>
  <c r="B47" i="93"/>
  <c r="D33" i="93"/>
  <c r="B34" i="93"/>
  <c r="C34" i="93" s="1"/>
  <c r="B35" i="93" s="1"/>
  <c r="C35" i="93" s="1"/>
  <c r="B36" i="93" s="1"/>
  <c r="C36" i="93" s="1"/>
  <c r="B37" i="93" s="1"/>
  <c r="C37" i="93" s="1"/>
  <c r="B38" i="93" s="1"/>
  <c r="C38" i="93" s="1"/>
  <c r="B39" i="93" s="1"/>
  <c r="C39" i="93" s="1"/>
  <c r="B40" i="93" s="1"/>
  <c r="C40" i="93" s="1"/>
  <c r="B41" i="93" s="1"/>
  <c r="C41" i="93" s="1"/>
  <c r="B42" i="93" s="1"/>
  <c r="C42" i="93" s="1"/>
  <c r="B47" i="92"/>
  <c r="D33" i="92"/>
  <c r="B34" i="92"/>
  <c r="C34" i="92" s="1"/>
  <c r="B35" i="92" s="1"/>
  <c r="C35" i="92" s="1"/>
  <c r="B36" i="92" s="1"/>
  <c r="C36" i="92" s="1"/>
  <c r="B37" i="92" s="1"/>
  <c r="C37" i="92" s="1"/>
  <c r="B38" i="92" s="1"/>
  <c r="C38" i="92" s="1"/>
  <c r="B39" i="92" s="1"/>
  <c r="C39" i="92" s="1"/>
  <c r="B40" i="92" s="1"/>
  <c r="C40" i="92" s="1"/>
  <c r="B41" i="92" s="1"/>
  <c r="C41" i="92" s="1"/>
  <c r="B42" i="92" s="1"/>
  <c r="C42" i="92" s="1"/>
  <c r="D46" i="91"/>
  <c r="B47" i="91"/>
  <c r="B34" i="91"/>
  <c r="C34" i="91" s="1"/>
  <c r="B35" i="91" s="1"/>
  <c r="C35" i="91" s="1"/>
  <c r="B36" i="91" s="1"/>
  <c r="C36" i="91" s="1"/>
  <c r="B37" i="91" s="1"/>
  <c r="C37" i="91" s="1"/>
  <c r="B38" i="91" s="1"/>
  <c r="C38" i="91" s="1"/>
  <c r="B39" i="91" s="1"/>
  <c r="C39" i="91" s="1"/>
  <c r="B40" i="91" s="1"/>
  <c r="C40" i="91" s="1"/>
  <c r="B41" i="91" s="1"/>
  <c r="C41" i="91" s="1"/>
  <c r="B42" i="91" s="1"/>
  <c r="C42" i="91" s="1"/>
  <c r="D46" i="90"/>
  <c r="C48" i="90"/>
  <c r="B49" i="90"/>
  <c r="C47" i="90"/>
  <c r="D45" i="90"/>
  <c r="D47" i="90"/>
  <c r="B34" i="90"/>
  <c r="C34" i="90" s="1"/>
  <c r="D46" i="87"/>
  <c r="B47" i="87"/>
  <c r="D33" i="87"/>
  <c r="B34" i="87"/>
  <c r="C34" i="87" s="1"/>
  <c r="B35" i="87" s="1"/>
  <c r="C35" i="87" s="1"/>
  <c r="B36" i="87" s="1"/>
  <c r="C36" i="87" s="1"/>
  <c r="B37" i="87" s="1"/>
  <c r="C37" i="87" s="1"/>
  <c r="B38" i="87" s="1"/>
  <c r="C38" i="87" s="1"/>
  <c r="B39" i="87" s="1"/>
  <c r="C39" i="87" s="1"/>
  <c r="B40" i="87" s="1"/>
  <c r="C40" i="87" s="1"/>
  <c r="B41" i="87" s="1"/>
  <c r="C41" i="87" s="1"/>
  <c r="B42" i="87" s="1"/>
  <c r="C42" i="87" s="1"/>
  <c r="D46" i="80"/>
  <c r="B47" i="80"/>
  <c r="D33" i="80"/>
  <c r="B34" i="80"/>
  <c r="C34" i="80" s="1"/>
  <c r="B35" i="80" s="1"/>
  <c r="C35" i="80" s="1"/>
  <c r="B36" i="80" s="1"/>
  <c r="C36" i="80" s="1"/>
  <c r="B37" i="80" s="1"/>
  <c r="C37" i="80" s="1"/>
  <c r="B38" i="80" s="1"/>
  <c r="C38" i="80" s="1"/>
  <c r="B39" i="80" s="1"/>
  <c r="C39" i="80" s="1"/>
  <c r="B40" i="80" s="1"/>
  <c r="C40" i="80" s="1"/>
  <c r="B41" i="80" s="1"/>
  <c r="C41" i="80" s="1"/>
  <c r="B42" i="80" s="1"/>
  <c r="C42" i="80" s="1"/>
  <c r="C48" i="122"/>
  <c r="B49" i="122"/>
  <c r="C47" i="122"/>
  <c r="D45" i="122"/>
  <c r="D33" i="122"/>
  <c r="B34" i="122"/>
  <c r="C34" i="122" s="1"/>
  <c r="D48" i="112" l="1"/>
  <c r="D40" i="112"/>
  <c r="B50" i="112"/>
  <c r="C49" i="112"/>
  <c r="D35" i="112"/>
  <c r="D42" i="112"/>
  <c r="D41" i="112"/>
  <c r="D47" i="112"/>
  <c r="D38" i="112"/>
  <c r="D37" i="112"/>
  <c r="D40" i="111"/>
  <c r="B48" i="111"/>
  <c r="C47" i="111"/>
  <c r="D38" i="111"/>
  <c r="D37" i="111"/>
  <c r="D42" i="111"/>
  <c r="D34" i="111"/>
  <c r="D41" i="111"/>
  <c r="D34" i="110"/>
  <c r="B35" i="110"/>
  <c r="C35" i="110" s="1"/>
  <c r="C48" i="110"/>
  <c r="B49" i="110"/>
  <c r="D35" i="109"/>
  <c r="D38" i="109"/>
  <c r="D36" i="109"/>
  <c r="B48" i="109"/>
  <c r="C47" i="109"/>
  <c r="D37" i="109"/>
  <c r="D40" i="109"/>
  <c r="D41" i="109"/>
  <c r="D35" i="108"/>
  <c r="D40" i="108"/>
  <c r="B48" i="108"/>
  <c r="C47" i="108"/>
  <c r="D38" i="108"/>
  <c r="D39" i="108"/>
  <c r="D36" i="108"/>
  <c r="D37" i="108"/>
  <c r="D42" i="108"/>
  <c r="D34" i="108"/>
  <c r="D41" i="108"/>
  <c r="D49" i="107"/>
  <c r="D47" i="107"/>
  <c r="B50" i="107"/>
  <c r="C49" i="107"/>
  <c r="D48" i="107"/>
  <c r="D36" i="107"/>
  <c r="D41" i="107"/>
  <c r="D35" i="99"/>
  <c r="D42" i="99"/>
  <c r="D34" i="99"/>
  <c r="D40" i="99"/>
  <c r="D39" i="99"/>
  <c r="D38" i="99"/>
  <c r="B48" i="99"/>
  <c r="C47" i="99"/>
  <c r="D41" i="99"/>
  <c r="C48" i="106"/>
  <c r="B49" i="106"/>
  <c r="D36" i="106"/>
  <c r="D35" i="106"/>
  <c r="D38" i="106"/>
  <c r="D37" i="106"/>
  <c r="D40" i="106"/>
  <c r="D39" i="106"/>
  <c r="D42" i="106"/>
  <c r="D41" i="106"/>
  <c r="D38" i="105"/>
  <c r="B35" i="105"/>
  <c r="C35" i="105" s="1"/>
  <c r="B36" i="105" s="1"/>
  <c r="C36" i="105" s="1"/>
  <c r="B37" i="105" s="1"/>
  <c r="C37" i="105" s="1"/>
  <c r="B38" i="105" s="1"/>
  <c r="C38" i="105" s="1"/>
  <c r="B39" i="105" s="1"/>
  <c r="C39" i="105" s="1"/>
  <c r="B40" i="105" s="1"/>
  <c r="C40" i="105" s="1"/>
  <c r="B41" i="105" s="1"/>
  <c r="C41" i="105" s="1"/>
  <c r="B42" i="105" s="1"/>
  <c r="C42" i="105" s="1"/>
  <c r="D34" i="105"/>
  <c r="D35" i="105"/>
  <c r="B50" i="105"/>
  <c r="C49" i="105"/>
  <c r="D48" i="105"/>
  <c r="D39" i="104"/>
  <c r="B50" i="104"/>
  <c r="C49" i="104"/>
  <c r="D41" i="104"/>
  <c r="D42" i="103"/>
  <c r="B35" i="103"/>
  <c r="C35" i="103" s="1"/>
  <c r="B36" i="103" s="1"/>
  <c r="C36" i="103" s="1"/>
  <c r="B37" i="103" s="1"/>
  <c r="C37" i="103" s="1"/>
  <c r="B38" i="103" s="1"/>
  <c r="C38" i="103" s="1"/>
  <c r="B39" i="103" s="1"/>
  <c r="C39" i="103" s="1"/>
  <c r="B40" i="103" s="1"/>
  <c r="C40" i="103" s="1"/>
  <c r="B41" i="103" s="1"/>
  <c r="C41" i="103" s="1"/>
  <c r="B42" i="103" s="1"/>
  <c r="C42" i="103" s="1"/>
  <c r="D34" i="103"/>
  <c r="D37" i="103"/>
  <c r="D48" i="103"/>
  <c r="D35" i="103"/>
  <c r="D49" i="103"/>
  <c r="C49" i="103"/>
  <c r="B50" i="103"/>
  <c r="D41" i="103"/>
  <c r="D38" i="102"/>
  <c r="D39" i="102"/>
  <c r="D36" i="102"/>
  <c r="B48" i="102"/>
  <c r="C47" i="102"/>
  <c r="D37" i="102"/>
  <c r="D42" i="102"/>
  <c r="D34" i="102"/>
  <c r="D41" i="102"/>
  <c r="D35" i="101"/>
  <c r="D40" i="101"/>
  <c r="B48" i="101"/>
  <c r="C47" i="101"/>
  <c r="D38" i="101"/>
  <c r="D39" i="101"/>
  <c r="D36" i="101"/>
  <c r="D37" i="101"/>
  <c r="D42" i="101"/>
  <c r="D34" i="101"/>
  <c r="D41" i="101"/>
  <c r="D35" i="100"/>
  <c r="D38" i="100"/>
  <c r="D36" i="100"/>
  <c r="D39" i="100"/>
  <c r="D42" i="100"/>
  <c r="D34" i="100"/>
  <c r="D37" i="100"/>
  <c r="D40" i="100"/>
  <c r="B48" i="100"/>
  <c r="C47" i="100"/>
  <c r="D41" i="100"/>
  <c r="D39" i="89"/>
  <c r="D40" i="89"/>
  <c r="B50" i="89"/>
  <c r="C49" i="89"/>
  <c r="D48" i="89"/>
  <c r="D47" i="89"/>
  <c r="D38" i="89"/>
  <c r="D49" i="89"/>
  <c r="D42" i="89"/>
  <c r="D34" i="89"/>
  <c r="D39" i="96"/>
  <c r="D37" i="96"/>
  <c r="D42" i="96"/>
  <c r="D34" i="96"/>
  <c r="B50" i="96"/>
  <c r="C49" i="96"/>
  <c r="D48" i="96"/>
  <c r="D38" i="96"/>
  <c r="D41" i="96"/>
  <c r="D36" i="96"/>
  <c r="D35" i="96"/>
  <c r="D49" i="96"/>
  <c r="D40" i="96"/>
  <c r="C47" i="94"/>
  <c r="B48" i="94"/>
  <c r="B35" i="94"/>
  <c r="C35" i="94" s="1"/>
  <c r="D34" i="94"/>
  <c r="D37" i="93"/>
  <c r="D35" i="93"/>
  <c r="D42" i="93"/>
  <c r="D34" i="93"/>
  <c r="B48" i="93"/>
  <c r="C47" i="93"/>
  <c r="D40" i="93"/>
  <c r="D39" i="93"/>
  <c r="D38" i="93"/>
  <c r="D36" i="93"/>
  <c r="D41" i="93"/>
  <c r="D38" i="92"/>
  <c r="D39" i="92"/>
  <c r="D36" i="92"/>
  <c r="D37" i="92"/>
  <c r="D42" i="92"/>
  <c r="D34" i="92"/>
  <c r="D35" i="92"/>
  <c r="D40" i="92"/>
  <c r="B48" i="92"/>
  <c r="C47" i="92"/>
  <c r="D41" i="92"/>
  <c r="D35" i="91"/>
  <c r="D38" i="91"/>
  <c r="D36" i="91"/>
  <c r="D39" i="91"/>
  <c r="D42" i="91"/>
  <c r="D34" i="91"/>
  <c r="D41" i="91"/>
  <c r="D37" i="91"/>
  <c r="D40" i="91"/>
  <c r="B48" i="91"/>
  <c r="C47" i="91"/>
  <c r="B35" i="90"/>
  <c r="C35" i="90" s="1"/>
  <c r="D34" i="90"/>
  <c r="D48" i="90"/>
  <c r="C49" i="90"/>
  <c r="D49" i="90" s="1"/>
  <c r="B50" i="90"/>
  <c r="D37" i="87"/>
  <c r="D35" i="87"/>
  <c r="D42" i="87"/>
  <c r="D34" i="87"/>
  <c r="D40" i="87"/>
  <c r="B48" i="87"/>
  <c r="C47" i="87"/>
  <c r="D39" i="87"/>
  <c r="D38" i="87"/>
  <c r="D41" i="87"/>
  <c r="D36" i="87"/>
  <c r="D35" i="80"/>
  <c r="D38" i="80"/>
  <c r="D36" i="80"/>
  <c r="D41" i="80"/>
  <c r="D39" i="80"/>
  <c r="D42" i="80"/>
  <c r="D34" i="80"/>
  <c r="D37" i="80"/>
  <c r="D40" i="80"/>
  <c r="B48" i="80"/>
  <c r="C47" i="80"/>
  <c r="D34" i="122"/>
  <c r="B35" i="122"/>
  <c r="C35" i="122" s="1"/>
  <c r="D47" i="122"/>
  <c r="D48" i="122"/>
  <c r="B50" i="122"/>
  <c r="C49" i="122"/>
  <c r="C25" i="123"/>
  <c r="C24" i="123"/>
  <c r="C50" i="112" l="1"/>
  <c r="B51" i="112"/>
  <c r="D49" i="112"/>
  <c r="C48" i="111"/>
  <c r="B49" i="111"/>
  <c r="D48" i="111"/>
  <c r="D47" i="111"/>
  <c r="C49" i="110"/>
  <c r="B50" i="110"/>
  <c r="D48" i="110"/>
  <c r="D49" i="110"/>
  <c r="B36" i="110"/>
  <c r="C36" i="110" s="1"/>
  <c r="D35" i="110"/>
  <c r="C48" i="109"/>
  <c r="B49" i="109"/>
  <c r="D48" i="109"/>
  <c r="D47" i="109"/>
  <c r="D47" i="108"/>
  <c r="C48" i="108"/>
  <c r="D48" i="108" s="1"/>
  <c r="B49" i="108"/>
  <c r="C50" i="107"/>
  <c r="B51" i="107"/>
  <c r="D50" i="107"/>
  <c r="D47" i="99"/>
  <c r="C48" i="99"/>
  <c r="B49" i="99"/>
  <c r="B50" i="106"/>
  <c r="C49" i="106"/>
  <c r="D49" i="106"/>
  <c r="D48" i="106"/>
  <c r="D40" i="105"/>
  <c r="D49" i="105"/>
  <c r="D42" i="105"/>
  <c r="D39" i="105"/>
  <c r="C50" i="105"/>
  <c r="D50" i="105" s="1"/>
  <c r="B51" i="105"/>
  <c r="D36" i="105"/>
  <c r="D41" i="105"/>
  <c r="D37" i="105"/>
  <c r="D49" i="104"/>
  <c r="C50" i="104"/>
  <c r="D50" i="104" s="1"/>
  <c r="B51" i="104"/>
  <c r="D39" i="103"/>
  <c r="D38" i="103"/>
  <c r="D40" i="103"/>
  <c r="C50" i="103"/>
  <c r="B51" i="103"/>
  <c r="D36" i="103"/>
  <c r="C48" i="102"/>
  <c r="B49" i="102"/>
  <c r="D48" i="102"/>
  <c r="D47" i="102"/>
  <c r="D47" i="101"/>
  <c r="C48" i="101"/>
  <c r="B49" i="101"/>
  <c r="D48" i="100"/>
  <c r="D47" i="100"/>
  <c r="C48" i="100"/>
  <c r="B49" i="100"/>
  <c r="C50" i="89"/>
  <c r="B51" i="89"/>
  <c r="D50" i="89"/>
  <c r="D50" i="96"/>
  <c r="C50" i="96"/>
  <c r="B51" i="96"/>
  <c r="C48" i="94"/>
  <c r="B49" i="94"/>
  <c r="B36" i="94"/>
  <c r="C36" i="94" s="1"/>
  <c r="D35" i="94"/>
  <c r="D48" i="94"/>
  <c r="D47" i="94"/>
  <c r="D47" i="93"/>
  <c r="C48" i="93"/>
  <c r="B49" i="93"/>
  <c r="D47" i="92"/>
  <c r="C48" i="92"/>
  <c r="B49" i="92"/>
  <c r="D47" i="91"/>
  <c r="C48" i="91"/>
  <c r="B49" i="91"/>
  <c r="C50" i="90"/>
  <c r="B51" i="90"/>
  <c r="B36" i="90"/>
  <c r="C36" i="90" s="1"/>
  <c r="D35" i="90"/>
  <c r="C48" i="87"/>
  <c r="B49" i="87"/>
  <c r="D47" i="87"/>
  <c r="D48" i="87"/>
  <c r="D47" i="80"/>
  <c r="C48" i="80"/>
  <c r="B49" i="80"/>
  <c r="B36" i="122"/>
  <c r="C36" i="122" s="1"/>
  <c r="B37" i="122" s="1"/>
  <c r="C37" i="122" s="1"/>
  <c r="B38" i="122" s="1"/>
  <c r="C38" i="122" s="1"/>
  <c r="B39" i="122" s="1"/>
  <c r="C39" i="122" s="1"/>
  <c r="B40" i="122" s="1"/>
  <c r="C40" i="122" s="1"/>
  <c r="B41" i="122" s="1"/>
  <c r="C41" i="122" s="1"/>
  <c r="B42" i="122" s="1"/>
  <c r="C42" i="122" s="1"/>
  <c r="D35" i="122"/>
  <c r="D49" i="122"/>
  <c r="C50" i="122"/>
  <c r="B51" i="122"/>
  <c r="D41" i="122"/>
  <c r="D36" i="122"/>
  <c r="C26" i="123"/>
  <c r="C21" i="115"/>
  <c r="D50" i="112" l="1"/>
  <c r="B52" i="112"/>
  <c r="C51" i="112"/>
  <c r="B50" i="111"/>
  <c r="C49" i="111"/>
  <c r="B37" i="110"/>
  <c r="C37" i="110" s="1"/>
  <c r="D36" i="110"/>
  <c r="D37" i="110"/>
  <c r="C50" i="110"/>
  <c r="B51" i="110"/>
  <c r="B50" i="109"/>
  <c r="C49" i="109"/>
  <c r="B50" i="108"/>
  <c r="C49" i="108"/>
  <c r="B52" i="107"/>
  <c r="C51" i="107"/>
  <c r="D51" i="107"/>
  <c r="D49" i="99"/>
  <c r="B50" i="99"/>
  <c r="C49" i="99"/>
  <c r="D48" i="99"/>
  <c r="C50" i="106"/>
  <c r="B51" i="106"/>
  <c r="B52" i="105"/>
  <c r="C51" i="105"/>
  <c r="D51" i="105" s="1"/>
  <c r="B52" i="104"/>
  <c r="C51" i="104"/>
  <c r="D51" i="104" s="1"/>
  <c r="B52" i="103"/>
  <c r="C51" i="103"/>
  <c r="D51" i="103" s="1"/>
  <c r="D50" i="103"/>
  <c r="B50" i="102"/>
  <c r="C49" i="102"/>
  <c r="B50" i="101"/>
  <c r="C49" i="101"/>
  <c r="D48" i="101"/>
  <c r="B50" i="100"/>
  <c r="C49" i="100"/>
  <c r="B52" i="89"/>
  <c r="C51" i="89"/>
  <c r="D51" i="89" s="1"/>
  <c r="B52" i="96"/>
  <c r="C51" i="96"/>
  <c r="B37" i="94"/>
  <c r="C37" i="94" s="1"/>
  <c r="B38" i="94" s="1"/>
  <c r="C38" i="94" s="1"/>
  <c r="B39" i="94" s="1"/>
  <c r="C39" i="94" s="1"/>
  <c r="B40" i="94" s="1"/>
  <c r="C40" i="94" s="1"/>
  <c r="B41" i="94" s="1"/>
  <c r="C41" i="94" s="1"/>
  <c r="B42" i="94" s="1"/>
  <c r="C42" i="94" s="1"/>
  <c r="D36" i="94"/>
  <c r="D40" i="94"/>
  <c r="B50" i="94"/>
  <c r="C49" i="94"/>
  <c r="D38" i="94"/>
  <c r="B50" i="93"/>
  <c r="C49" i="93"/>
  <c r="D49" i="93" s="1"/>
  <c r="D48" i="93"/>
  <c r="B50" i="92"/>
  <c r="C49" i="92"/>
  <c r="D48" i="92"/>
  <c r="D48" i="91"/>
  <c r="B50" i="91"/>
  <c r="C49" i="91"/>
  <c r="D49" i="91" s="1"/>
  <c r="D50" i="90"/>
  <c r="B37" i="90"/>
  <c r="C37" i="90" s="1"/>
  <c r="D36" i="90"/>
  <c r="B52" i="90"/>
  <c r="C51" i="90"/>
  <c r="D51" i="90" s="1"/>
  <c r="B50" i="87"/>
  <c r="C49" i="87"/>
  <c r="D48" i="80"/>
  <c r="B50" i="80"/>
  <c r="C49" i="80"/>
  <c r="D49" i="80" s="1"/>
  <c r="D38" i="122"/>
  <c r="D51" i="122"/>
  <c r="D39" i="122"/>
  <c r="D40" i="122"/>
  <c r="D42" i="122"/>
  <c r="B52" i="122"/>
  <c r="C51" i="122"/>
  <c r="D50" i="122"/>
  <c r="D37" i="122"/>
  <c r="C163" i="25"/>
  <c r="C204" i="25" s="1"/>
  <c r="D51" i="112" l="1"/>
  <c r="C52" i="112"/>
  <c r="B53" i="112"/>
  <c r="D52" i="112"/>
  <c r="D49" i="111"/>
  <c r="C50" i="111"/>
  <c r="B51" i="111"/>
  <c r="D50" i="110"/>
  <c r="C51" i="110"/>
  <c r="D51" i="110" s="1"/>
  <c r="B52" i="110"/>
  <c r="B38" i="110"/>
  <c r="C38" i="110" s="1"/>
  <c r="D50" i="109"/>
  <c r="D49" i="109"/>
  <c r="C50" i="109"/>
  <c r="B51" i="109"/>
  <c r="C50" i="108"/>
  <c r="B51" i="108"/>
  <c r="D49" i="108"/>
  <c r="C52" i="107"/>
  <c r="D52" i="107" s="1"/>
  <c r="B53" i="107"/>
  <c r="C50" i="99"/>
  <c r="B51" i="99"/>
  <c r="B52" i="106"/>
  <c r="C51" i="106"/>
  <c r="D50" i="106"/>
  <c r="C52" i="105"/>
  <c r="D52" i="105" s="1"/>
  <c r="B53" i="105"/>
  <c r="C52" i="104"/>
  <c r="D52" i="104" s="1"/>
  <c r="B53" i="104"/>
  <c r="C52" i="103"/>
  <c r="B53" i="103"/>
  <c r="D49" i="102"/>
  <c r="C50" i="102"/>
  <c r="B51" i="102"/>
  <c r="D49" i="101"/>
  <c r="C50" i="101"/>
  <c r="B51" i="101"/>
  <c r="C50" i="100"/>
  <c r="B51" i="100"/>
  <c r="D50" i="100"/>
  <c r="D49" i="100"/>
  <c r="C52" i="89"/>
  <c r="D52" i="89" s="1"/>
  <c r="B53" i="89"/>
  <c r="D51" i="96"/>
  <c r="C52" i="96"/>
  <c r="D52" i="96" s="1"/>
  <c r="B53" i="96"/>
  <c r="D49" i="94"/>
  <c r="C50" i="94"/>
  <c r="D50" i="94" s="1"/>
  <c r="B51" i="94"/>
  <c r="D37" i="94"/>
  <c r="D42" i="94"/>
  <c r="D41" i="94"/>
  <c r="D39" i="94"/>
  <c r="C50" i="93"/>
  <c r="D50" i="93" s="1"/>
  <c r="B51" i="93"/>
  <c r="D49" i="92"/>
  <c r="C50" i="92"/>
  <c r="D50" i="92" s="1"/>
  <c r="B51" i="92"/>
  <c r="C50" i="91"/>
  <c r="B51" i="91"/>
  <c r="B38" i="90"/>
  <c r="C38" i="90" s="1"/>
  <c r="D37" i="90"/>
  <c r="C52" i="90"/>
  <c r="B53" i="90"/>
  <c r="D49" i="87"/>
  <c r="C50" i="87"/>
  <c r="D50" i="87" s="1"/>
  <c r="B51" i="87"/>
  <c r="C50" i="80"/>
  <c r="B51" i="80"/>
  <c r="D50" i="80"/>
  <c r="D52" i="122"/>
  <c r="C52" i="122"/>
  <c r="B53" i="122"/>
  <c r="B68" i="25"/>
  <c r="C68" i="25"/>
  <c r="D68" i="25"/>
  <c r="E68" i="25"/>
  <c r="F68" i="25"/>
  <c r="G68" i="25"/>
  <c r="H68" i="25"/>
  <c r="I68" i="25"/>
  <c r="J68" i="25"/>
  <c r="K68" i="25"/>
  <c r="K103" i="19"/>
  <c r="J103" i="19"/>
  <c r="I103" i="19"/>
  <c r="H103" i="19"/>
  <c r="G103" i="19"/>
  <c r="F103" i="19"/>
  <c r="E103" i="19"/>
  <c r="D103" i="19"/>
  <c r="C103" i="19"/>
  <c r="B103" i="19"/>
  <c r="H102" i="19"/>
  <c r="D102" i="19"/>
  <c r="J101" i="19"/>
  <c r="F101" i="19"/>
  <c r="B101" i="19"/>
  <c r="H100" i="19"/>
  <c r="D100" i="19"/>
  <c r="J99" i="19"/>
  <c r="F99" i="19"/>
  <c r="B99" i="19"/>
  <c r="H98" i="19"/>
  <c r="D98" i="19"/>
  <c r="J97" i="19"/>
  <c r="F97" i="19"/>
  <c r="B97" i="19"/>
  <c r="H96" i="19"/>
  <c r="D96" i="19"/>
  <c r="J95" i="19"/>
  <c r="F95" i="19"/>
  <c r="B95" i="19"/>
  <c r="H94" i="19"/>
  <c r="D94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9" i="19"/>
  <c r="J79" i="19"/>
  <c r="I79" i="19"/>
  <c r="H79" i="19"/>
  <c r="G79" i="19"/>
  <c r="F79" i="19"/>
  <c r="E79" i="19"/>
  <c r="D79" i="19"/>
  <c r="C79" i="19"/>
  <c r="B79" i="19"/>
  <c r="K78" i="19"/>
  <c r="J78" i="19"/>
  <c r="I78" i="19"/>
  <c r="H78" i="19"/>
  <c r="G78" i="19"/>
  <c r="F78" i="19"/>
  <c r="E78" i="19"/>
  <c r="D78" i="19"/>
  <c r="C78" i="19"/>
  <c r="B78" i="19"/>
  <c r="K77" i="19"/>
  <c r="J77" i="19"/>
  <c r="I77" i="19"/>
  <c r="H77" i="19"/>
  <c r="G77" i="19"/>
  <c r="F77" i="19"/>
  <c r="E77" i="19"/>
  <c r="D77" i="19"/>
  <c r="C77" i="19"/>
  <c r="B77" i="19"/>
  <c r="K76" i="19"/>
  <c r="J76" i="19"/>
  <c r="I76" i="19"/>
  <c r="H76" i="19"/>
  <c r="G76" i="19"/>
  <c r="F76" i="19"/>
  <c r="E76" i="19"/>
  <c r="D76" i="19"/>
  <c r="C76" i="19"/>
  <c r="B76" i="19"/>
  <c r="K75" i="19"/>
  <c r="J75" i="19"/>
  <c r="I75" i="19"/>
  <c r="H75" i="19"/>
  <c r="G75" i="19"/>
  <c r="F75" i="19"/>
  <c r="E75" i="19"/>
  <c r="D75" i="19"/>
  <c r="C75" i="19"/>
  <c r="B75" i="19"/>
  <c r="K74" i="19"/>
  <c r="J74" i="19"/>
  <c r="I74" i="19"/>
  <c r="H74" i="19"/>
  <c r="G74" i="19"/>
  <c r="F74" i="19"/>
  <c r="E74" i="19"/>
  <c r="D74" i="19"/>
  <c r="C74" i="19"/>
  <c r="B74" i="19"/>
  <c r="K73" i="19"/>
  <c r="J73" i="19"/>
  <c r="I73" i="19"/>
  <c r="H73" i="19"/>
  <c r="G73" i="19"/>
  <c r="F73" i="19"/>
  <c r="E73" i="19"/>
  <c r="D73" i="19"/>
  <c r="C73" i="19"/>
  <c r="B73" i="19"/>
  <c r="K72" i="19"/>
  <c r="J72" i="19"/>
  <c r="I72" i="19"/>
  <c r="H72" i="19"/>
  <c r="G72" i="19"/>
  <c r="F72" i="19"/>
  <c r="E72" i="19"/>
  <c r="D72" i="19"/>
  <c r="C72" i="19"/>
  <c r="B72" i="19"/>
  <c r="K102" i="19"/>
  <c r="J102" i="19"/>
  <c r="I102" i="19"/>
  <c r="G102" i="19"/>
  <c r="F102" i="19"/>
  <c r="E102" i="19"/>
  <c r="C102" i="19"/>
  <c r="B102" i="19"/>
  <c r="K101" i="19"/>
  <c r="I101" i="19"/>
  <c r="H101" i="19"/>
  <c r="G101" i="19"/>
  <c r="E101" i="19"/>
  <c r="D101" i="19"/>
  <c r="C101" i="19"/>
  <c r="K100" i="19"/>
  <c r="J100" i="19"/>
  <c r="I100" i="19"/>
  <c r="G100" i="19"/>
  <c r="F100" i="19"/>
  <c r="E100" i="19"/>
  <c r="C100" i="19"/>
  <c r="B100" i="19"/>
  <c r="K99" i="19"/>
  <c r="I99" i="19"/>
  <c r="H99" i="19"/>
  <c r="G99" i="19"/>
  <c r="E99" i="19"/>
  <c r="D99" i="19"/>
  <c r="C99" i="19"/>
  <c r="K98" i="19"/>
  <c r="J98" i="19"/>
  <c r="I98" i="19"/>
  <c r="G98" i="19"/>
  <c r="F98" i="19"/>
  <c r="E98" i="19"/>
  <c r="C98" i="19"/>
  <c r="B98" i="19"/>
  <c r="K97" i="19"/>
  <c r="I97" i="19"/>
  <c r="H97" i="19"/>
  <c r="G97" i="19"/>
  <c r="E97" i="19"/>
  <c r="D97" i="19"/>
  <c r="C97" i="19"/>
  <c r="K96" i="19"/>
  <c r="J96" i="19"/>
  <c r="I96" i="19"/>
  <c r="G96" i="19"/>
  <c r="F96" i="19"/>
  <c r="E96" i="19"/>
  <c r="C96" i="19"/>
  <c r="B96" i="19"/>
  <c r="K95" i="19"/>
  <c r="I95" i="19"/>
  <c r="H95" i="19"/>
  <c r="G95" i="19"/>
  <c r="E95" i="19"/>
  <c r="D95" i="19"/>
  <c r="C95" i="19"/>
  <c r="K94" i="19"/>
  <c r="J94" i="19"/>
  <c r="I94" i="19"/>
  <c r="G94" i="19"/>
  <c r="F94" i="19"/>
  <c r="E94" i="19"/>
  <c r="C94" i="19"/>
  <c r="B94" i="19"/>
  <c r="C155" i="17"/>
  <c r="D155" i="17"/>
  <c r="E155" i="17"/>
  <c r="F155" i="17"/>
  <c r="G155" i="17"/>
  <c r="H155" i="17"/>
  <c r="I155" i="17"/>
  <c r="J155" i="17"/>
  <c r="K155" i="17"/>
  <c r="B155" i="17"/>
  <c r="C103" i="17"/>
  <c r="D103" i="17"/>
  <c r="E103" i="17"/>
  <c r="F103" i="17"/>
  <c r="G103" i="17"/>
  <c r="H103" i="17"/>
  <c r="I103" i="17"/>
  <c r="J103" i="17"/>
  <c r="K103" i="17"/>
  <c r="B103" i="17"/>
  <c r="K81" i="17"/>
  <c r="J81" i="17"/>
  <c r="I81" i="17"/>
  <c r="H81" i="17"/>
  <c r="G81" i="17"/>
  <c r="F81" i="17"/>
  <c r="E81" i="17"/>
  <c r="D81" i="17"/>
  <c r="C81" i="17"/>
  <c r="B81" i="17"/>
  <c r="K80" i="17"/>
  <c r="J80" i="17"/>
  <c r="I80" i="17"/>
  <c r="H80" i="17"/>
  <c r="G80" i="17"/>
  <c r="F80" i="17"/>
  <c r="E80" i="17"/>
  <c r="D80" i="17"/>
  <c r="C80" i="17"/>
  <c r="B80" i="17"/>
  <c r="K79" i="17"/>
  <c r="J79" i="17"/>
  <c r="I79" i="17"/>
  <c r="H79" i="17"/>
  <c r="G79" i="17"/>
  <c r="F79" i="17"/>
  <c r="E79" i="17"/>
  <c r="D79" i="17"/>
  <c r="C79" i="17"/>
  <c r="B79" i="17"/>
  <c r="K78" i="17"/>
  <c r="J78" i="17"/>
  <c r="I78" i="17"/>
  <c r="H78" i="17"/>
  <c r="G78" i="17"/>
  <c r="F78" i="17"/>
  <c r="E78" i="17"/>
  <c r="D78" i="17"/>
  <c r="C78" i="17"/>
  <c r="B78" i="17"/>
  <c r="K77" i="17"/>
  <c r="J77" i="17"/>
  <c r="I77" i="17"/>
  <c r="H77" i="17"/>
  <c r="G77" i="17"/>
  <c r="F77" i="17"/>
  <c r="E77" i="17"/>
  <c r="D77" i="17"/>
  <c r="C77" i="17"/>
  <c r="B77" i="17"/>
  <c r="K76" i="17"/>
  <c r="J76" i="17"/>
  <c r="I76" i="17"/>
  <c r="H76" i="17"/>
  <c r="G76" i="17"/>
  <c r="F76" i="17"/>
  <c r="E76" i="17"/>
  <c r="D76" i="17"/>
  <c r="C76" i="17"/>
  <c r="B76" i="17"/>
  <c r="K75" i="17"/>
  <c r="J75" i="17"/>
  <c r="I75" i="17"/>
  <c r="H75" i="17"/>
  <c r="G75" i="17"/>
  <c r="F75" i="17"/>
  <c r="E75" i="17"/>
  <c r="D75" i="17"/>
  <c r="C75" i="17"/>
  <c r="B75" i="17"/>
  <c r="K74" i="17"/>
  <c r="J74" i="17"/>
  <c r="I74" i="17"/>
  <c r="H74" i="17"/>
  <c r="G74" i="17"/>
  <c r="F74" i="17"/>
  <c r="E74" i="17"/>
  <c r="D74" i="17"/>
  <c r="C74" i="17"/>
  <c r="B74" i="17"/>
  <c r="K73" i="17"/>
  <c r="J73" i="17"/>
  <c r="I73" i="17"/>
  <c r="H73" i="17"/>
  <c r="G73" i="17"/>
  <c r="F73" i="17"/>
  <c r="E73" i="17"/>
  <c r="D73" i="17"/>
  <c r="C73" i="17"/>
  <c r="B73" i="17"/>
  <c r="K72" i="17"/>
  <c r="J72" i="17"/>
  <c r="I72" i="17"/>
  <c r="H72" i="17"/>
  <c r="G72" i="17"/>
  <c r="F72" i="17"/>
  <c r="E72" i="17"/>
  <c r="D72" i="17"/>
  <c r="C72" i="17"/>
  <c r="B72" i="17"/>
  <c r="B54" i="112" l="1"/>
  <c r="C54" i="112" s="1"/>
  <c r="D54" i="112" s="1"/>
  <c r="C53" i="112"/>
  <c r="D53" i="112" s="1"/>
  <c r="B52" i="111"/>
  <c r="C51" i="111"/>
  <c r="D50" i="111"/>
  <c r="D51" i="111"/>
  <c r="C52" i="110"/>
  <c r="D52" i="110" s="1"/>
  <c r="B53" i="110"/>
  <c r="B39" i="110"/>
  <c r="C39" i="110" s="1"/>
  <c r="D38" i="110"/>
  <c r="B52" i="109"/>
  <c r="C51" i="109"/>
  <c r="D50" i="108"/>
  <c r="B52" i="108"/>
  <c r="C51" i="108"/>
  <c r="D51" i="108" s="1"/>
  <c r="B54" i="107"/>
  <c r="C54" i="107" s="1"/>
  <c r="C53" i="107"/>
  <c r="D53" i="107" s="1"/>
  <c r="B52" i="99"/>
  <c r="C51" i="99"/>
  <c r="D50" i="99"/>
  <c r="D51" i="106"/>
  <c r="C52" i="106"/>
  <c r="D52" i="106" s="1"/>
  <c r="B53" i="106"/>
  <c r="B54" i="105"/>
  <c r="C54" i="105" s="1"/>
  <c r="C53" i="105"/>
  <c r="D53" i="105" s="1"/>
  <c r="B54" i="104"/>
  <c r="C54" i="104" s="1"/>
  <c r="D54" i="104" s="1"/>
  <c r="C53" i="104"/>
  <c r="D53" i="104" s="1"/>
  <c r="B54" i="103"/>
  <c r="C54" i="103" s="1"/>
  <c r="C53" i="103"/>
  <c r="D54" i="103" s="1"/>
  <c r="D52" i="103"/>
  <c r="D53" i="103"/>
  <c r="B52" i="102"/>
  <c r="C51" i="102"/>
  <c r="D51" i="102" s="1"/>
  <c r="D50" i="102"/>
  <c r="D50" i="101"/>
  <c r="B52" i="101"/>
  <c r="C51" i="101"/>
  <c r="D51" i="101" s="1"/>
  <c r="B52" i="100"/>
  <c r="C51" i="100"/>
  <c r="B54" i="89"/>
  <c r="C54" i="89" s="1"/>
  <c r="D54" i="89" s="1"/>
  <c r="C53" i="89"/>
  <c r="D53" i="89" s="1"/>
  <c r="B54" i="96"/>
  <c r="C54" i="96" s="1"/>
  <c r="C53" i="96"/>
  <c r="B52" i="94"/>
  <c r="C51" i="94"/>
  <c r="B52" i="93"/>
  <c r="C51" i="93"/>
  <c r="D51" i="93" s="1"/>
  <c r="B52" i="92"/>
  <c r="C51" i="92"/>
  <c r="D51" i="92" s="1"/>
  <c r="B52" i="91"/>
  <c r="C51" i="91"/>
  <c r="D51" i="91"/>
  <c r="D50" i="91"/>
  <c r="B54" i="90"/>
  <c r="C54" i="90" s="1"/>
  <c r="D54" i="90" s="1"/>
  <c r="C53" i="90"/>
  <c r="D53" i="90" s="1"/>
  <c r="D52" i="90"/>
  <c r="B39" i="90"/>
  <c r="C39" i="90" s="1"/>
  <c r="D38" i="90"/>
  <c r="B52" i="87"/>
  <c r="C51" i="87"/>
  <c r="B52" i="80"/>
  <c r="C51" i="80"/>
  <c r="B54" i="122"/>
  <c r="C54" i="122" s="1"/>
  <c r="D54" i="122" s="1"/>
  <c r="C53" i="122"/>
  <c r="D53" i="122" s="1"/>
  <c r="I3" i="123"/>
  <c r="I4" i="123"/>
  <c r="I5" i="123"/>
  <c r="I6" i="123"/>
  <c r="I7" i="123"/>
  <c r="I8" i="123"/>
  <c r="I9" i="123"/>
  <c r="I10" i="123"/>
  <c r="I11" i="123"/>
  <c r="I2" i="123"/>
  <c r="M2" i="123"/>
  <c r="M3" i="123"/>
  <c r="D52" i="111" l="1"/>
  <c r="C52" i="111"/>
  <c r="B53" i="111"/>
  <c r="B54" i="110"/>
  <c r="C54" i="110" s="1"/>
  <c r="C53" i="110"/>
  <c r="B40" i="110"/>
  <c r="C40" i="110" s="1"/>
  <c r="B41" i="110" s="1"/>
  <c r="C41" i="110" s="1"/>
  <c r="D39" i="110"/>
  <c r="C52" i="109"/>
  <c r="B53" i="109"/>
  <c r="D51" i="109"/>
  <c r="C52" i="108"/>
  <c r="B53" i="108"/>
  <c r="D52" i="108"/>
  <c r="D54" i="107"/>
  <c r="D51" i="99"/>
  <c r="C52" i="99"/>
  <c r="D52" i="99" s="1"/>
  <c r="B53" i="99"/>
  <c r="B54" i="106"/>
  <c r="C54" i="106" s="1"/>
  <c r="D54" i="106" s="1"/>
  <c r="C53" i="106"/>
  <c r="D53" i="106" s="1"/>
  <c r="D54" i="105"/>
  <c r="C52" i="102"/>
  <c r="D52" i="102" s="1"/>
  <c r="B53" i="102"/>
  <c r="C52" i="101"/>
  <c r="D52" i="101" s="1"/>
  <c r="B53" i="101"/>
  <c r="D52" i="100"/>
  <c r="D51" i="100"/>
  <c r="C52" i="100"/>
  <c r="B53" i="100"/>
  <c r="D54" i="96"/>
  <c r="D53" i="96"/>
  <c r="D52" i="94"/>
  <c r="D51" i="94"/>
  <c r="C52" i="94"/>
  <c r="B53" i="94"/>
  <c r="C52" i="93"/>
  <c r="D52" i="93" s="1"/>
  <c r="B53" i="93"/>
  <c r="C52" i="92"/>
  <c r="B53" i="92"/>
  <c r="D52" i="92"/>
  <c r="C52" i="91"/>
  <c r="D52" i="91" s="1"/>
  <c r="B53" i="91"/>
  <c r="B40" i="90"/>
  <c r="C40" i="90" s="1"/>
  <c r="B41" i="90" s="1"/>
  <c r="C41" i="90" s="1"/>
  <c r="D39" i="90"/>
  <c r="C52" i="87"/>
  <c r="D52" i="87" s="1"/>
  <c r="B53" i="87"/>
  <c r="D51" i="87"/>
  <c r="D52" i="80"/>
  <c r="C52" i="80"/>
  <c r="B53" i="80"/>
  <c r="D51" i="80"/>
  <c r="M36" i="123"/>
  <c r="M35" i="123"/>
  <c r="M32" i="123"/>
  <c r="M33" i="123"/>
  <c r="M34" i="123"/>
  <c r="M30" i="123"/>
  <c r="M31" i="123"/>
  <c r="M4" i="123"/>
  <c r="M5" i="123"/>
  <c r="M6" i="123"/>
  <c r="M7" i="123"/>
  <c r="M8" i="123"/>
  <c r="M9" i="123"/>
  <c r="M10" i="123"/>
  <c r="M11" i="123"/>
  <c r="M12" i="123"/>
  <c r="N12" i="123"/>
  <c r="O12" i="123"/>
  <c r="P12" i="123"/>
  <c r="Q12" i="123"/>
  <c r="R12" i="123"/>
  <c r="S12" i="123"/>
  <c r="T12" i="123"/>
  <c r="U12" i="123"/>
  <c r="V12" i="123"/>
  <c r="W12" i="123"/>
  <c r="M13" i="123"/>
  <c r="M14" i="123"/>
  <c r="M15" i="123"/>
  <c r="M16" i="123"/>
  <c r="M17" i="123"/>
  <c r="M18" i="123"/>
  <c r="M19" i="123"/>
  <c r="M21" i="123"/>
  <c r="N21" i="123"/>
  <c r="O21" i="123"/>
  <c r="P21" i="123"/>
  <c r="Q21" i="123"/>
  <c r="R21" i="123"/>
  <c r="S21" i="123"/>
  <c r="T21" i="123"/>
  <c r="U21" i="123"/>
  <c r="V21" i="123"/>
  <c r="W21" i="123"/>
  <c r="M22" i="123"/>
  <c r="M23" i="123"/>
  <c r="M24" i="123"/>
  <c r="M25" i="123"/>
  <c r="M26" i="123"/>
  <c r="M27" i="123"/>
  <c r="M28" i="123"/>
  <c r="M29" i="123"/>
  <c r="O1" i="123"/>
  <c r="P1" i="123"/>
  <c r="Q1" i="123"/>
  <c r="R1" i="123"/>
  <c r="S1" i="123"/>
  <c r="T1" i="123"/>
  <c r="U1" i="123"/>
  <c r="V1" i="123"/>
  <c r="W1" i="123"/>
  <c r="N1" i="123"/>
  <c r="M1" i="123"/>
  <c r="B54" i="111" l="1"/>
  <c r="C54" i="111" s="1"/>
  <c r="C53" i="111"/>
  <c r="D53" i="111" s="1"/>
  <c r="D54" i="111"/>
  <c r="B42" i="110"/>
  <c r="C42" i="110" s="1"/>
  <c r="D42" i="110" s="1"/>
  <c r="D41" i="110"/>
  <c r="D40" i="110"/>
  <c r="D53" i="110"/>
  <c r="D54" i="110"/>
  <c r="D52" i="109"/>
  <c r="B54" i="109"/>
  <c r="C54" i="109" s="1"/>
  <c r="C53" i="109"/>
  <c r="D53" i="109" s="1"/>
  <c r="B54" i="108"/>
  <c r="C54" i="108" s="1"/>
  <c r="D54" i="108" s="1"/>
  <c r="C53" i="108"/>
  <c r="D53" i="108" s="1"/>
  <c r="B54" i="99"/>
  <c r="C54" i="99" s="1"/>
  <c r="C53" i="99"/>
  <c r="D53" i="99" s="1"/>
  <c r="B54" i="102"/>
  <c r="C54" i="102" s="1"/>
  <c r="C53" i="102"/>
  <c r="D53" i="102" s="1"/>
  <c r="B54" i="101"/>
  <c r="C54" i="101" s="1"/>
  <c r="D54" i="101" s="1"/>
  <c r="C53" i="101"/>
  <c r="D53" i="101" s="1"/>
  <c r="B54" i="100"/>
  <c r="C54" i="100" s="1"/>
  <c r="C53" i="100"/>
  <c r="D53" i="100" s="1"/>
  <c r="B54" i="94"/>
  <c r="C54" i="94" s="1"/>
  <c r="C53" i="94"/>
  <c r="D54" i="94" s="1"/>
  <c r="D53" i="94"/>
  <c r="B54" i="93"/>
  <c r="C54" i="93" s="1"/>
  <c r="C53" i="93"/>
  <c r="D53" i="93" s="1"/>
  <c r="B54" i="92"/>
  <c r="C54" i="92" s="1"/>
  <c r="D54" i="92" s="1"/>
  <c r="C53" i="92"/>
  <c r="D53" i="92" s="1"/>
  <c r="B54" i="91"/>
  <c r="C54" i="91" s="1"/>
  <c r="D54" i="91" s="1"/>
  <c r="C53" i="91"/>
  <c r="D53" i="91" s="1"/>
  <c r="D40" i="90"/>
  <c r="B42" i="90"/>
  <c r="C42" i="90" s="1"/>
  <c r="D42" i="90" s="1"/>
  <c r="D41" i="90"/>
  <c r="B54" i="87"/>
  <c r="C54" i="87" s="1"/>
  <c r="C53" i="87"/>
  <c r="D53" i="87" s="1"/>
  <c r="B54" i="80"/>
  <c r="C54" i="80" s="1"/>
  <c r="C53" i="80"/>
  <c r="D53" i="80" s="1"/>
  <c r="D54" i="109" l="1"/>
  <c r="D54" i="99"/>
  <c r="D54" i="102"/>
  <c r="D54" i="100"/>
  <c r="D54" i="93"/>
  <c r="D54" i="87"/>
  <c r="D54" i="80"/>
  <c r="K155" i="14"/>
  <c r="J155" i="14"/>
  <c r="I155" i="14"/>
  <c r="H155" i="14"/>
  <c r="G155" i="14"/>
  <c r="F155" i="14"/>
  <c r="E155" i="14"/>
  <c r="D155" i="14"/>
  <c r="C155" i="14"/>
  <c r="B155" i="14"/>
  <c r="K123" i="13"/>
  <c r="J123" i="13"/>
  <c r="I123" i="13"/>
  <c r="H123" i="13"/>
  <c r="G123" i="13"/>
  <c r="F123" i="13"/>
  <c r="E123" i="13"/>
  <c r="D123" i="13"/>
  <c r="C123" i="13"/>
  <c r="B123" i="13"/>
  <c r="B155" i="13" l="1"/>
  <c r="C155" i="13"/>
  <c r="G155" i="13"/>
  <c r="K155" i="13"/>
  <c r="F155" i="13"/>
  <c r="D155" i="13"/>
  <c r="H155" i="13"/>
  <c r="J155" i="13"/>
  <c r="E155" i="13"/>
  <c r="I155" i="13"/>
  <c r="D145" i="13"/>
  <c r="H145" i="13"/>
  <c r="E145" i="13"/>
  <c r="I145" i="13"/>
  <c r="B145" i="13"/>
  <c r="F145" i="13"/>
  <c r="J145" i="13"/>
  <c r="C145" i="13"/>
  <c r="G145" i="13"/>
  <c r="K145" i="13"/>
  <c r="X9" i="124" l="1"/>
  <c r="AJ2" i="124"/>
  <c r="AK2" i="124"/>
  <c r="AL2" i="124"/>
  <c r="AM2" i="124"/>
  <c r="AN2" i="124"/>
  <c r="AO2" i="124"/>
  <c r="AP2" i="124"/>
  <c r="AQ2" i="124"/>
  <c r="AR2" i="124"/>
  <c r="AS2" i="124"/>
  <c r="AT2" i="124"/>
  <c r="AJ3" i="124"/>
  <c r="AJ4" i="124"/>
  <c r="AJ5" i="124"/>
  <c r="AJ6" i="124"/>
  <c r="AJ7" i="124"/>
  <c r="AJ8" i="124"/>
  <c r="AJ9" i="124"/>
  <c r="AJ10" i="124"/>
  <c r="AJ11" i="124"/>
  <c r="AJ12" i="124"/>
  <c r="L3" i="124"/>
  <c r="L4" i="124"/>
  <c r="L5" i="124"/>
  <c r="L6" i="124"/>
  <c r="L7" i="124"/>
  <c r="L8" i="124"/>
  <c r="L9" i="124"/>
  <c r="L10" i="124"/>
  <c r="L11" i="124"/>
  <c r="L12" i="124"/>
  <c r="X2" i="124"/>
  <c r="Y2" i="124"/>
  <c r="Z2" i="124"/>
  <c r="AA2" i="124"/>
  <c r="AB2" i="124"/>
  <c r="AC2" i="124"/>
  <c r="AD2" i="124"/>
  <c r="AE2" i="124"/>
  <c r="AF2" i="124"/>
  <c r="AG2" i="124"/>
  <c r="AH2" i="124"/>
  <c r="X3" i="124"/>
  <c r="X4" i="124"/>
  <c r="X5" i="124"/>
  <c r="X6" i="124"/>
  <c r="X7" i="124"/>
  <c r="X8" i="124"/>
  <c r="T2" i="124"/>
  <c r="U2" i="124"/>
  <c r="V2" i="124"/>
  <c r="M2" i="124"/>
  <c r="N2" i="124"/>
  <c r="O2" i="124"/>
  <c r="P2" i="124"/>
  <c r="Q2" i="124"/>
  <c r="R2" i="124"/>
  <c r="S2" i="124"/>
  <c r="L2" i="124"/>
  <c r="W20" i="12" l="1"/>
  <c r="H25" i="12"/>
  <c r="H30" i="12"/>
  <c r="H29" i="12"/>
  <c r="H28" i="12"/>
  <c r="H27" i="12"/>
  <c r="H26" i="12"/>
  <c r="H24" i="12"/>
  <c r="B11" i="123"/>
  <c r="C11" i="123" s="1"/>
  <c r="C3" i="123"/>
  <c r="C4" i="123"/>
  <c r="C5" i="123"/>
  <c r="C6" i="123"/>
  <c r="C7" i="123"/>
  <c r="C8" i="123"/>
  <c r="C9" i="123"/>
  <c r="C10" i="123"/>
  <c r="C2" i="123"/>
  <c r="B12" i="123" l="1"/>
  <c r="C12" i="123"/>
  <c r="L38" i="32"/>
  <c r="I9" i="124" l="1"/>
  <c r="I11" i="124"/>
  <c r="I12" i="124"/>
  <c r="I7" i="124"/>
  <c r="I10" i="124"/>
  <c r="I4" i="124"/>
  <c r="I8" i="124"/>
  <c r="I5" i="124"/>
  <c r="I3" i="124"/>
  <c r="I14" i="124" s="1"/>
  <c r="I6" i="124"/>
  <c r="C21" i="122"/>
  <c r="D21" i="122" s="1"/>
  <c r="B22" i="122" l="1"/>
  <c r="C22" i="122" s="1"/>
  <c r="B46" i="121"/>
  <c r="C46" i="121" s="1"/>
  <c r="C45" i="121"/>
  <c r="D45" i="121" s="1"/>
  <c r="C33" i="121"/>
  <c r="C21" i="121"/>
  <c r="B46" i="120"/>
  <c r="C46" i="120" s="1"/>
  <c r="C45" i="120"/>
  <c r="D45" i="120" s="1"/>
  <c r="C33" i="120"/>
  <c r="C21" i="120"/>
  <c r="B46" i="119"/>
  <c r="C46" i="119" s="1"/>
  <c r="C45" i="119"/>
  <c r="D45" i="119" s="1"/>
  <c r="C33" i="119"/>
  <c r="C21" i="119"/>
  <c r="D21" i="119" s="1"/>
  <c r="B46" i="118"/>
  <c r="C46" i="118" s="1"/>
  <c r="C45" i="118"/>
  <c r="D45" i="118" s="1"/>
  <c r="C33" i="118"/>
  <c r="C21" i="118"/>
  <c r="B46" i="117"/>
  <c r="C46" i="117" s="1"/>
  <c r="C45" i="117"/>
  <c r="D45" i="117" s="1"/>
  <c r="C33" i="117"/>
  <c r="B34" i="117" s="1"/>
  <c r="C34" i="117" s="1"/>
  <c r="B35" i="117" s="1"/>
  <c r="C21" i="117"/>
  <c r="D21" i="117" s="1"/>
  <c r="B46" i="116"/>
  <c r="C46" i="116" s="1"/>
  <c r="C45" i="116"/>
  <c r="D45" i="116" s="1"/>
  <c r="C33" i="116"/>
  <c r="C21" i="116"/>
  <c r="B46" i="115"/>
  <c r="B47" i="115" s="1"/>
  <c r="B48" i="115" s="1"/>
  <c r="C45" i="115"/>
  <c r="D45" i="115" s="1"/>
  <c r="C33" i="115"/>
  <c r="B34" i="115" s="1"/>
  <c r="B23" i="122" l="1"/>
  <c r="C23" i="122" s="1"/>
  <c r="D22" i="122"/>
  <c r="D33" i="121"/>
  <c r="B34" i="121"/>
  <c r="C34" i="121" s="1"/>
  <c r="B35" i="121" s="1"/>
  <c r="D33" i="120"/>
  <c r="B34" i="120"/>
  <c r="C34" i="120" s="1"/>
  <c r="B35" i="120" s="1"/>
  <c r="D33" i="119"/>
  <c r="B34" i="119"/>
  <c r="C34" i="119" s="1"/>
  <c r="B35" i="119" s="1"/>
  <c r="D33" i="118"/>
  <c r="B34" i="118"/>
  <c r="C34" i="118" s="1"/>
  <c r="B35" i="118" s="1"/>
  <c r="D33" i="116"/>
  <c r="B34" i="116"/>
  <c r="C34" i="115"/>
  <c r="B35" i="115" s="1"/>
  <c r="C35" i="115" s="1"/>
  <c r="B36" i="115" s="1"/>
  <c r="D34" i="119"/>
  <c r="C34" i="116"/>
  <c r="C46" i="115"/>
  <c r="B22" i="119"/>
  <c r="C22" i="119" s="1"/>
  <c r="B23" i="119" s="1"/>
  <c r="C23" i="119" s="1"/>
  <c r="B24" i="119" s="1"/>
  <c r="C24" i="119" s="1"/>
  <c r="B25" i="119" s="1"/>
  <c r="C25" i="119" s="1"/>
  <c r="B26" i="119" s="1"/>
  <c r="C26" i="119" s="1"/>
  <c r="B27" i="119" s="1"/>
  <c r="C27" i="119" s="1"/>
  <c r="B28" i="119" s="1"/>
  <c r="C28" i="119" s="1"/>
  <c r="B29" i="119" s="1"/>
  <c r="C29" i="119" s="1"/>
  <c r="B30" i="119" s="1"/>
  <c r="C30" i="119" s="1"/>
  <c r="B22" i="121"/>
  <c r="C22" i="121" s="1"/>
  <c r="D21" i="121"/>
  <c r="B47" i="121"/>
  <c r="D34" i="121"/>
  <c r="D46" i="121"/>
  <c r="D21" i="120"/>
  <c r="B22" i="120"/>
  <c r="C22" i="120" s="1"/>
  <c r="B23" i="120" s="1"/>
  <c r="C23" i="120" s="1"/>
  <c r="B24" i="120" s="1"/>
  <c r="C24" i="120" s="1"/>
  <c r="B25" i="120" s="1"/>
  <c r="C25" i="120" s="1"/>
  <c r="B26" i="120" s="1"/>
  <c r="C26" i="120" s="1"/>
  <c r="B27" i="120" s="1"/>
  <c r="C27" i="120" s="1"/>
  <c r="B28" i="120" s="1"/>
  <c r="C28" i="120" s="1"/>
  <c r="B29" i="120" s="1"/>
  <c r="C29" i="120" s="1"/>
  <c r="B30" i="120" s="1"/>
  <c r="C30" i="120" s="1"/>
  <c r="B47" i="120"/>
  <c r="D46" i="120"/>
  <c r="D27" i="119"/>
  <c r="B47" i="119"/>
  <c r="D46" i="119"/>
  <c r="B47" i="118"/>
  <c r="D21" i="118"/>
  <c r="D34" i="118"/>
  <c r="B22" i="118"/>
  <c r="C22" i="118" s="1"/>
  <c r="B23" i="118" s="1"/>
  <c r="C23" i="118" s="1"/>
  <c r="B24" i="118" s="1"/>
  <c r="C24" i="118" s="1"/>
  <c r="B25" i="118" s="1"/>
  <c r="C25" i="118" s="1"/>
  <c r="B26" i="118" s="1"/>
  <c r="C26" i="118" s="1"/>
  <c r="B27" i="118" s="1"/>
  <c r="C27" i="118" s="1"/>
  <c r="B28" i="118" s="1"/>
  <c r="C28" i="118" s="1"/>
  <c r="B29" i="118" s="1"/>
  <c r="C29" i="118" s="1"/>
  <c r="B30" i="118" s="1"/>
  <c r="C30" i="118" s="1"/>
  <c r="D46" i="118"/>
  <c r="D33" i="117"/>
  <c r="B47" i="117"/>
  <c r="B22" i="117"/>
  <c r="C22" i="117" s="1"/>
  <c r="B23" i="117" s="1"/>
  <c r="C23" i="117" s="1"/>
  <c r="B24" i="117" s="1"/>
  <c r="C24" i="117" s="1"/>
  <c r="B25" i="117" s="1"/>
  <c r="C25" i="117" s="1"/>
  <c r="B26" i="117" s="1"/>
  <c r="C26" i="117" s="1"/>
  <c r="B27" i="117" s="1"/>
  <c r="C27" i="117" s="1"/>
  <c r="B28" i="117" s="1"/>
  <c r="C28" i="117" s="1"/>
  <c r="B29" i="117" s="1"/>
  <c r="C29" i="117" s="1"/>
  <c r="B30" i="117" s="1"/>
  <c r="C30" i="117" s="1"/>
  <c r="D34" i="117"/>
  <c r="D46" i="117"/>
  <c r="B22" i="116"/>
  <c r="C22" i="116" s="1"/>
  <c r="B23" i="116" s="1"/>
  <c r="C23" i="116" s="1"/>
  <c r="B24" i="116" s="1"/>
  <c r="C24" i="116" s="1"/>
  <c r="B25" i="116" s="1"/>
  <c r="C25" i="116" s="1"/>
  <c r="B26" i="116" s="1"/>
  <c r="C26" i="116" s="1"/>
  <c r="B27" i="116" s="1"/>
  <c r="C27" i="116" s="1"/>
  <c r="B28" i="116" s="1"/>
  <c r="C28" i="116" s="1"/>
  <c r="B29" i="116" s="1"/>
  <c r="C29" i="116" s="1"/>
  <c r="B30" i="116" s="1"/>
  <c r="C30" i="116" s="1"/>
  <c r="D21" i="116"/>
  <c r="B47" i="116"/>
  <c r="D46" i="116"/>
  <c r="D33" i="115"/>
  <c r="D21" i="115"/>
  <c r="B22" i="115"/>
  <c r="C22" i="115" s="1"/>
  <c r="B23" i="115" s="1"/>
  <c r="C23" i="115" s="1"/>
  <c r="B24" i="115" s="1"/>
  <c r="C24" i="115" s="1"/>
  <c r="B25" i="115" s="1"/>
  <c r="C25" i="115" s="1"/>
  <c r="B26" i="115" s="1"/>
  <c r="C26" i="115" s="1"/>
  <c r="B27" i="115" s="1"/>
  <c r="C27" i="115" s="1"/>
  <c r="B28" i="115" s="1"/>
  <c r="C28" i="115" s="1"/>
  <c r="B29" i="115" s="1"/>
  <c r="C29" i="115" s="1"/>
  <c r="B30" i="115" s="1"/>
  <c r="C30" i="115" s="1"/>
  <c r="C48" i="115"/>
  <c r="B49" i="115"/>
  <c r="C47" i="115"/>
  <c r="D46" i="115"/>
  <c r="D22" i="117" l="1"/>
  <c r="D23" i="119"/>
  <c r="D30" i="119"/>
  <c r="D24" i="119"/>
  <c r="B24" i="122"/>
  <c r="C24" i="122" s="1"/>
  <c r="B25" i="122" s="1"/>
  <c r="C25" i="122" s="1"/>
  <c r="B26" i="122" s="1"/>
  <c r="C26" i="122" s="1"/>
  <c r="B27" i="122" s="1"/>
  <c r="C27" i="122" s="1"/>
  <c r="B28" i="122" s="1"/>
  <c r="C28" i="122" s="1"/>
  <c r="B29" i="122" s="1"/>
  <c r="C29" i="122" s="1"/>
  <c r="B30" i="122" s="1"/>
  <c r="C30" i="122" s="1"/>
  <c r="D28" i="119"/>
  <c r="D23" i="122"/>
  <c r="D34" i="120"/>
  <c r="D26" i="119"/>
  <c r="D34" i="116"/>
  <c r="B35" i="116"/>
  <c r="C35" i="116" s="1"/>
  <c r="D35" i="115"/>
  <c r="D34" i="115"/>
  <c r="D35" i="116"/>
  <c r="D25" i="119"/>
  <c r="D29" i="119"/>
  <c r="D28" i="120"/>
  <c r="D24" i="120"/>
  <c r="D22" i="120"/>
  <c r="D29" i="120"/>
  <c r="D24" i="117"/>
  <c r="D26" i="117"/>
  <c r="D27" i="117"/>
  <c r="D28" i="117"/>
  <c r="D29" i="117"/>
  <c r="D30" i="117"/>
  <c r="D26" i="120"/>
  <c r="D22" i="119"/>
  <c r="B23" i="121"/>
  <c r="C23" i="121" s="1"/>
  <c r="B24" i="121" s="1"/>
  <c r="C24" i="121" s="1"/>
  <c r="B25" i="121" s="1"/>
  <c r="C25" i="121" s="1"/>
  <c r="B26" i="121" s="1"/>
  <c r="C26" i="121" s="1"/>
  <c r="B27" i="121" s="1"/>
  <c r="C27" i="121" s="1"/>
  <c r="B28" i="121" s="1"/>
  <c r="C28" i="121" s="1"/>
  <c r="B29" i="121" s="1"/>
  <c r="C29" i="121" s="1"/>
  <c r="B30" i="121" s="1"/>
  <c r="C30" i="121" s="1"/>
  <c r="D22" i="121"/>
  <c r="C35" i="121"/>
  <c r="B36" i="121" s="1"/>
  <c r="C47" i="121"/>
  <c r="B48" i="121"/>
  <c r="C47" i="120"/>
  <c r="B48" i="120"/>
  <c r="D25" i="120"/>
  <c r="D23" i="120"/>
  <c r="D30" i="120"/>
  <c r="C35" i="120"/>
  <c r="B36" i="120" s="1"/>
  <c r="D27" i="120"/>
  <c r="C35" i="119"/>
  <c r="B36" i="119" s="1"/>
  <c r="C47" i="119"/>
  <c r="B48" i="119"/>
  <c r="C47" i="118"/>
  <c r="B48" i="118"/>
  <c r="D27" i="118"/>
  <c r="C35" i="118"/>
  <c r="B36" i="118" s="1"/>
  <c r="D26" i="118"/>
  <c r="D28" i="118"/>
  <c r="D24" i="118"/>
  <c r="D29" i="118"/>
  <c r="D25" i="118"/>
  <c r="D23" i="118"/>
  <c r="D22" i="118"/>
  <c r="D30" i="118"/>
  <c r="C35" i="117"/>
  <c r="B36" i="117" s="1"/>
  <c r="C47" i="117"/>
  <c r="B48" i="117"/>
  <c r="D23" i="117"/>
  <c r="D25" i="117"/>
  <c r="C47" i="116"/>
  <c r="B48" i="116"/>
  <c r="D22" i="116"/>
  <c r="D26" i="116"/>
  <c r="D30" i="116"/>
  <c r="D23" i="116"/>
  <c r="D27" i="116"/>
  <c r="D24" i="116"/>
  <c r="D28" i="116"/>
  <c r="D25" i="116"/>
  <c r="D29" i="116"/>
  <c r="C36" i="115"/>
  <c r="B37" i="115" s="1"/>
  <c r="D24" i="115"/>
  <c r="D28" i="115"/>
  <c r="D48" i="115"/>
  <c r="C49" i="115"/>
  <c r="B50" i="115"/>
  <c r="D25" i="115"/>
  <c r="D29" i="115"/>
  <c r="D47" i="115"/>
  <c r="D22" i="115"/>
  <c r="D26" i="115"/>
  <c r="D30" i="115"/>
  <c r="D23" i="115"/>
  <c r="D27" i="115"/>
  <c r="D26" i="122" l="1"/>
  <c r="D25" i="122"/>
  <c r="D28" i="122"/>
  <c r="D30" i="122"/>
  <c r="D24" i="122"/>
  <c r="D29" i="122"/>
  <c r="D27" i="122"/>
  <c r="B36" i="116"/>
  <c r="C36" i="116" s="1"/>
  <c r="D36" i="116" s="1"/>
  <c r="D29" i="121"/>
  <c r="D27" i="121"/>
  <c r="D26" i="121"/>
  <c r="D47" i="121"/>
  <c r="C36" i="121"/>
  <c r="D23" i="121"/>
  <c r="D30" i="121"/>
  <c r="C48" i="121"/>
  <c r="B49" i="121"/>
  <c r="D28" i="121"/>
  <c r="D35" i="121"/>
  <c r="D24" i="121"/>
  <c r="D25" i="121"/>
  <c r="C48" i="120"/>
  <c r="D48" i="120" s="1"/>
  <c r="B49" i="120"/>
  <c r="D47" i="120"/>
  <c r="C36" i="120"/>
  <c r="D35" i="120"/>
  <c r="C48" i="119"/>
  <c r="D48" i="119" s="1"/>
  <c r="B49" i="119"/>
  <c r="D35" i="119"/>
  <c r="D47" i="119"/>
  <c r="C36" i="119"/>
  <c r="B37" i="119" s="1"/>
  <c r="C36" i="118"/>
  <c r="C48" i="118"/>
  <c r="D48" i="118" s="1"/>
  <c r="B49" i="118"/>
  <c r="D35" i="118"/>
  <c r="D47" i="118"/>
  <c r="C48" i="117"/>
  <c r="D48" i="117" s="1"/>
  <c r="B49" i="117"/>
  <c r="C36" i="117"/>
  <c r="B37" i="117" s="1"/>
  <c r="D47" i="117"/>
  <c r="D35" i="117"/>
  <c r="C48" i="116"/>
  <c r="B49" i="116"/>
  <c r="D47" i="116"/>
  <c r="D48" i="116"/>
  <c r="D49" i="115"/>
  <c r="C37" i="115"/>
  <c r="B38" i="115" s="1"/>
  <c r="D36" i="115"/>
  <c r="C50" i="115"/>
  <c r="B51" i="115"/>
  <c r="A35" i="32"/>
  <c r="A34" i="32"/>
  <c r="A39" i="32"/>
  <c r="A29" i="32"/>
  <c r="A30" i="32"/>
  <c r="A40" i="32"/>
  <c r="D36" i="121" l="1"/>
  <c r="B37" i="121"/>
  <c r="D36" i="120"/>
  <c r="B37" i="120"/>
  <c r="D36" i="118"/>
  <c r="B37" i="118"/>
  <c r="B37" i="116"/>
  <c r="C37" i="116" s="1"/>
  <c r="D37" i="115"/>
  <c r="C38" i="115"/>
  <c r="B39" i="115" s="1"/>
  <c r="C37" i="121"/>
  <c r="B38" i="121" s="1"/>
  <c r="D48" i="121"/>
  <c r="C49" i="121"/>
  <c r="B50" i="121"/>
  <c r="C49" i="120"/>
  <c r="B50" i="120"/>
  <c r="C37" i="120"/>
  <c r="B38" i="120" s="1"/>
  <c r="C37" i="119"/>
  <c r="D36" i="119"/>
  <c r="C49" i="119"/>
  <c r="B50" i="119"/>
  <c r="C37" i="118"/>
  <c r="B38" i="118" s="1"/>
  <c r="C49" i="118"/>
  <c r="B50" i="118"/>
  <c r="D36" i="117"/>
  <c r="C37" i="117"/>
  <c r="B38" i="117" s="1"/>
  <c r="C49" i="117"/>
  <c r="B50" i="117"/>
  <c r="C49" i="116"/>
  <c r="B50" i="116"/>
  <c r="D50" i="115"/>
  <c r="C51" i="115"/>
  <c r="B52" i="115"/>
  <c r="T1" i="97"/>
  <c r="A1" i="97"/>
  <c r="D37" i="119" l="1"/>
  <c r="B38" i="119"/>
  <c r="C38" i="119" s="1"/>
  <c r="D37" i="116"/>
  <c r="B38" i="116"/>
  <c r="C38" i="116" s="1"/>
  <c r="D38" i="116" s="1"/>
  <c r="D49" i="121"/>
  <c r="D37" i="121"/>
  <c r="C50" i="121"/>
  <c r="D50" i="121" s="1"/>
  <c r="B51" i="121"/>
  <c r="C38" i="121"/>
  <c r="B39" i="121" s="1"/>
  <c r="C50" i="120"/>
  <c r="D50" i="120" s="1"/>
  <c r="B51" i="120"/>
  <c r="C38" i="120"/>
  <c r="D49" i="120"/>
  <c r="D37" i="120"/>
  <c r="D49" i="119"/>
  <c r="C50" i="119"/>
  <c r="B51" i="119"/>
  <c r="D37" i="118"/>
  <c r="C50" i="118"/>
  <c r="D50" i="118" s="1"/>
  <c r="B51" i="118"/>
  <c r="D49" i="118"/>
  <c r="C38" i="118"/>
  <c r="B39" i="118" s="1"/>
  <c r="C50" i="117"/>
  <c r="D50" i="117" s="1"/>
  <c r="B51" i="117"/>
  <c r="C38" i="117"/>
  <c r="B39" i="117" s="1"/>
  <c r="D37" i="117"/>
  <c r="D49" i="117"/>
  <c r="C50" i="116"/>
  <c r="D50" i="116" s="1"/>
  <c r="B51" i="116"/>
  <c r="D49" i="116"/>
  <c r="D51" i="115"/>
  <c r="C39" i="115"/>
  <c r="B40" i="115" s="1"/>
  <c r="C52" i="115"/>
  <c r="D52" i="115" s="1"/>
  <c r="B53" i="115"/>
  <c r="D38" i="115"/>
  <c r="C21" i="87"/>
  <c r="D38" i="120" l="1"/>
  <c r="B39" i="120"/>
  <c r="C39" i="120" s="1"/>
  <c r="B40" i="120" s="1"/>
  <c r="D38" i="119"/>
  <c r="B39" i="119"/>
  <c r="C39" i="119" s="1"/>
  <c r="D38" i="117"/>
  <c r="B39" i="116"/>
  <c r="C39" i="116" s="1"/>
  <c r="B40" i="116" s="1"/>
  <c r="C40" i="116" s="1"/>
  <c r="B41" i="116" s="1"/>
  <c r="C41" i="116" s="1"/>
  <c r="B42" i="116" s="1"/>
  <c r="C42" i="116" s="1"/>
  <c r="D41" i="116"/>
  <c r="C39" i="121"/>
  <c r="B40" i="121" s="1"/>
  <c r="D38" i="121"/>
  <c r="C51" i="121"/>
  <c r="B52" i="121"/>
  <c r="C51" i="120"/>
  <c r="B52" i="120"/>
  <c r="D50" i="119"/>
  <c r="C51" i="119"/>
  <c r="D51" i="119" s="1"/>
  <c r="B52" i="119"/>
  <c r="C39" i="118"/>
  <c r="B40" i="118" s="1"/>
  <c r="D38" i="118"/>
  <c r="C51" i="118"/>
  <c r="B52" i="118"/>
  <c r="C39" i="117"/>
  <c r="B40" i="117" s="1"/>
  <c r="C51" i="117"/>
  <c r="B52" i="117"/>
  <c r="C51" i="116"/>
  <c r="B52" i="116"/>
  <c r="C53" i="115"/>
  <c r="D53" i="115" s="1"/>
  <c r="B54" i="115"/>
  <c r="C54" i="115" s="1"/>
  <c r="C40" i="115"/>
  <c r="B41" i="115" s="1"/>
  <c r="D39" i="115"/>
  <c r="D40" i="116" l="1"/>
  <c r="D39" i="116"/>
  <c r="D42" i="116"/>
  <c r="B40" i="119"/>
  <c r="D39" i="119"/>
  <c r="D39" i="121"/>
  <c r="D51" i="121"/>
  <c r="C52" i="121"/>
  <c r="D52" i="121" s="1"/>
  <c r="B53" i="121"/>
  <c r="C40" i="121"/>
  <c r="D39" i="120"/>
  <c r="D51" i="120"/>
  <c r="C40" i="120"/>
  <c r="C52" i="120"/>
  <c r="D52" i="120" s="1"/>
  <c r="B53" i="120"/>
  <c r="C40" i="119"/>
  <c r="B41" i="119" s="1"/>
  <c r="C52" i="119"/>
  <c r="B53" i="119"/>
  <c r="D51" i="118"/>
  <c r="D39" i="118"/>
  <c r="C40" i="118"/>
  <c r="C52" i="118"/>
  <c r="B53" i="118"/>
  <c r="C52" i="117"/>
  <c r="D52" i="117" s="1"/>
  <c r="B53" i="117"/>
  <c r="C40" i="117"/>
  <c r="B41" i="117" s="1"/>
  <c r="D51" i="117"/>
  <c r="D40" i="117"/>
  <c r="D39" i="117"/>
  <c r="C52" i="116"/>
  <c r="D52" i="116" s="1"/>
  <c r="B53" i="116"/>
  <c r="D51" i="116"/>
  <c r="C41" i="115"/>
  <c r="B42" i="115" s="1"/>
  <c r="C42" i="115" s="1"/>
  <c r="D41" i="115"/>
  <c r="D54" i="115"/>
  <c r="D40" i="115"/>
  <c r="D40" i="121" l="1"/>
  <c r="B41" i="121"/>
  <c r="D40" i="120"/>
  <c r="B41" i="120"/>
  <c r="D40" i="118"/>
  <c r="B41" i="118"/>
  <c r="C41" i="118" s="1"/>
  <c r="D42" i="115"/>
  <c r="C53" i="121"/>
  <c r="D53" i="121" s="1"/>
  <c r="B54" i="121"/>
  <c r="C54" i="121" s="1"/>
  <c r="C41" i="121"/>
  <c r="C41" i="120"/>
  <c r="C53" i="120"/>
  <c r="D53" i="120" s="1"/>
  <c r="B54" i="120"/>
  <c r="C54" i="120" s="1"/>
  <c r="C53" i="119"/>
  <c r="D53" i="119" s="1"/>
  <c r="B54" i="119"/>
  <c r="C54" i="119" s="1"/>
  <c r="D54" i="119" s="1"/>
  <c r="D52" i="119"/>
  <c r="C41" i="119"/>
  <c r="D40" i="119"/>
  <c r="C53" i="118"/>
  <c r="D53" i="118" s="1"/>
  <c r="B54" i="118"/>
  <c r="C54" i="118" s="1"/>
  <c r="D52" i="118"/>
  <c r="C53" i="117"/>
  <c r="B54" i="117"/>
  <c r="C54" i="117" s="1"/>
  <c r="C41" i="117"/>
  <c r="C53" i="116"/>
  <c r="D53" i="116" s="1"/>
  <c r="B54" i="116"/>
  <c r="C54" i="116" s="1"/>
  <c r="C21" i="80"/>
  <c r="D21" i="80" s="1"/>
  <c r="B51" i="95" s="1"/>
  <c r="W14" i="12"/>
  <c r="B20" i="15"/>
  <c r="B21" i="15"/>
  <c r="B22" i="15"/>
  <c r="B23" i="15"/>
  <c r="B24" i="15"/>
  <c r="B25" i="15"/>
  <c r="B26" i="15"/>
  <c r="B27" i="15"/>
  <c r="B28" i="15"/>
  <c r="B29" i="15"/>
  <c r="C20" i="15"/>
  <c r="C21" i="15"/>
  <c r="C22" i="15"/>
  <c r="C23" i="15"/>
  <c r="C24" i="15"/>
  <c r="C25" i="15"/>
  <c r="C26" i="15"/>
  <c r="C27" i="15"/>
  <c r="C28" i="15"/>
  <c r="C29" i="15"/>
  <c r="D20" i="15"/>
  <c r="D21" i="15"/>
  <c r="D22" i="15"/>
  <c r="D23" i="15"/>
  <c r="D24" i="15"/>
  <c r="D25" i="15"/>
  <c r="D26" i="15"/>
  <c r="D27" i="15"/>
  <c r="D28" i="15"/>
  <c r="D29" i="15"/>
  <c r="E20" i="15"/>
  <c r="E21" i="15"/>
  <c r="E22" i="15"/>
  <c r="E23" i="15"/>
  <c r="E24" i="15"/>
  <c r="E25" i="15"/>
  <c r="E26" i="15"/>
  <c r="E27" i="15"/>
  <c r="E28" i="15"/>
  <c r="E29" i="15"/>
  <c r="F20" i="15"/>
  <c r="F21" i="15"/>
  <c r="F22" i="15"/>
  <c r="F23" i="15"/>
  <c r="F24" i="15"/>
  <c r="F25" i="15"/>
  <c r="F26" i="15"/>
  <c r="F27" i="15"/>
  <c r="F28" i="15"/>
  <c r="F29" i="15"/>
  <c r="G20" i="15"/>
  <c r="G21" i="15"/>
  <c r="G22" i="15"/>
  <c r="G23" i="15"/>
  <c r="G24" i="15"/>
  <c r="G25" i="15"/>
  <c r="G26" i="15"/>
  <c r="G27" i="15"/>
  <c r="G28" i="15"/>
  <c r="G29" i="15"/>
  <c r="H20" i="15"/>
  <c r="H21" i="15"/>
  <c r="H22" i="15"/>
  <c r="H23" i="15"/>
  <c r="H24" i="15"/>
  <c r="H25" i="15"/>
  <c r="H26" i="15"/>
  <c r="H27" i="15"/>
  <c r="H28" i="15"/>
  <c r="H29" i="15"/>
  <c r="I20" i="15"/>
  <c r="I21" i="15"/>
  <c r="I22" i="15"/>
  <c r="I23" i="15"/>
  <c r="I24" i="15"/>
  <c r="I25" i="15"/>
  <c r="I26" i="15"/>
  <c r="I27" i="15"/>
  <c r="I28" i="15"/>
  <c r="I29" i="15"/>
  <c r="J20" i="15"/>
  <c r="J21" i="15"/>
  <c r="J22" i="15"/>
  <c r="J23" i="15"/>
  <c r="J24" i="15"/>
  <c r="J25" i="15"/>
  <c r="J26" i="15"/>
  <c r="J27" i="15"/>
  <c r="J28" i="15"/>
  <c r="J29" i="15"/>
  <c r="K20" i="15"/>
  <c r="K21" i="15"/>
  <c r="K22" i="15"/>
  <c r="K23" i="15"/>
  <c r="K24" i="15"/>
  <c r="K25" i="15"/>
  <c r="K26" i="15"/>
  <c r="K27" i="15"/>
  <c r="K28" i="15"/>
  <c r="K29" i="15"/>
  <c r="D45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C65" i="24"/>
  <c r="D65" i="24"/>
  <c r="E65" i="24"/>
  <c r="F65" i="24"/>
  <c r="G65" i="24"/>
  <c r="H65" i="24"/>
  <c r="I65" i="24"/>
  <c r="B27" i="25"/>
  <c r="Y32" i="97" s="1"/>
  <c r="C27" i="25"/>
  <c r="Z32" i="97" s="1"/>
  <c r="D27" i="25"/>
  <c r="AA32" i="97" s="1"/>
  <c r="E27" i="25"/>
  <c r="AB32" i="97" s="1"/>
  <c r="F27" i="25"/>
  <c r="AC32" i="97" s="1"/>
  <c r="G27" i="25"/>
  <c r="AD32" i="97" s="1"/>
  <c r="H27" i="25"/>
  <c r="I27" i="25"/>
  <c r="AF32" i="97" s="1"/>
  <c r="J27" i="25"/>
  <c r="AG32" i="97" s="1"/>
  <c r="K27" i="25"/>
  <c r="AH32" i="97" s="1"/>
  <c r="C45" i="88"/>
  <c r="B46" i="88"/>
  <c r="C46" i="88" s="1"/>
  <c r="H44" i="26"/>
  <c r="H45" i="26"/>
  <c r="B22" i="87"/>
  <c r="C22" i="87" s="1"/>
  <c r="B23" i="87" s="1"/>
  <c r="C23" i="87" s="1"/>
  <c r="C21" i="88"/>
  <c r="C21" i="90"/>
  <c r="D21" i="90" s="1"/>
  <c r="E51" i="95" s="1"/>
  <c r="C21" i="91"/>
  <c r="C21" i="92"/>
  <c r="C21" i="93"/>
  <c r="B22" i="93" s="1"/>
  <c r="C22" i="93" s="1"/>
  <c r="C21" i="94"/>
  <c r="C21" i="96"/>
  <c r="D22" i="87"/>
  <c r="C52" i="95" s="1"/>
  <c r="O20" i="97" s="1"/>
  <c r="O40" i="97" s="1"/>
  <c r="AF4" i="97"/>
  <c r="AB4" i="97"/>
  <c r="Z4" i="97"/>
  <c r="U4" i="97"/>
  <c r="P4" i="97"/>
  <c r="L4" i="97"/>
  <c r="E4" i="97"/>
  <c r="A42" i="97"/>
  <c r="A43" i="97"/>
  <c r="A39" i="97"/>
  <c r="A40" i="97"/>
  <c r="A41" i="97"/>
  <c r="C40" i="24"/>
  <c r="C131" i="26" s="1"/>
  <c r="D45" i="88"/>
  <c r="C33" i="88"/>
  <c r="C34" i="88" s="1"/>
  <c r="B35" i="88" s="1"/>
  <c r="D21" i="87"/>
  <c r="C51" i="95" s="1"/>
  <c r="O24" i="97"/>
  <c r="O29" i="97" s="1"/>
  <c r="P24" i="97"/>
  <c r="P29" i="97" s="1"/>
  <c r="Q24" i="97"/>
  <c r="Q29" i="97" s="1"/>
  <c r="R24" i="97"/>
  <c r="R29" i="97" s="1"/>
  <c r="S24" i="97"/>
  <c r="S29" i="97" s="1"/>
  <c r="T24" i="97"/>
  <c r="T29" i="97" s="1"/>
  <c r="U24" i="97"/>
  <c r="U29" i="97" s="1"/>
  <c r="V24" i="97"/>
  <c r="V29" i="97" s="1"/>
  <c r="N24" i="97"/>
  <c r="N29" i="97" s="1"/>
  <c r="O19" i="97"/>
  <c r="P19" i="97"/>
  <c r="Q19" i="97"/>
  <c r="R19" i="97"/>
  <c r="S19" i="97"/>
  <c r="T19" i="97"/>
  <c r="U19" i="97"/>
  <c r="V19" i="97"/>
  <c r="N19" i="97"/>
  <c r="O13" i="97"/>
  <c r="C35" i="32" s="1"/>
  <c r="P13" i="97"/>
  <c r="D35" i="32" s="1"/>
  <c r="Q13" i="97"/>
  <c r="E35" i="32" s="1"/>
  <c r="R13" i="97"/>
  <c r="F35" i="32" s="1"/>
  <c r="S13" i="97"/>
  <c r="G35" i="32" s="1"/>
  <c r="T13" i="97"/>
  <c r="H35" i="32" s="1"/>
  <c r="U13" i="97"/>
  <c r="I35" i="32" s="1"/>
  <c r="V13" i="97"/>
  <c r="J35" i="32" s="1"/>
  <c r="N13" i="97"/>
  <c r="B35" i="32" s="1"/>
  <c r="M9" i="97"/>
  <c r="M10" i="97"/>
  <c r="M11" i="97"/>
  <c r="N7" i="97"/>
  <c r="B30" i="32" s="1"/>
  <c r="O7" i="97"/>
  <c r="C30" i="32" s="1"/>
  <c r="P7" i="97"/>
  <c r="D30" i="32" s="1"/>
  <c r="Q7" i="97"/>
  <c r="E30" i="32" s="1"/>
  <c r="R7" i="97"/>
  <c r="F30" i="32" s="1"/>
  <c r="S7" i="97"/>
  <c r="G30" i="32" s="1"/>
  <c r="T7" i="97"/>
  <c r="H30" i="32" s="1"/>
  <c r="U7" i="97"/>
  <c r="I30" i="32" s="1"/>
  <c r="V7" i="97"/>
  <c r="J30" i="32" s="1"/>
  <c r="C21" i="112"/>
  <c r="B22" i="112" s="1"/>
  <c r="C22" i="112" s="1"/>
  <c r="C21" i="111"/>
  <c r="C21" i="110"/>
  <c r="B22" i="110" s="1"/>
  <c r="C22" i="110" s="1"/>
  <c r="C21" i="109"/>
  <c r="C21" i="108"/>
  <c r="B22" i="108" s="1"/>
  <c r="C22" i="108" s="1"/>
  <c r="C21" i="107"/>
  <c r="D21" i="107" s="1"/>
  <c r="V51" i="95" s="1"/>
  <c r="C21" i="106"/>
  <c r="B22" i="106" s="1"/>
  <c r="C22" i="106" s="1"/>
  <c r="C21" i="105"/>
  <c r="C21" i="104"/>
  <c r="B22" i="104" s="1"/>
  <c r="C22" i="104" s="1"/>
  <c r="C21" i="103"/>
  <c r="D21" i="103" s="1"/>
  <c r="P51" i="95" s="1"/>
  <c r="C21" i="102"/>
  <c r="D21" i="102" s="1"/>
  <c r="O51" i="95" s="1"/>
  <c r="C21" i="101"/>
  <c r="D21" i="101" s="1"/>
  <c r="N51" i="95" s="1"/>
  <c r="C21" i="100"/>
  <c r="D21" i="104"/>
  <c r="Q51" i="95" s="1"/>
  <c r="D21" i="106"/>
  <c r="S51" i="95" s="1"/>
  <c r="B22" i="103"/>
  <c r="C22" i="103" s="1"/>
  <c r="B22" i="100"/>
  <c r="C22" i="100" s="1"/>
  <c r="D21" i="100"/>
  <c r="M51" i="95" s="1"/>
  <c r="C21" i="99"/>
  <c r="C21" i="89"/>
  <c r="B22" i="89" s="1"/>
  <c r="C22" i="89" s="1"/>
  <c r="D21" i="93"/>
  <c r="H51" i="95" s="1"/>
  <c r="D21" i="91"/>
  <c r="F51" i="95" s="1"/>
  <c r="X43" i="97"/>
  <c r="X40" i="97"/>
  <c r="X41" i="97"/>
  <c r="X42" i="97"/>
  <c r="X34" i="97"/>
  <c r="X35" i="97"/>
  <c r="X36" i="97"/>
  <c r="X37" i="97"/>
  <c r="X38" i="97"/>
  <c r="X39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X22" i="97"/>
  <c r="X23" i="97"/>
  <c r="Y23" i="97"/>
  <c r="Z23" i="97"/>
  <c r="AA23" i="97"/>
  <c r="AB23" i="97"/>
  <c r="AC23" i="97"/>
  <c r="AD23" i="97"/>
  <c r="AE23" i="97"/>
  <c r="AF23" i="97"/>
  <c r="AG23" i="97"/>
  <c r="AH23" i="97"/>
  <c r="X24" i="97"/>
  <c r="X25" i="97"/>
  <c r="X26" i="97"/>
  <c r="X27" i="97"/>
  <c r="X28" i="97"/>
  <c r="X29" i="97"/>
  <c r="X30" i="97"/>
  <c r="X31" i="97"/>
  <c r="X32" i="97"/>
  <c r="X33" i="97"/>
  <c r="Y33" i="97"/>
  <c r="Z33" i="97"/>
  <c r="AA33" i="97"/>
  <c r="AB33" i="97"/>
  <c r="AC33" i="97"/>
  <c r="AD33" i="97"/>
  <c r="AE33" i="97"/>
  <c r="AF33" i="97"/>
  <c r="AG33" i="97"/>
  <c r="AH33" i="97"/>
  <c r="AH7" i="97"/>
  <c r="AD7" i="97"/>
  <c r="AE7" i="97"/>
  <c r="AF7" i="97"/>
  <c r="AG7" i="97"/>
  <c r="Y7" i="97"/>
  <c r="Z7" i="97"/>
  <c r="AA7" i="97"/>
  <c r="AB7" i="97"/>
  <c r="AC7" i="97"/>
  <c r="X7" i="97"/>
  <c r="C7" i="97"/>
  <c r="D7" i="97"/>
  <c r="E7" i="97"/>
  <c r="F7" i="97"/>
  <c r="G7" i="97"/>
  <c r="H7" i="97"/>
  <c r="I7" i="97"/>
  <c r="J7" i="97"/>
  <c r="K7" i="97"/>
  <c r="A36" i="97"/>
  <c r="A35" i="97"/>
  <c r="A22" i="97"/>
  <c r="A23" i="97"/>
  <c r="A24" i="97"/>
  <c r="A25" i="97"/>
  <c r="A26" i="97"/>
  <c r="B26" i="97"/>
  <c r="C26" i="97"/>
  <c r="D26" i="97"/>
  <c r="E26" i="97"/>
  <c r="F26" i="97"/>
  <c r="G26" i="97"/>
  <c r="H26" i="97"/>
  <c r="I26" i="97"/>
  <c r="J26" i="97"/>
  <c r="K26" i="97"/>
  <c r="A27" i="97"/>
  <c r="A28" i="97"/>
  <c r="A29" i="97"/>
  <c r="A30" i="97"/>
  <c r="A31" i="97"/>
  <c r="A32" i="97"/>
  <c r="A33" i="97"/>
  <c r="A34" i="97"/>
  <c r="H18" i="97"/>
  <c r="I18" i="97"/>
  <c r="J18" i="97"/>
  <c r="K18" i="97"/>
  <c r="A7" i="97"/>
  <c r="B7" i="97"/>
  <c r="A8" i="97"/>
  <c r="A9" i="97"/>
  <c r="A10" i="97"/>
  <c r="A11" i="97"/>
  <c r="A12" i="97"/>
  <c r="A13" i="97"/>
  <c r="A14" i="97"/>
  <c r="A15" i="97"/>
  <c r="A16" i="97"/>
  <c r="A17" i="97"/>
  <c r="A18" i="97"/>
  <c r="B18" i="97"/>
  <c r="C18" i="97"/>
  <c r="D18" i="97"/>
  <c r="E18" i="97"/>
  <c r="F18" i="97"/>
  <c r="G18" i="97"/>
  <c r="A19" i="97"/>
  <c r="A20" i="97"/>
  <c r="A21" i="97"/>
  <c r="A6" i="97"/>
  <c r="O21" i="15"/>
  <c r="O22" i="15"/>
  <c r="O23" i="15"/>
  <c r="O29" i="15"/>
  <c r="Q22" i="15"/>
  <c r="Q27" i="15"/>
  <c r="Q28" i="15"/>
  <c r="Q29" i="15"/>
  <c r="R21" i="15"/>
  <c r="R25" i="15"/>
  <c r="R29" i="15"/>
  <c r="F23" i="18"/>
  <c r="S27" i="15"/>
  <c r="U27" i="15"/>
  <c r="U28" i="15"/>
  <c r="V21" i="15"/>
  <c r="V25" i="15"/>
  <c r="V26" i="15"/>
  <c r="V29" i="15"/>
  <c r="W22" i="15"/>
  <c r="X26" i="15"/>
  <c r="X27" i="15"/>
  <c r="X29" i="15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R24" i="12"/>
  <c r="R25" i="12"/>
  <c r="R26" i="12"/>
  <c r="R27" i="12"/>
  <c r="R28" i="12"/>
  <c r="R29" i="12"/>
  <c r="R30" i="12"/>
  <c r="S24" i="12"/>
  <c r="S25" i="12"/>
  <c r="S26" i="12"/>
  <c r="S27" i="12"/>
  <c r="S28" i="12"/>
  <c r="S29" i="12"/>
  <c r="S30" i="12"/>
  <c r="T24" i="12"/>
  <c r="T25" i="12"/>
  <c r="T26" i="12"/>
  <c r="T27" i="12"/>
  <c r="T28" i="12"/>
  <c r="T29" i="12"/>
  <c r="T30" i="12"/>
  <c r="U24" i="12"/>
  <c r="U25" i="12"/>
  <c r="U26" i="12"/>
  <c r="U27" i="12"/>
  <c r="U28" i="12"/>
  <c r="U29" i="12"/>
  <c r="U30" i="12"/>
  <c r="V24" i="12"/>
  <c r="V25" i="12"/>
  <c r="V26" i="12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6" i="32"/>
  <c r="B20" i="20"/>
  <c r="B21" i="20"/>
  <c r="B22" i="20"/>
  <c r="B23" i="20"/>
  <c r="B24" i="20"/>
  <c r="B25" i="20"/>
  <c r="B26" i="20"/>
  <c r="B27" i="20"/>
  <c r="B28" i="20"/>
  <c r="B29" i="20"/>
  <c r="C20" i="20"/>
  <c r="D20" i="20"/>
  <c r="E20" i="20"/>
  <c r="F20" i="20"/>
  <c r="G20" i="20"/>
  <c r="H20" i="20"/>
  <c r="I20" i="20"/>
  <c r="J20" i="20"/>
  <c r="K20" i="20"/>
  <c r="C21" i="20"/>
  <c r="D21" i="20"/>
  <c r="E21" i="20"/>
  <c r="F21" i="20"/>
  <c r="G21" i="20"/>
  <c r="H21" i="20"/>
  <c r="I21" i="20"/>
  <c r="J21" i="20"/>
  <c r="K2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B20" i="18"/>
  <c r="O20" i="15"/>
  <c r="C20" i="18"/>
  <c r="D20" i="18"/>
  <c r="Q20" i="15"/>
  <c r="E20" i="18"/>
  <c r="F20" i="18"/>
  <c r="G20" i="18"/>
  <c r="H20" i="18"/>
  <c r="U20" i="15"/>
  <c r="I20" i="18"/>
  <c r="V20" i="15"/>
  <c r="J20" i="18"/>
  <c r="K20" i="18"/>
  <c r="B21" i="18"/>
  <c r="C21" i="18"/>
  <c r="D21" i="18"/>
  <c r="E21" i="18"/>
  <c r="F21" i="18"/>
  <c r="G21" i="18"/>
  <c r="H21" i="18"/>
  <c r="I21" i="18"/>
  <c r="J21" i="18"/>
  <c r="K21" i="18"/>
  <c r="B22" i="18"/>
  <c r="C22" i="18"/>
  <c r="P22" i="15"/>
  <c r="D22" i="18"/>
  <c r="E22" i="18"/>
  <c r="F22" i="18"/>
  <c r="G22" i="18"/>
  <c r="T22" i="15"/>
  <c r="H22" i="18"/>
  <c r="I22" i="18"/>
  <c r="J22" i="18"/>
  <c r="K22" i="18"/>
  <c r="X22" i="15"/>
  <c r="B23" i="18"/>
  <c r="C23" i="18"/>
  <c r="P23" i="15"/>
  <c r="D23" i="18"/>
  <c r="E23" i="18"/>
  <c r="G23" i="18"/>
  <c r="T23" i="15"/>
  <c r="H23" i="18"/>
  <c r="I23" i="18"/>
  <c r="J23" i="18"/>
  <c r="K23" i="18"/>
  <c r="X23" i="15"/>
  <c r="B24" i="18"/>
  <c r="C24" i="18"/>
  <c r="D24" i="18"/>
  <c r="Q24" i="15"/>
  <c r="E24" i="18"/>
  <c r="F24" i="18"/>
  <c r="G24" i="18"/>
  <c r="H24" i="18"/>
  <c r="U24" i="15"/>
  <c r="I24" i="18"/>
  <c r="J24" i="18"/>
  <c r="W24" i="15"/>
  <c r="K24" i="18"/>
  <c r="B25" i="18"/>
  <c r="O25" i="15"/>
  <c r="C25" i="18"/>
  <c r="D25" i="18"/>
  <c r="E25" i="18"/>
  <c r="F25" i="18"/>
  <c r="S25" i="15"/>
  <c r="G25" i="18"/>
  <c r="H25" i="18"/>
  <c r="I25" i="18"/>
  <c r="J25" i="18"/>
  <c r="K25" i="18"/>
  <c r="B26" i="18"/>
  <c r="O26" i="15"/>
  <c r="C26" i="18"/>
  <c r="P26" i="15"/>
  <c r="D26" i="18"/>
  <c r="E26" i="18"/>
  <c r="F26" i="18"/>
  <c r="S26" i="15"/>
  <c r="G26" i="18"/>
  <c r="T26" i="15"/>
  <c r="H26" i="18"/>
  <c r="I26" i="18"/>
  <c r="J26" i="18"/>
  <c r="W26" i="15"/>
  <c r="K26" i="18"/>
  <c r="B27" i="18"/>
  <c r="C27" i="18"/>
  <c r="P27" i="15"/>
  <c r="D27" i="18"/>
  <c r="E27" i="18"/>
  <c r="F27" i="18"/>
  <c r="G27" i="18"/>
  <c r="T27" i="15"/>
  <c r="H27" i="18"/>
  <c r="I27" i="18"/>
  <c r="J27" i="18"/>
  <c r="K27" i="18"/>
  <c r="B28" i="18"/>
  <c r="C28" i="18"/>
  <c r="D28" i="18"/>
  <c r="E28" i="18"/>
  <c r="F28" i="18"/>
  <c r="G28" i="18"/>
  <c r="H28" i="18"/>
  <c r="I28" i="18"/>
  <c r="J28" i="18"/>
  <c r="K28" i="18"/>
  <c r="B29" i="18"/>
  <c r="C29" i="18"/>
  <c r="D29" i="18"/>
  <c r="E29" i="18"/>
  <c r="F29" i="18"/>
  <c r="G29" i="18"/>
  <c r="H29" i="18"/>
  <c r="I29" i="18"/>
  <c r="J29" i="18"/>
  <c r="K29" i="18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D2" i="34"/>
  <c r="S29" i="15"/>
  <c r="A31" i="32" l="1"/>
  <c r="M20" i="97"/>
  <c r="M15" i="97"/>
  <c r="A36" i="32" s="1"/>
  <c r="M25" i="97"/>
  <c r="A41" i="32" s="1"/>
  <c r="A33" i="32"/>
  <c r="M22" i="97"/>
  <c r="M17" i="97"/>
  <c r="A38" i="32" s="1"/>
  <c r="M27" i="97"/>
  <c r="A43" i="32" s="1"/>
  <c r="A32" i="32"/>
  <c r="M21" i="97"/>
  <c r="M16" i="97"/>
  <c r="A37" i="32" s="1"/>
  <c r="M26" i="97"/>
  <c r="A42" i="32" s="1"/>
  <c r="S31" i="12"/>
  <c r="K133" i="15"/>
  <c r="K81" i="15"/>
  <c r="X25" i="15"/>
  <c r="K129" i="15"/>
  <c r="K77" i="15"/>
  <c r="X21" i="15"/>
  <c r="K125" i="15"/>
  <c r="K73" i="15"/>
  <c r="W27" i="15"/>
  <c r="J131" i="15"/>
  <c r="J79" i="15"/>
  <c r="W23" i="15"/>
  <c r="J127" i="15"/>
  <c r="J75" i="15"/>
  <c r="I133" i="15"/>
  <c r="I81" i="15"/>
  <c r="I129" i="15"/>
  <c r="I77" i="15"/>
  <c r="I125" i="15"/>
  <c r="I73" i="15"/>
  <c r="H131" i="15"/>
  <c r="H79" i="15"/>
  <c r="U23" i="15"/>
  <c r="H127" i="15"/>
  <c r="H127" i="18" s="1"/>
  <c r="H127" i="20" s="1"/>
  <c r="H75" i="15"/>
  <c r="H75" i="18" s="1"/>
  <c r="H75" i="20" s="1"/>
  <c r="T29" i="15"/>
  <c r="G81" i="15"/>
  <c r="G81" i="18" s="1"/>
  <c r="G81" i="20" s="1"/>
  <c r="G133" i="15"/>
  <c r="G133" i="18" s="1"/>
  <c r="G133" i="20" s="1"/>
  <c r="T25" i="15"/>
  <c r="G77" i="15"/>
  <c r="G129" i="15"/>
  <c r="T21" i="15"/>
  <c r="G73" i="15"/>
  <c r="G125" i="15"/>
  <c r="F131" i="15"/>
  <c r="F79" i="15"/>
  <c r="S23" i="15"/>
  <c r="F127" i="15"/>
  <c r="F75" i="15"/>
  <c r="E133" i="15"/>
  <c r="E81" i="15"/>
  <c r="E129" i="15"/>
  <c r="E77" i="15"/>
  <c r="E125" i="15"/>
  <c r="E73" i="15"/>
  <c r="D131" i="15"/>
  <c r="D131" i="18" s="1"/>
  <c r="D131" i="20" s="1"/>
  <c r="D79" i="15"/>
  <c r="D79" i="18" s="1"/>
  <c r="D79" i="20" s="1"/>
  <c r="Q23" i="15"/>
  <c r="D127" i="15"/>
  <c r="D127" i="18" s="1"/>
  <c r="D127" i="20" s="1"/>
  <c r="D75" i="15"/>
  <c r="D75" i="18" s="1"/>
  <c r="D75" i="20" s="1"/>
  <c r="P29" i="15"/>
  <c r="C133" i="15"/>
  <c r="C133" i="18" s="1"/>
  <c r="C133" i="20" s="1"/>
  <c r="C81" i="15"/>
  <c r="C81" i="18" s="1"/>
  <c r="C81" i="20" s="1"/>
  <c r="P25" i="15"/>
  <c r="C129" i="15"/>
  <c r="C129" i="18" s="1"/>
  <c r="C129" i="20" s="1"/>
  <c r="C77" i="15"/>
  <c r="C77" i="18" s="1"/>
  <c r="C77" i="20" s="1"/>
  <c r="P21" i="15"/>
  <c r="C125" i="15"/>
  <c r="C73" i="15"/>
  <c r="O27" i="15"/>
  <c r="B131" i="15"/>
  <c r="B79" i="15"/>
  <c r="B127" i="15"/>
  <c r="B75" i="15"/>
  <c r="K81" i="18"/>
  <c r="K133" i="18"/>
  <c r="J79" i="18"/>
  <c r="J131" i="18"/>
  <c r="I129" i="18"/>
  <c r="K73" i="18"/>
  <c r="K125" i="18"/>
  <c r="G73" i="18"/>
  <c r="G125" i="18"/>
  <c r="C73" i="18"/>
  <c r="C125" i="18"/>
  <c r="F75" i="18"/>
  <c r="F127" i="18"/>
  <c r="X28" i="15"/>
  <c r="K132" i="15"/>
  <c r="K80" i="15"/>
  <c r="X24" i="15"/>
  <c r="K128" i="15"/>
  <c r="K76" i="15"/>
  <c r="X20" i="15"/>
  <c r="K124" i="15"/>
  <c r="K72" i="15"/>
  <c r="J130" i="15"/>
  <c r="J78" i="15"/>
  <c r="J126" i="15"/>
  <c r="J74" i="15"/>
  <c r="V28" i="15"/>
  <c r="I80" i="15"/>
  <c r="I80" i="18" s="1"/>
  <c r="I80" i="20" s="1"/>
  <c r="I132" i="15"/>
  <c r="I132" i="18" s="1"/>
  <c r="I132" i="20" s="1"/>
  <c r="V24" i="15"/>
  <c r="I76" i="15"/>
  <c r="I128" i="15"/>
  <c r="I72" i="15"/>
  <c r="I124" i="15"/>
  <c r="U26" i="15"/>
  <c r="H130" i="15"/>
  <c r="H130" i="18" s="1"/>
  <c r="H130" i="20" s="1"/>
  <c r="H78" i="15"/>
  <c r="H78" i="18" s="1"/>
  <c r="H78" i="20" s="1"/>
  <c r="U22" i="15"/>
  <c r="H126" i="15"/>
  <c r="H126" i="18" s="1"/>
  <c r="H126" i="20" s="1"/>
  <c r="H74" i="15"/>
  <c r="H74" i="18" s="1"/>
  <c r="H74" i="20" s="1"/>
  <c r="T28" i="15"/>
  <c r="G132" i="15"/>
  <c r="G80" i="15"/>
  <c r="T24" i="15"/>
  <c r="G128" i="15"/>
  <c r="G128" i="18" s="1"/>
  <c r="G128" i="20" s="1"/>
  <c r="G76" i="15"/>
  <c r="G76" i="18" s="1"/>
  <c r="G76" i="20" s="1"/>
  <c r="T20" i="15"/>
  <c r="G124" i="15"/>
  <c r="G124" i="18" s="1"/>
  <c r="G124" i="20" s="1"/>
  <c r="G72" i="15"/>
  <c r="G72" i="18" s="1"/>
  <c r="G72" i="20" s="1"/>
  <c r="F130" i="15"/>
  <c r="F130" i="18" s="1"/>
  <c r="F130" i="20" s="1"/>
  <c r="F78" i="15"/>
  <c r="F78" i="18" s="1"/>
  <c r="F78" i="20" s="1"/>
  <c r="F126" i="15"/>
  <c r="F74" i="15"/>
  <c r="R28" i="15"/>
  <c r="E132" i="15"/>
  <c r="E132" i="18" s="1"/>
  <c r="E132" i="20" s="1"/>
  <c r="E80" i="15"/>
  <c r="E80" i="18" s="1"/>
  <c r="E80" i="20" s="1"/>
  <c r="R24" i="15"/>
  <c r="E128" i="15"/>
  <c r="E76" i="15"/>
  <c r="R20" i="15"/>
  <c r="E124" i="15"/>
  <c r="E72" i="15"/>
  <c r="Q26" i="15"/>
  <c r="D130" i="15"/>
  <c r="D78" i="15"/>
  <c r="D126" i="15"/>
  <c r="D126" i="18" s="1"/>
  <c r="D126" i="20" s="1"/>
  <c r="D74" i="15"/>
  <c r="P28" i="15"/>
  <c r="C132" i="15"/>
  <c r="C80" i="15"/>
  <c r="C128" i="15"/>
  <c r="C76" i="15"/>
  <c r="P20" i="15"/>
  <c r="C124" i="15"/>
  <c r="C72" i="15"/>
  <c r="B130" i="15"/>
  <c r="B78" i="15"/>
  <c r="B126" i="15"/>
  <c r="B126" i="18" s="1"/>
  <c r="B126" i="20" s="1"/>
  <c r="B74" i="15"/>
  <c r="I133" i="18"/>
  <c r="E81" i="18"/>
  <c r="E133" i="18"/>
  <c r="K80" i="18"/>
  <c r="K132" i="18"/>
  <c r="G80" i="18"/>
  <c r="G132" i="18"/>
  <c r="C80" i="18"/>
  <c r="C132" i="18"/>
  <c r="F79" i="18"/>
  <c r="F131" i="18"/>
  <c r="J78" i="18"/>
  <c r="J130" i="18"/>
  <c r="D78" i="18"/>
  <c r="D130" i="18"/>
  <c r="B78" i="18"/>
  <c r="B130" i="18"/>
  <c r="E129" i="18"/>
  <c r="I76" i="18"/>
  <c r="I128" i="18"/>
  <c r="C76" i="18"/>
  <c r="C128" i="18"/>
  <c r="J75" i="18"/>
  <c r="J127" i="18"/>
  <c r="J74" i="18"/>
  <c r="J126" i="18"/>
  <c r="I72" i="18"/>
  <c r="I124" i="18"/>
  <c r="C72" i="18"/>
  <c r="C124" i="18"/>
  <c r="S22" i="15"/>
  <c r="P24" i="15"/>
  <c r="K79" i="15"/>
  <c r="K131" i="15"/>
  <c r="K131" i="18" s="1"/>
  <c r="K131" i="20" s="1"/>
  <c r="K75" i="15"/>
  <c r="K75" i="18" s="1"/>
  <c r="K75" i="20" s="1"/>
  <c r="K127" i="15"/>
  <c r="K127" i="18" s="1"/>
  <c r="K127" i="20" s="1"/>
  <c r="W29" i="15"/>
  <c r="J81" i="15"/>
  <c r="J81" i="18" s="1"/>
  <c r="J81" i="20" s="1"/>
  <c r="J133" i="15"/>
  <c r="J133" i="18" s="1"/>
  <c r="J133" i="20" s="1"/>
  <c r="W25" i="15"/>
  <c r="J129" i="15"/>
  <c r="J129" i="18" s="1"/>
  <c r="J129" i="20" s="1"/>
  <c r="J77" i="15"/>
  <c r="J77" i="18" s="1"/>
  <c r="J77" i="20" s="1"/>
  <c r="W21" i="15"/>
  <c r="J125" i="15"/>
  <c r="J125" i="18" s="1"/>
  <c r="J125" i="20" s="1"/>
  <c r="J73" i="15"/>
  <c r="J73" i="18" s="1"/>
  <c r="J73" i="20" s="1"/>
  <c r="V27" i="15"/>
  <c r="I131" i="15"/>
  <c r="I131" i="18" s="1"/>
  <c r="I131" i="20" s="1"/>
  <c r="I79" i="15"/>
  <c r="I79" i="18" s="1"/>
  <c r="I79" i="20" s="1"/>
  <c r="V23" i="15"/>
  <c r="I127" i="15"/>
  <c r="I75" i="15"/>
  <c r="H133" i="15"/>
  <c r="H81" i="15"/>
  <c r="U25" i="15"/>
  <c r="H129" i="15"/>
  <c r="H129" i="18" s="1"/>
  <c r="H129" i="20" s="1"/>
  <c r="H77" i="15"/>
  <c r="H77" i="18" s="1"/>
  <c r="H77" i="20" s="1"/>
  <c r="U21" i="15"/>
  <c r="H125" i="15"/>
  <c r="H125" i="18" s="1"/>
  <c r="H125" i="20" s="1"/>
  <c r="H73" i="15"/>
  <c r="H73" i="18" s="1"/>
  <c r="H73" i="20" s="1"/>
  <c r="G131" i="15"/>
  <c r="G131" i="18" s="1"/>
  <c r="G131" i="20" s="1"/>
  <c r="G79" i="15"/>
  <c r="G79" i="18" s="1"/>
  <c r="G79" i="20" s="1"/>
  <c r="G127" i="15"/>
  <c r="G127" i="18" s="1"/>
  <c r="G127" i="20" s="1"/>
  <c r="G75" i="15"/>
  <c r="G75" i="18" s="1"/>
  <c r="G75" i="20" s="1"/>
  <c r="F81" i="15"/>
  <c r="F81" i="18" s="1"/>
  <c r="F81" i="20" s="1"/>
  <c r="F133" i="15"/>
  <c r="F133" i="18" s="1"/>
  <c r="F133" i="20" s="1"/>
  <c r="F129" i="15"/>
  <c r="F129" i="18" s="1"/>
  <c r="F129" i="20" s="1"/>
  <c r="F77" i="15"/>
  <c r="F77" i="18" s="1"/>
  <c r="F77" i="20" s="1"/>
  <c r="S21" i="15"/>
  <c r="F125" i="15"/>
  <c r="F125" i="18" s="1"/>
  <c r="F125" i="20" s="1"/>
  <c r="F73" i="15"/>
  <c r="F73" i="18" s="1"/>
  <c r="F73" i="20" s="1"/>
  <c r="R27" i="15"/>
  <c r="E131" i="15"/>
  <c r="E79" i="15"/>
  <c r="R23" i="15"/>
  <c r="E127" i="15"/>
  <c r="E75" i="15"/>
  <c r="D133" i="15"/>
  <c r="D81" i="15"/>
  <c r="Q25" i="15"/>
  <c r="D129" i="15"/>
  <c r="D77" i="15"/>
  <c r="Q21" i="15"/>
  <c r="D125" i="15"/>
  <c r="D125" i="18" s="1"/>
  <c r="D125" i="20" s="1"/>
  <c r="D73" i="15"/>
  <c r="D73" i="18" s="1"/>
  <c r="D73" i="20" s="1"/>
  <c r="C79" i="15"/>
  <c r="C79" i="18" s="1"/>
  <c r="C79" i="20" s="1"/>
  <c r="C131" i="15"/>
  <c r="C131" i="18" s="1"/>
  <c r="C131" i="20" s="1"/>
  <c r="C75" i="15"/>
  <c r="C75" i="18" s="1"/>
  <c r="C75" i="20" s="1"/>
  <c r="C127" i="15"/>
  <c r="C127" i="18" s="1"/>
  <c r="C127" i="20" s="1"/>
  <c r="B81" i="15"/>
  <c r="B81" i="18" s="1"/>
  <c r="B81" i="20" s="1"/>
  <c r="B133" i="15"/>
  <c r="B133" i="18" s="1"/>
  <c r="B133" i="20" s="1"/>
  <c r="B129" i="15"/>
  <c r="B129" i="18" s="1"/>
  <c r="B129" i="20" s="1"/>
  <c r="B77" i="15"/>
  <c r="B77" i="18" s="1"/>
  <c r="B77" i="20" s="1"/>
  <c r="B125" i="15"/>
  <c r="B125" i="18" s="1"/>
  <c r="B125" i="20" s="1"/>
  <c r="B73" i="15"/>
  <c r="B73" i="18" s="1"/>
  <c r="B73" i="20" s="1"/>
  <c r="H81" i="18"/>
  <c r="H133" i="18"/>
  <c r="D81" i="18"/>
  <c r="D133" i="18"/>
  <c r="H79" i="18"/>
  <c r="H131" i="18"/>
  <c r="E79" i="18"/>
  <c r="E131" i="18"/>
  <c r="B79" i="18"/>
  <c r="B131" i="18"/>
  <c r="K77" i="18"/>
  <c r="K129" i="18"/>
  <c r="G77" i="18"/>
  <c r="G129" i="18"/>
  <c r="D77" i="18"/>
  <c r="D129" i="18"/>
  <c r="K76" i="18"/>
  <c r="K128" i="18"/>
  <c r="E76" i="18"/>
  <c r="E128" i="18"/>
  <c r="I75" i="18"/>
  <c r="I127" i="18"/>
  <c r="E75" i="18"/>
  <c r="E127" i="18"/>
  <c r="B75" i="18"/>
  <c r="B127" i="18"/>
  <c r="F74" i="18"/>
  <c r="F126" i="18"/>
  <c r="I73" i="18"/>
  <c r="I125" i="18"/>
  <c r="E125" i="18"/>
  <c r="K72" i="18"/>
  <c r="K124" i="18"/>
  <c r="E72" i="18"/>
  <c r="E124" i="18"/>
  <c r="K130" i="15"/>
  <c r="K130" i="18" s="1"/>
  <c r="K130" i="20" s="1"/>
  <c r="K78" i="15"/>
  <c r="K78" i="18" s="1"/>
  <c r="K78" i="20" s="1"/>
  <c r="K126" i="15"/>
  <c r="K126" i="18" s="1"/>
  <c r="K126" i="20" s="1"/>
  <c r="K74" i="15"/>
  <c r="K74" i="18" s="1"/>
  <c r="K74" i="20" s="1"/>
  <c r="W28" i="15"/>
  <c r="J132" i="15"/>
  <c r="J132" i="18" s="1"/>
  <c r="J132" i="20" s="1"/>
  <c r="J80" i="15"/>
  <c r="J80" i="18" s="1"/>
  <c r="J80" i="20" s="1"/>
  <c r="J128" i="15"/>
  <c r="J128" i="18" s="1"/>
  <c r="J128" i="20" s="1"/>
  <c r="J76" i="15"/>
  <c r="J76" i="18" s="1"/>
  <c r="J76" i="20" s="1"/>
  <c r="W20" i="15"/>
  <c r="J124" i="15"/>
  <c r="J124" i="18" s="1"/>
  <c r="J124" i="20" s="1"/>
  <c r="J72" i="15"/>
  <c r="J72" i="18" s="1"/>
  <c r="J72" i="20" s="1"/>
  <c r="I130" i="15"/>
  <c r="I130" i="18" s="1"/>
  <c r="I130" i="20" s="1"/>
  <c r="I78" i="15"/>
  <c r="V22" i="15"/>
  <c r="I126" i="15"/>
  <c r="I126" i="18" s="1"/>
  <c r="I126" i="20" s="1"/>
  <c r="I74" i="15"/>
  <c r="I74" i="18" s="1"/>
  <c r="I74" i="20" s="1"/>
  <c r="H132" i="15"/>
  <c r="H132" i="18" s="1"/>
  <c r="H132" i="20" s="1"/>
  <c r="H80" i="15"/>
  <c r="H80" i="18" s="1"/>
  <c r="H80" i="20" s="1"/>
  <c r="H128" i="15"/>
  <c r="H128" i="18" s="1"/>
  <c r="H128" i="20" s="1"/>
  <c r="H76" i="15"/>
  <c r="H76" i="18" s="1"/>
  <c r="H76" i="20" s="1"/>
  <c r="H124" i="15"/>
  <c r="H124" i="18" s="1"/>
  <c r="H124" i="20" s="1"/>
  <c r="H72" i="15"/>
  <c r="H72" i="18" s="1"/>
  <c r="H72" i="20" s="1"/>
  <c r="G130" i="15"/>
  <c r="G130" i="18" s="1"/>
  <c r="G130" i="20" s="1"/>
  <c r="G78" i="15"/>
  <c r="G78" i="18" s="1"/>
  <c r="G78" i="20" s="1"/>
  <c r="G126" i="15"/>
  <c r="G126" i="18" s="1"/>
  <c r="G126" i="20" s="1"/>
  <c r="G74" i="15"/>
  <c r="G74" i="18" s="1"/>
  <c r="G74" i="20" s="1"/>
  <c r="S28" i="15"/>
  <c r="F132" i="15"/>
  <c r="F132" i="18" s="1"/>
  <c r="F132" i="20" s="1"/>
  <c r="F80" i="15"/>
  <c r="F80" i="18" s="1"/>
  <c r="F80" i="20" s="1"/>
  <c r="S24" i="15"/>
  <c r="F128" i="15"/>
  <c r="F128" i="18" s="1"/>
  <c r="F128" i="20" s="1"/>
  <c r="F76" i="15"/>
  <c r="F76" i="18" s="1"/>
  <c r="F76" i="20" s="1"/>
  <c r="S20" i="15"/>
  <c r="F124" i="15"/>
  <c r="F124" i="18" s="1"/>
  <c r="F124" i="20" s="1"/>
  <c r="F72" i="15"/>
  <c r="F72" i="18" s="1"/>
  <c r="F72" i="20" s="1"/>
  <c r="R26" i="15"/>
  <c r="E78" i="15"/>
  <c r="E78" i="18" s="1"/>
  <c r="E78" i="20" s="1"/>
  <c r="E130" i="15"/>
  <c r="E130" i="18" s="1"/>
  <c r="E130" i="20" s="1"/>
  <c r="R22" i="15"/>
  <c r="E74" i="15"/>
  <c r="E74" i="18" s="1"/>
  <c r="E74" i="20" s="1"/>
  <c r="E126" i="15"/>
  <c r="E126" i="18" s="1"/>
  <c r="E126" i="20" s="1"/>
  <c r="D80" i="15"/>
  <c r="D132" i="15"/>
  <c r="D132" i="18" s="1"/>
  <c r="D132" i="20" s="1"/>
  <c r="D128" i="15"/>
  <c r="D128" i="18" s="1"/>
  <c r="D128" i="20" s="1"/>
  <c r="D76" i="15"/>
  <c r="D76" i="18" s="1"/>
  <c r="D76" i="20" s="1"/>
  <c r="D124" i="15"/>
  <c r="D124" i="18" s="1"/>
  <c r="D124" i="20" s="1"/>
  <c r="D72" i="15"/>
  <c r="D72" i="18" s="1"/>
  <c r="D72" i="20" s="1"/>
  <c r="C130" i="15"/>
  <c r="C130" i="18" s="1"/>
  <c r="C130" i="20" s="1"/>
  <c r="C78" i="15"/>
  <c r="C78" i="18" s="1"/>
  <c r="C78" i="20" s="1"/>
  <c r="C126" i="15"/>
  <c r="C126" i="18" s="1"/>
  <c r="C126" i="20" s="1"/>
  <c r="C74" i="15"/>
  <c r="C74" i="18" s="1"/>
  <c r="C74" i="20" s="1"/>
  <c r="O28" i="15"/>
  <c r="B132" i="15"/>
  <c r="B132" i="18" s="1"/>
  <c r="B132" i="20" s="1"/>
  <c r="B80" i="15"/>
  <c r="B80" i="18" s="1"/>
  <c r="B80" i="20" s="1"/>
  <c r="O24" i="15"/>
  <c r="B128" i="15"/>
  <c r="B128" i="18" s="1"/>
  <c r="B128" i="20" s="1"/>
  <c r="B76" i="15"/>
  <c r="B76" i="18" s="1"/>
  <c r="B76" i="20" s="1"/>
  <c r="B124" i="15"/>
  <c r="B124" i="18" s="1"/>
  <c r="B124" i="20" s="1"/>
  <c r="B72" i="15"/>
  <c r="B72" i="18" s="1"/>
  <c r="B72" i="20" s="1"/>
  <c r="D54" i="116"/>
  <c r="D41" i="121"/>
  <c r="B42" i="121"/>
  <c r="C42" i="121" s="1"/>
  <c r="D41" i="120"/>
  <c r="B42" i="120"/>
  <c r="C42" i="120" s="1"/>
  <c r="D42" i="120" s="1"/>
  <c r="D41" i="119"/>
  <c r="B42" i="119"/>
  <c r="C42" i="119" s="1"/>
  <c r="D41" i="118"/>
  <c r="B42" i="118"/>
  <c r="C42" i="118" s="1"/>
  <c r="D41" i="117"/>
  <c r="B42" i="117"/>
  <c r="C42" i="117" s="1"/>
  <c r="H133" i="20"/>
  <c r="H81" i="20"/>
  <c r="D133" i="20"/>
  <c r="D81" i="20"/>
  <c r="J131" i="20"/>
  <c r="J79" i="20"/>
  <c r="F131" i="20"/>
  <c r="F79" i="20"/>
  <c r="D129" i="20"/>
  <c r="D77" i="20"/>
  <c r="I128" i="20"/>
  <c r="I76" i="20"/>
  <c r="E128" i="20"/>
  <c r="E76" i="20"/>
  <c r="J75" i="20"/>
  <c r="J127" i="20"/>
  <c r="F75" i="20"/>
  <c r="F127" i="20"/>
  <c r="I72" i="20"/>
  <c r="I124" i="20"/>
  <c r="E72" i="20"/>
  <c r="E124" i="20"/>
  <c r="K133" i="20"/>
  <c r="K81" i="20"/>
  <c r="E131" i="20"/>
  <c r="E79" i="20"/>
  <c r="J130" i="20"/>
  <c r="J78" i="20"/>
  <c r="K129" i="20"/>
  <c r="K77" i="20"/>
  <c r="G129" i="20"/>
  <c r="G77" i="20"/>
  <c r="I127" i="20"/>
  <c r="I75" i="20"/>
  <c r="E127" i="20"/>
  <c r="E75" i="20"/>
  <c r="J126" i="20"/>
  <c r="J74" i="20"/>
  <c r="F126" i="20"/>
  <c r="F74" i="20"/>
  <c r="K73" i="20"/>
  <c r="K125" i="20"/>
  <c r="G73" i="20"/>
  <c r="G125" i="20"/>
  <c r="C73" i="20"/>
  <c r="C125" i="20"/>
  <c r="B131" i="20"/>
  <c r="B79" i="20"/>
  <c r="B75" i="20"/>
  <c r="B127" i="20"/>
  <c r="K132" i="20"/>
  <c r="K80" i="20"/>
  <c r="G132" i="20"/>
  <c r="G80" i="20"/>
  <c r="C132" i="20"/>
  <c r="C80" i="20"/>
  <c r="H131" i="20"/>
  <c r="H79" i="20"/>
  <c r="K128" i="20"/>
  <c r="K76" i="20"/>
  <c r="C128" i="20"/>
  <c r="C76" i="20"/>
  <c r="K124" i="20"/>
  <c r="K72" i="20"/>
  <c r="C124" i="20"/>
  <c r="C72" i="20"/>
  <c r="B130" i="20"/>
  <c r="B78" i="20"/>
  <c r="I133" i="20"/>
  <c r="E133" i="20"/>
  <c r="E81" i="20"/>
  <c r="D130" i="20"/>
  <c r="D78" i="20"/>
  <c r="I129" i="20"/>
  <c r="E129" i="20"/>
  <c r="I125" i="20"/>
  <c r="I73" i="20"/>
  <c r="E125" i="20"/>
  <c r="Q28" i="18"/>
  <c r="D80" i="18"/>
  <c r="D80" i="20" s="1"/>
  <c r="V25" i="18"/>
  <c r="I77" i="18"/>
  <c r="I77" i="20" s="1"/>
  <c r="Q22" i="18"/>
  <c r="D74" i="18"/>
  <c r="D74" i="20" s="1"/>
  <c r="X27" i="18"/>
  <c r="K79" i="18"/>
  <c r="K79" i="20" s="1"/>
  <c r="O22" i="18"/>
  <c r="B74" i="18"/>
  <c r="B74" i="20" s="1"/>
  <c r="R25" i="18"/>
  <c r="E77" i="18"/>
  <c r="E77" i="20" s="1"/>
  <c r="V29" i="18"/>
  <c r="I81" i="18"/>
  <c r="I81" i="20" s="1"/>
  <c r="V26" i="18"/>
  <c r="I78" i="18"/>
  <c r="I78" i="20" s="1"/>
  <c r="R21" i="18"/>
  <c r="E73" i="18"/>
  <c r="E73" i="20" s="1"/>
  <c r="X22" i="18"/>
  <c r="Q20" i="18"/>
  <c r="S26" i="18"/>
  <c r="U23" i="18"/>
  <c r="V20" i="18"/>
  <c r="V20" i="20" s="1"/>
  <c r="X28" i="18"/>
  <c r="X28" i="20" s="1"/>
  <c r="S27" i="18"/>
  <c r="P22" i="18"/>
  <c r="V21" i="18"/>
  <c r="V21" i="20" s="1"/>
  <c r="O27" i="18"/>
  <c r="O27" i="20" s="1"/>
  <c r="R20" i="18"/>
  <c r="P24" i="18"/>
  <c r="R29" i="18"/>
  <c r="R29" i="20" s="1"/>
  <c r="R24" i="18"/>
  <c r="R24" i="20" s="1"/>
  <c r="O23" i="18"/>
  <c r="W21" i="18"/>
  <c r="S21" i="18"/>
  <c r="S21" i="20" s="1"/>
  <c r="O21" i="18"/>
  <c r="Q23" i="18"/>
  <c r="O29" i="18"/>
  <c r="V28" i="18"/>
  <c r="Q27" i="18"/>
  <c r="Q27" i="20" s="1"/>
  <c r="X26" i="18"/>
  <c r="W26" i="18"/>
  <c r="U26" i="18"/>
  <c r="U26" i="20" s="1"/>
  <c r="T29" i="18"/>
  <c r="S24" i="18"/>
  <c r="Q26" i="18"/>
  <c r="P25" i="18"/>
  <c r="P25" i="20" s="1"/>
  <c r="W22" i="18"/>
  <c r="W22" i="20" s="1"/>
  <c r="R22" i="18"/>
  <c r="Q25" i="18"/>
  <c r="X23" i="18"/>
  <c r="X23" i="20" s="1"/>
  <c r="R27" i="18"/>
  <c r="R27" i="20" s="1"/>
  <c r="R26" i="18"/>
  <c r="R23" i="18"/>
  <c r="T21" i="18"/>
  <c r="W20" i="18"/>
  <c r="U28" i="18"/>
  <c r="W27" i="18"/>
  <c r="W25" i="18"/>
  <c r="W25" i="20" s="1"/>
  <c r="T25" i="18"/>
  <c r="T25" i="20" s="1"/>
  <c r="S22" i="18"/>
  <c r="U21" i="18"/>
  <c r="O28" i="18"/>
  <c r="O28" i="20" s="1"/>
  <c r="X25" i="18"/>
  <c r="W29" i="18"/>
  <c r="U27" i="18"/>
  <c r="Q21" i="18"/>
  <c r="Q21" i="20" s="1"/>
  <c r="W24" i="18"/>
  <c r="W24" i="20" s="1"/>
  <c r="W23" i="18"/>
  <c r="V22" i="18"/>
  <c r="T20" i="18"/>
  <c r="T20" i="20" s="1"/>
  <c r="O20" i="18"/>
  <c r="O20" i="20" s="1"/>
  <c r="X24" i="18"/>
  <c r="X29" i="18"/>
  <c r="Q29" i="18"/>
  <c r="Q29" i="20" s="1"/>
  <c r="T28" i="18"/>
  <c r="T28" i="20" s="1"/>
  <c r="P28" i="18"/>
  <c r="V27" i="18"/>
  <c r="T24" i="18"/>
  <c r="T24" i="20" s="1"/>
  <c r="X20" i="18"/>
  <c r="S25" i="18"/>
  <c r="S20" i="18"/>
  <c r="P26" i="18"/>
  <c r="P26" i="20" s="1"/>
  <c r="T22" i="18"/>
  <c r="T22" i="20" s="1"/>
  <c r="U20" i="18"/>
  <c r="X24" i="20"/>
  <c r="S29" i="18"/>
  <c r="X21" i="18"/>
  <c r="X21" i="20" s="1"/>
  <c r="U22" i="18"/>
  <c r="V28" i="20"/>
  <c r="R20" i="20"/>
  <c r="T29" i="20"/>
  <c r="W26" i="20"/>
  <c r="R23" i="20"/>
  <c r="T21" i="20"/>
  <c r="B47" i="88"/>
  <c r="C47" i="88" s="1"/>
  <c r="B22" i="107"/>
  <c r="C22" i="107" s="1"/>
  <c r="D21" i="110"/>
  <c r="Y51" i="95" s="1"/>
  <c r="D42" i="117"/>
  <c r="D54" i="118"/>
  <c r="D54" i="120"/>
  <c r="D54" i="121"/>
  <c r="T34" i="97"/>
  <c r="T39" i="97" s="1"/>
  <c r="H40" i="32"/>
  <c r="O4" i="33"/>
  <c r="B31" i="33" s="1"/>
  <c r="F31" i="33" s="1"/>
  <c r="D42" i="118"/>
  <c r="D42" i="121"/>
  <c r="S22" i="20"/>
  <c r="R31" i="12"/>
  <c r="S28" i="18"/>
  <c r="S28" i="20" s="1"/>
  <c r="P27" i="18"/>
  <c r="P23" i="18"/>
  <c r="P23" i="20" s="1"/>
  <c r="V26" i="20"/>
  <c r="R22" i="20"/>
  <c r="P29" i="18"/>
  <c r="P29" i="20" s="1"/>
  <c r="T26" i="18"/>
  <c r="U25" i="18"/>
  <c r="U25" i="20" s="1"/>
  <c r="O25" i="18"/>
  <c r="P21" i="18"/>
  <c r="P21" i="20" s="1"/>
  <c r="Q22" i="20"/>
  <c r="S20" i="20"/>
  <c r="V34" i="97"/>
  <c r="V39" i="97" s="1"/>
  <c r="J40" i="32"/>
  <c r="U34" i="97"/>
  <c r="U39" i="97" s="1"/>
  <c r="I40" i="32"/>
  <c r="W21" i="12"/>
  <c r="D42" i="119"/>
  <c r="D53" i="117"/>
  <c r="D54" i="117"/>
  <c r="B23" i="112"/>
  <c r="C23" i="112" s="1"/>
  <c r="B24" i="112" s="1"/>
  <c r="C24" i="112" s="1"/>
  <c r="B25" i="112" s="1"/>
  <c r="C25" i="112" s="1"/>
  <c r="B26" i="112" s="1"/>
  <c r="C26" i="112" s="1"/>
  <c r="D22" i="100"/>
  <c r="M52" i="95" s="1"/>
  <c r="B23" i="100"/>
  <c r="C23" i="100" s="1"/>
  <c r="B23" i="107"/>
  <c r="C23" i="107" s="1"/>
  <c r="D22" i="107"/>
  <c r="V52" i="95" s="1"/>
  <c r="R3" i="33"/>
  <c r="B46" i="33" s="1"/>
  <c r="C46" i="33" s="1"/>
  <c r="C53" i="33" s="1"/>
  <c r="K57" i="33" s="1"/>
  <c r="B76" i="33" s="1"/>
  <c r="D21" i="112"/>
  <c r="AA51" i="95" s="1"/>
  <c r="E40" i="32"/>
  <c r="Q34" i="97"/>
  <c r="Q39" i="97" s="1"/>
  <c r="U29" i="15"/>
  <c r="U29" i="18" s="1"/>
  <c r="U29" i="20" s="1"/>
  <c r="D40" i="32"/>
  <c r="P34" i="97"/>
  <c r="P39" i="97" s="1"/>
  <c r="O19" i="33"/>
  <c r="D21" i="108"/>
  <c r="W51" i="95" s="1"/>
  <c r="B40" i="32"/>
  <c r="N34" i="97"/>
  <c r="N39" i="97" s="1"/>
  <c r="C40" i="32"/>
  <c r="O34" i="97"/>
  <c r="O39" i="97" s="1"/>
  <c r="U24" i="18"/>
  <c r="U24" i="20" s="1"/>
  <c r="S27" i="20"/>
  <c r="R28" i="18"/>
  <c r="R28" i="20" s="1"/>
  <c r="V27" i="20"/>
  <c r="Q24" i="18"/>
  <c r="Q24" i="20" s="1"/>
  <c r="V23" i="18"/>
  <c r="V23" i="20" s="1"/>
  <c r="Q23" i="20"/>
  <c r="R21" i="20"/>
  <c r="T27" i="18"/>
  <c r="T27" i="20" s="1"/>
  <c r="W23" i="20"/>
  <c r="O24" i="18"/>
  <c r="O24" i="20" s="1"/>
  <c r="T23" i="18"/>
  <c r="T23" i="20" s="1"/>
  <c r="X29" i="20"/>
  <c r="Q28" i="20"/>
  <c r="S26" i="20"/>
  <c r="Q20" i="20"/>
  <c r="R6" i="33"/>
  <c r="B49" i="33" s="1"/>
  <c r="M49" i="33" s="1"/>
  <c r="O17" i="33"/>
  <c r="D21" i="89"/>
  <c r="L51" i="95" s="1"/>
  <c r="B48" i="88"/>
  <c r="C48" i="88" s="1"/>
  <c r="U28" i="20"/>
  <c r="X25" i="20"/>
  <c r="U20" i="20"/>
  <c r="O26" i="18"/>
  <c r="O26" i="20" s="1"/>
  <c r="W29" i="20"/>
  <c r="P28" i="20"/>
  <c r="R26" i="20"/>
  <c r="S25" i="20"/>
  <c r="U23" i="20"/>
  <c r="V22" i="20"/>
  <c r="W21" i="20"/>
  <c r="X20" i="20"/>
  <c r="O22" i="20"/>
  <c r="W28" i="18"/>
  <c r="W28" i="20" s="1"/>
  <c r="C35" i="88"/>
  <c r="V24" i="18"/>
  <c r="V24" i="20" s="1"/>
  <c r="S29" i="20"/>
  <c r="U27" i="20"/>
  <c r="P24" i="20"/>
  <c r="V25" i="20"/>
  <c r="T26" i="20"/>
  <c r="X22" i="20"/>
  <c r="P22" i="20"/>
  <c r="V29" i="20"/>
  <c r="X27" i="20"/>
  <c r="P27" i="20"/>
  <c r="Q26" i="20"/>
  <c r="R25" i="20"/>
  <c r="S24" i="20"/>
  <c r="U22" i="20"/>
  <c r="W20" i="20"/>
  <c r="O29" i="20"/>
  <c r="V31" i="12"/>
  <c r="U31" i="12"/>
  <c r="T31" i="12"/>
  <c r="O3" i="33"/>
  <c r="B30" i="33" s="1"/>
  <c r="E30" i="33" s="1"/>
  <c r="S23" i="18"/>
  <c r="S23" i="20" s="1"/>
  <c r="G40" i="32"/>
  <c r="S34" i="97"/>
  <c r="S39" i="97" s="1"/>
  <c r="W27" i="20"/>
  <c r="X26" i="20"/>
  <c r="Q25" i="20"/>
  <c r="U21" i="20"/>
  <c r="F40" i="32"/>
  <c r="R34" i="97"/>
  <c r="R39" i="97" s="1"/>
  <c r="O15" i="33"/>
  <c r="B42" i="33" s="1"/>
  <c r="O42" i="33" s="1"/>
  <c r="W30" i="12"/>
  <c r="R11" i="33"/>
  <c r="R10" i="33"/>
  <c r="O13" i="33"/>
  <c r="B40" i="33" s="1"/>
  <c r="S40" i="33" s="1"/>
  <c r="R4" i="33"/>
  <c r="B47" i="33" s="1"/>
  <c r="K47" i="33" s="1"/>
  <c r="O14" i="33"/>
  <c r="B41" i="33" s="1"/>
  <c r="P41" i="33" s="1"/>
  <c r="R8" i="33"/>
  <c r="B51" i="33" s="1"/>
  <c r="J51" i="33" s="1"/>
  <c r="W24" i="12"/>
  <c r="O5" i="33"/>
  <c r="B32" i="33" s="1"/>
  <c r="G32" i="33" s="1"/>
  <c r="O10" i="33"/>
  <c r="B37" i="33" s="1"/>
  <c r="R37" i="33" s="1"/>
  <c r="M31" i="33"/>
  <c r="R12" i="33"/>
  <c r="O9" i="33"/>
  <c r="B36" i="33" s="1"/>
  <c r="L36" i="33" s="1"/>
  <c r="O11" i="33"/>
  <c r="B38" i="33" s="1"/>
  <c r="P38" i="33" s="1"/>
  <c r="H31" i="33"/>
  <c r="L31" i="33"/>
  <c r="I31" i="33"/>
  <c r="E31" i="33"/>
  <c r="O23" i="20"/>
  <c r="O25" i="20"/>
  <c r="I47" i="33"/>
  <c r="O21" i="20"/>
  <c r="B22" i="88"/>
  <c r="C22" i="88" s="1"/>
  <c r="B23" i="88" s="1"/>
  <c r="C23" i="88" s="1"/>
  <c r="B24" i="88" s="1"/>
  <c r="C24" i="88" s="1"/>
  <c r="B25" i="88" s="1"/>
  <c r="C25" i="88" s="1"/>
  <c r="B26" i="88" s="1"/>
  <c r="C26" i="88" s="1"/>
  <c r="B27" i="88" s="1"/>
  <c r="C27" i="88" s="1"/>
  <c r="B28" i="88" s="1"/>
  <c r="C28" i="88" s="1"/>
  <c r="B29" i="88" s="1"/>
  <c r="C29" i="88" s="1"/>
  <c r="B30" i="88" s="1"/>
  <c r="C30" i="88" s="1"/>
  <c r="D21" i="88"/>
  <c r="D51" i="95" s="1"/>
  <c r="P20" i="18"/>
  <c r="P20" i="20" s="1"/>
  <c r="D23" i="100"/>
  <c r="M53" i="95" s="1"/>
  <c r="B23" i="106"/>
  <c r="C23" i="106" s="1"/>
  <c r="B24" i="106" s="1"/>
  <c r="C24" i="106" s="1"/>
  <c r="B25" i="106" s="1"/>
  <c r="C25" i="106" s="1"/>
  <c r="B26" i="106" s="1"/>
  <c r="C26" i="106" s="1"/>
  <c r="B27" i="106" s="1"/>
  <c r="C27" i="106" s="1"/>
  <c r="B28" i="106" s="1"/>
  <c r="C28" i="106" s="1"/>
  <c r="B29" i="106" s="1"/>
  <c r="C29" i="106" s="1"/>
  <c r="B30" i="106" s="1"/>
  <c r="C30" i="106" s="1"/>
  <c r="D22" i="106"/>
  <c r="S52" i="95" s="1"/>
  <c r="B22" i="94"/>
  <c r="C22" i="94" s="1"/>
  <c r="D21" i="94"/>
  <c r="I51" i="95" s="1"/>
  <c r="D21" i="109"/>
  <c r="X51" i="95" s="1"/>
  <c r="B22" i="109"/>
  <c r="C22" i="109" s="1"/>
  <c r="D22" i="109" s="1"/>
  <c r="X52" i="95" s="1"/>
  <c r="R9" i="33"/>
  <c r="B52" i="33" s="1"/>
  <c r="R5" i="33"/>
  <c r="R7" i="33"/>
  <c r="B50" i="33" s="1"/>
  <c r="O7" i="33"/>
  <c r="B34" i="33" s="1"/>
  <c r="D21" i="99"/>
  <c r="U51" i="95" s="1"/>
  <c r="B22" i="99"/>
  <c r="C22" i="99" s="1"/>
  <c r="D22" i="99" s="1"/>
  <c r="U52" i="95" s="1"/>
  <c r="O18" i="33"/>
  <c r="O12" i="33"/>
  <c r="B39" i="33" s="1"/>
  <c r="O16" i="33"/>
  <c r="O8" i="33"/>
  <c r="B35" i="33" s="1"/>
  <c r="O6" i="33"/>
  <c r="B22" i="105"/>
  <c r="C22" i="105" s="1"/>
  <c r="B23" i="105" s="1"/>
  <c r="C23" i="105" s="1"/>
  <c r="B24" i="105" s="1"/>
  <c r="C24" i="105" s="1"/>
  <c r="B25" i="105" s="1"/>
  <c r="C25" i="105" s="1"/>
  <c r="B26" i="105" s="1"/>
  <c r="C26" i="105" s="1"/>
  <c r="B27" i="105" s="1"/>
  <c r="C27" i="105" s="1"/>
  <c r="B28" i="105" s="1"/>
  <c r="C28" i="105" s="1"/>
  <c r="B29" i="105" s="1"/>
  <c r="C29" i="105" s="1"/>
  <c r="B30" i="105" s="1"/>
  <c r="C30" i="105" s="1"/>
  <c r="D21" i="105"/>
  <c r="R51" i="95" s="1"/>
  <c r="B23" i="93"/>
  <c r="C23" i="93" s="1"/>
  <c r="B24" i="93" s="1"/>
  <c r="C24" i="93" s="1"/>
  <c r="B25" i="93" s="1"/>
  <c r="C25" i="93" s="1"/>
  <c r="B26" i="93" s="1"/>
  <c r="C26" i="93" s="1"/>
  <c r="B27" i="93" s="1"/>
  <c r="C27" i="93" s="1"/>
  <c r="B28" i="93" s="1"/>
  <c r="C28" i="93" s="1"/>
  <c r="B29" i="93" s="1"/>
  <c r="C29" i="93" s="1"/>
  <c r="B30" i="93" s="1"/>
  <c r="C30" i="93" s="1"/>
  <c r="D22" i="112"/>
  <c r="AA52" i="95" s="1"/>
  <c r="D22" i="93"/>
  <c r="H52" i="95" s="1"/>
  <c r="T20" i="97" s="1"/>
  <c r="T40" i="97" s="1"/>
  <c r="B23" i="108"/>
  <c r="C23" i="108" s="1"/>
  <c r="D22" i="108"/>
  <c r="W52" i="95" s="1"/>
  <c r="B22" i="111"/>
  <c r="C22" i="111" s="1"/>
  <c r="D21" i="111"/>
  <c r="Z51" i="95" s="1"/>
  <c r="B22" i="92"/>
  <c r="C22" i="92" s="1"/>
  <c r="D22" i="92" s="1"/>
  <c r="G52" i="95" s="1"/>
  <c r="S20" i="97" s="1"/>
  <c r="S40" i="97" s="1"/>
  <c r="D21" i="92"/>
  <c r="G51" i="95" s="1"/>
  <c r="AE32" i="97"/>
  <c r="D34" i="88"/>
  <c r="D33" i="88"/>
  <c r="B23" i="89"/>
  <c r="C23" i="89" s="1"/>
  <c r="D23" i="89" s="1"/>
  <c r="L53" i="95" s="1"/>
  <c r="D22" i="89"/>
  <c r="L52" i="95" s="1"/>
  <c r="B23" i="110"/>
  <c r="C23" i="110" s="1"/>
  <c r="D22" i="110"/>
  <c r="Y52" i="95" s="1"/>
  <c r="D46" i="88"/>
  <c r="D47" i="88"/>
  <c r="B23" i="103"/>
  <c r="C23" i="103" s="1"/>
  <c r="D22" i="103"/>
  <c r="P52" i="95" s="1"/>
  <c r="B22" i="96"/>
  <c r="C22" i="96" s="1"/>
  <c r="D21" i="96"/>
  <c r="J51" i="95" s="1"/>
  <c r="B22" i="90"/>
  <c r="C22" i="90" s="1"/>
  <c r="B49" i="88"/>
  <c r="B22" i="91"/>
  <c r="C22" i="91" s="1"/>
  <c r="B22" i="80"/>
  <c r="C22" i="80" s="1"/>
  <c r="D22" i="80" s="1"/>
  <c r="B52" i="95" s="1"/>
  <c r="N20" i="97" s="1"/>
  <c r="N40" i="97" s="1"/>
  <c r="B22" i="101"/>
  <c r="C22" i="101" s="1"/>
  <c r="D22" i="101" s="1"/>
  <c r="N52" i="95" s="1"/>
  <c r="B22" i="102"/>
  <c r="C22" i="102" s="1"/>
  <c r="D22" i="102" s="1"/>
  <c r="O52" i="95" s="1"/>
  <c r="B23" i="104"/>
  <c r="C23" i="104" s="1"/>
  <c r="B24" i="104" s="1"/>
  <c r="C24" i="104" s="1"/>
  <c r="B25" i="104" s="1"/>
  <c r="C25" i="104" s="1"/>
  <c r="B26" i="104" s="1"/>
  <c r="C26" i="104" s="1"/>
  <c r="B27" i="104" s="1"/>
  <c r="C27" i="104" s="1"/>
  <c r="B28" i="104" s="1"/>
  <c r="C28" i="104" s="1"/>
  <c r="B29" i="104" s="1"/>
  <c r="C29" i="104" s="1"/>
  <c r="B30" i="104" s="1"/>
  <c r="C30" i="104" s="1"/>
  <c r="D22" i="104"/>
  <c r="Q52" i="95" s="1"/>
  <c r="D26" i="105"/>
  <c r="R56" i="95" s="1"/>
  <c r="D30" i="105"/>
  <c r="R60" i="95" s="1"/>
  <c r="D29" i="105"/>
  <c r="R59" i="95" s="1"/>
  <c r="D23" i="105"/>
  <c r="R53" i="95" s="1"/>
  <c r="D22" i="105"/>
  <c r="R52" i="95" s="1"/>
  <c r="B24" i="107"/>
  <c r="C24" i="107" s="1"/>
  <c r="B25" i="107" s="1"/>
  <c r="C25" i="107" s="1"/>
  <c r="B26" i="107" s="1"/>
  <c r="C26" i="107" s="1"/>
  <c r="B27" i="107" s="1"/>
  <c r="C27" i="107" s="1"/>
  <c r="B28" i="107" s="1"/>
  <c r="C28" i="107" s="1"/>
  <c r="B29" i="107" s="1"/>
  <c r="C29" i="107" s="1"/>
  <c r="B30" i="107" s="1"/>
  <c r="C30" i="107" s="1"/>
  <c r="D23" i="107"/>
  <c r="V53" i="95" s="1"/>
  <c r="B23" i="99"/>
  <c r="C23" i="99" s="1"/>
  <c r="B24" i="99" s="1"/>
  <c r="C24" i="99" s="1"/>
  <c r="B25" i="99" s="1"/>
  <c r="C25" i="99" s="1"/>
  <c r="B26" i="99" s="1"/>
  <c r="C26" i="99" s="1"/>
  <c r="B27" i="99" s="1"/>
  <c r="C27" i="99" s="1"/>
  <c r="B28" i="99" s="1"/>
  <c r="C28" i="99" s="1"/>
  <c r="B29" i="99" s="1"/>
  <c r="C29" i="99" s="1"/>
  <c r="B30" i="99" s="1"/>
  <c r="C30" i="99" s="1"/>
  <c r="D23" i="87"/>
  <c r="C53" i="95" s="1"/>
  <c r="O21" i="97" s="1"/>
  <c r="O41" i="97" s="1"/>
  <c r="B24" i="87"/>
  <c r="C24" i="87" s="1"/>
  <c r="B25" i="87" s="1"/>
  <c r="C25" i="87" s="1"/>
  <c r="B26" i="87" s="1"/>
  <c r="C26" i="87" s="1"/>
  <c r="B27" i="87" s="1"/>
  <c r="C27" i="87" s="1"/>
  <c r="B28" i="87" s="1"/>
  <c r="C28" i="87" s="1"/>
  <c r="B29" i="87" s="1"/>
  <c r="C29" i="87" s="1"/>
  <c r="B30" i="87" s="1"/>
  <c r="C30" i="87" s="1"/>
  <c r="K31" i="33" l="1"/>
  <c r="G31" i="33"/>
  <c r="J31" i="33"/>
  <c r="D31" i="33"/>
  <c r="D24" i="105"/>
  <c r="R54" i="95" s="1"/>
  <c r="D27" i="105"/>
  <c r="R57" i="95" s="1"/>
  <c r="D25" i="105"/>
  <c r="R55" i="95" s="1"/>
  <c r="D28" i="105"/>
  <c r="R58" i="95" s="1"/>
  <c r="D23" i="93"/>
  <c r="H53" i="95" s="1"/>
  <c r="T21" i="97" s="1"/>
  <c r="T41" i="97" s="1"/>
  <c r="W31" i="12"/>
  <c r="E47" i="33"/>
  <c r="H47" i="33"/>
  <c r="D35" i="88"/>
  <c r="B36" i="88"/>
  <c r="F47" i="33"/>
  <c r="M47" i="33"/>
  <c r="K49" i="33"/>
  <c r="D47" i="33"/>
  <c r="G47" i="33"/>
  <c r="N49" i="33"/>
  <c r="J47" i="33"/>
  <c r="L47" i="33"/>
  <c r="D29" i="93"/>
  <c r="H59" i="95" s="1"/>
  <c r="D27" i="93"/>
  <c r="H57" i="95" s="1"/>
  <c r="D24" i="106"/>
  <c r="S54" i="95" s="1"/>
  <c r="D25" i="112"/>
  <c r="AA55" i="95" s="1"/>
  <c r="D24" i="112"/>
  <c r="AA54" i="95" s="1"/>
  <c r="L32" i="33"/>
  <c r="J32" i="33"/>
  <c r="Q51" i="33"/>
  <c r="N36" i="33"/>
  <c r="B24" i="100"/>
  <c r="C24" i="100" s="1"/>
  <c r="D24" i="100" s="1"/>
  <c r="M54" i="95" s="1"/>
  <c r="I46" i="33"/>
  <c r="D23" i="112"/>
  <c r="AA53" i="95" s="1"/>
  <c r="D27" i="88"/>
  <c r="D57" i="95" s="1"/>
  <c r="J46" i="33"/>
  <c r="E32" i="33"/>
  <c r="E43" i="33" s="1"/>
  <c r="E56" i="33" s="1"/>
  <c r="K32" i="33"/>
  <c r="N37" i="33"/>
  <c r="N32" i="33"/>
  <c r="F32" i="33"/>
  <c r="I32" i="33"/>
  <c r="L37" i="33"/>
  <c r="H46" i="33"/>
  <c r="F46" i="33"/>
  <c r="E46" i="33"/>
  <c r="D46" i="33"/>
  <c r="K46" i="33"/>
  <c r="L46" i="33"/>
  <c r="G46" i="33"/>
  <c r="O41" i="33"/>
  <c r="K37" i="33"/>
  <c r="M32" i="33"/>
  <c r="L49" i="33"/>
  <c r="H49" i="33"/>
  <c r="I49" i="33"/>
  <c r="F49" i="33"/>
  <c r="G49" i="33"/>
  <c r="O49" i="33"/>
  <c r="L51" i="33"/>
  <c r="I51" i="33"/>
  <c r="M38" i="33"/>
  <c r="J49" i="33"/>
  <c r="K51" i="33"/>
  <c r="U41" i="33"/>
  <c r="D29" i="99"/>
  <c r="U59" i="95" s="1"/>
  <c r="T41" i="33"/>
  <c r="Q41" i="33"/>
  <c r="L38" i="33"/>
  <c r="H30" i="33"/>
  <c r="D30" i="33"/>
  <c r="N41" i="33"/>
  <c r="C30" i="33"/>
  <c r="C43" i="33" s="1"/>
  <c r="C56" i="33" s="1"/>
  <c r="B61" i="33" s="1"/>
  <c r="C61" i="33" s="1"/>
  <c r="C73" i="33" s="1"/>
  <c r="C85" i="33" s="1"/>
  <c r="B91" i="33" s="1"/>
  <c r="G91" i="33" s="1"/>
  <c r="F30" i="33"/>
  <c r="J30" i="33"/>
  <c r="G30" i="33"/>
  <c r="L30" i="33"/>
  <c r="K30" i="33"/>
  <c r="S41" i="33"/>
  <c r="I30" i="33"/>
  <c r="Q38" i="33"/>
  <c r="W41" i="33"/>
  <c r="Q36" i="33"/>
  <c r="D25" i="88"/>
  <c r="D55" i="95" s="1"/>
  <c r="R41" i="33"/>
  <c r="U42" i="33"/>
  <c r="P42" i="33"/>
  <c r="Q42" i="33"/>
  <c r="O51" i="33"/>
  <c r="R42" i="33"/>
  <c r="H51" i="33"/>
  <c r="W42" i="33"/>
  <c r="M51" i="33"/>
  <c r="N51" i="33"/>
  <c r="T42" i="33"/>
  <c r="R38" i="33"/>
  <c r="P51" i="33"/>
  <c r="S37" i="33"/>
  <c r="V41" i="33"/>
  <c r="S42" i="33"/>
  <c r="O37" i="33"/>
  <c r="M37" i="33"/>
  <c r="Q37" i="33"/>
  <c r="P37" i="33"/>
  <c r="X42" i="33"/>
  <c r="X43" i="33" s="1"/>
  <c r="V42" i="33"/>
  <c r="M40" i="33"/>
  <c r="Q40" i="33"/>
  <c r="U40" i="33"/>
  <c r="O38" i="33"/>
  <c r="V40" i="33"/>
  <c r="T40" i="33"/>
  <c r="O40" i="33"/>
  <c r="N40" i="33"/>
  <c r="R40" i="33"/>
  <c r="P40" i="33"/>
  <c r="O36" i="33"/>
  <c r="J37" i="33"/>
  <c r="H32" i="33"/>
  <c r="J36" i="33"/>
  <c r="P36" i="33"/>
  <c r="T38" i="33"/>
  <c r="K36" i="33"/>
  <c r="R36" i="33"/>
  <c r="K38" i="33"/>
  <c r="M36" i="33"/>
  <c r="S38" i="33"/>
  <c r="N38" i="33"/>
  <c r="I36" i="33"/>
  <c r="T23" i="33"/>
  <c r="W56" i="33" s="1"/>
  <c r="V85" i="33" s="1"/>
  <c r="U113" i="33" s="1"/>
  <c r="E118" i="33" s="1"/>
  <c r="G118" i="33" s="1"/>
  <c r="H118" i="33" s="1"/>
  <c r="B23" i="91"/>
  <c r="C23" i="91" s="1"/>
  <c r="B24" i="91" s="1"/>
  <c r="C24" i="91" s="1"/>
  <c r="B25" i="91" s="1"/>
  <c r="C25" i="91" s="1"/>
  <c r="B26" i="91" s="1"/>
  <c r="C26" i="91" s="1"/>
  <c r="B27" i="91" s="1"/>
  <c r="C27" i="91" s="1"/>
  <c r="B28" i="91" s="1"/>
  <c r="C28" i="91" s="1"/>
  <c r="B29" i="91" s="1"/>
  <c r="C29" i="91" s="1"/>
  <c r="B30" i="91" s="1"/>
  <c r="C30" i="91" s="1"/>
  <c r="D30" i="99"/>
  <c r="U60" i="95" s="1"/>
  <c r="D24" i="107"/>
  <c r="V54" i="95" s="1"/>
  <c r="D28" i="104"/>
  <c r="Q58" i="95" s="1"/>
  <c r="B23" i="80"/>
  <c r="C23" i="80" s="1"/>
  <c r="B24" i="80" s="1"/>
  <c r="C24" i="80" s="1"/>
  <c r="B25" i="80" s="1"/>
  <c r="C25" i="80" s="1"/>
  <c r="B26" i="80" s="1"/>
  <c r="C26" i="80" s="1"/>
  <c r="B27" i="80" s="1"/>
  <c r="C27" i="80" s="1"/>
  <c r="B28" i="80" s="1"/>
  <c r="C28" i="80" s="1"/>
  <c r="B29" i="80" s="1"/>
  <c r="C29" i="80" s="1"/>
  <c r="B30" i="80" s="1"/>
  <c r="C30" i="80" s="1"/>
  <c r="D28" i="80"/>
  <c r="B58" i="95" s="1"/>
  <c r="D24" i="93"/>
  <c r="H54" i="95" s="1"/>
  <c r="T22" i="97" s="1"/>
  <c r="T42" i="97" s="1"/>
  <c r="D22" i="96"/>
  <c r="J52" i="95" s="1"/>
  <c r="V20" i="97" s="1"/>
  <c r="V40" i="97" s="1"/>
  <c r="B33" i="33"/>
  <c r="O23" i="33"/>
  <c r="D26" i="106"/>
  <c r="S56" i="95" s="1"/>
  <c r="D29" i="88"/>
  <c r="D59" i="95" s="1"/>
  <c r="B50" i="88"/>
  <c r="C49" i="88"/>
  <c r="D27" i="99"/>
  <c r="U57" i="95" s="1"/>
  <c r="D27" i="107"/>
  <c r="V57" i="95" s="1"/>
  <c r="D23" i="104"/>
  <c r="Q53" i="95" s="1"/>
  <c r="J35" i="33"/>
  <c r="N35" i="33"/>
  <c r="K35" i="33"/>
  <c r="H35" i="33"/>
  <c r="L35" i="33"/>
  <c r="I35" i="33"/>
  <c r="M35" i="33"/>
  <c r="Q35" i="33"/>
  <c r="P35" i="33"/>
  <c r="O35" i="33"/>
  <c r="B23" i="109"/>
  <c r="C23" i="109" s="1"/>
  <c r="D25" i="106"/>
  <c r="S55" i="95" s="1"/>
  <c r="D30" i="88"/>
  <c r="D60" i="95" s="1"/>
  <c r="D23" i="103"/>
  <c r="P53" i="95" s="1"/>
  <c r="B24" i="103"/>
  <c r="C24" i="103" s="1"/>
  <c r="B25" i="103" s="1"/>
  <c r="C25" i="103" s="1"/>
  <c r="B26" i="103" s="1"/>
  <c r="C26" i="103" s="1"/>
  <c r="B27" i="103" s="1"/>
  <c r="C27" i="103" s="1"/>
  <c r="B28" i="103" s="1"/>
  <c r="C28" i="103" s="1"/>
  <c r="B29" i="103" s="1"/>
  <c r="C29" i="103" s="1"/>
  <c r="B30" i="103" s="1"/>
  <c r="C30" i="103" s="1"/>
  <c r="D26" i="93"/>
  <c r="H56" i="95" s="1"/>
  <c r="C36" i="88"/>
  <c r="B37" i="88" s="1"/>
  <c r="Q39" i="33"/>
  <c r="T39" i="33"/>
  <c r="P39" i="33"/>
  <c r="M39" i="33"/>
  <c r="R39" i="33"/>
  <c r="U39" i="33"/>
  <c r="S39" i="33"/>
  <c r="L39" i="33"/>
  <c r="O39" i="33"/>
  <c r="N39" i="33"/>
  <c r="O34" i="33"/>
  <c r="L34" i="33"/>
  <c r="H34" i="33"/>
  <c r="N34" i="33"/>
  <c r="P34" i="33"/>
  <c r="I34" i="33"/>
  <c r="G34" i="33"/>
  <c r="K34" i="33"/>
  <c r="M34" i="33"/>
  <c r="J34" i="33"/>
  <c r="B23" i="94"/>
  <c r="C23" i="94" s="1"/>
  <c r="B23" i="96"/>
  <c r="C23" i="96" s="1"/>
  <c r="B24" i="96" s="1"/>
  <c r="C24" i="96" s="1"/>
  <c r="B25" i="96" s="1"/>
  <c r="C25" i="96" s="1"/>
  <c r="B26" i="96" s="1"/>
  <c r="C26" i="96" s="1"/>
  <c r="B27" i="96" s="1"/>
  <c r="C27" i="96" s="1"/>
  <c r="B28" i="96" s="1"/>
  <c r="C28" i="96" s="1"/>
  <c r="B29" i="96" s="1"/>
  <c r="C29" i="96" s="1"/>
  <c r="B30" i="96" s="1"/>
  <c r="C30" i="96" s="1"/>
  <c r="B23" i="111"/>
  <c r="C23" i="111" s="1"/>
  <c r="B24" i="111" s="1"/>
  <c r="C24" i="111" s="1"/>
  <c r="B25" i="111" s="1"/>
  <c r="C25" i="111" s="1"/>
  <c r="B26" i="111" s="1"/>
  <c r="C26" i="111" s="1"/>
  <c r="B27" i="111" s="1"/>
  <c r="C27" i="111" s="1"/>
  <c r="B28" i="111" s="1"/>
  <c r="C28" i="111" s="1"/>
  <c r="B29" i="111" s="1"/>
  <c r="C29" i="111" s="1"/>
  <c r="B30" i="111" s="1"/>
  <c r="C30" i="111" s="1"/>
  <c r="D22" i="111"/>
  <c r="Z52" i="95" s="1"/>
  <c r="D24" i="99"/>
  <c r="U54" i="95" s="1"/>
  <c r="B23" i="92"/>
  <c r="C23" i="92" s="1"/>
  <c r="B24" i="108"/>
  <c r="C24" i="108" s="1"/>
  <c r="B25" i="108" s="1"/>
  <c r="C25" i="108" s="1"/>
  <c r="B26" i="108" s="1"/>
  <c r="C26" i="108" s="1"/>
  <c r="B27" i="108" s="1"/>
  <c r="C27" i="108" s="1"/>
  <c r="B28" i="108" s="1"/>
  <c r="C28" i="108" s="1"/>
  <c r="B29" i="108" s="1"/>
  <c r="C29" i="108" s="1"/>
  <c r="B30" i="108" s="1"/>
  <c r="C30" i="108" s="1"/>
  <c r="D23" i="108"/>
  <c r="W53" i="95" s="1"/>
  <c r="D30" i="93"/>
  <c r="H60" i="95" s="1"/>
  <c r="O50" i="33"/>
  <c r="K50" i="33"/>
  <c r="M50" i="33"/>
  <c r="H50" i="33"/>
  <c r="J50" i="33"/>
  <c r="P50" i="33"/>
  <c r="N50" i="33"/>
  <c r="G50" i="33"/>
  <c r="I50" i="33"/>
  <c r="L50" i="33"/>
  <c r="D23" i="94"/>
  <c r="I53" i="95" s="1"/>
  <c r="U21" i="97" s="1"/>
  <c r="U41" i="97" s="1"/>
  <c r="D29" i="106"/>
  <c r="S59" i="95" s="1"/>
  <c r="B27" i="112"/>
  <c r="C27" i="112" s="1"/>
  <c r="D26" i="112"/>
  <c r="AA56" i="95" s="1"/>
  <c r="D28" i="88"/>
  <c r="D58" i="95" s="1"/>
  <c r="D22" i="88"/>
  <c r="D52" i="95" s="1"/>
  <c r="P20" i="97" s="1"/>
  <c r="P40" i="97" s="1"/>
  <c r="D23" i="99"/>
  <c r="U53" i="95" s="1"/>
  <c r="D25" i="107"/>
  <c r="V55" i="95" s="1"/>
  <c r="D22" i="91"/>
  <c r="F52" i="95" s="1"/>
  <c r="R20" i="97" s="1"/>
  <c r="R40" i="97" s="1"/>
  <c r="B24" i="110"/>
  <c r="C24" i="110" s="1"/>
  <c r="B25" i="110" s="1"/>
  <c r="C25" i="110" s="1"/>
  <c r="B26" i="110" s="1"/>
  <c r="C26" i="110" s="1"/>
  <c r="B27" i="110" s="1"/>
  <c r="C27" i="110" s="1"/>
  <c r="B28" i="110" s="1"/>
  <c r="C28" i="110" s="1"/>
  <c r="B29" i="110" s="1"/>
  <c r="C29" i="110" s="1"/>
  <c r="B30" i="110" s="1"/>
  <c r="C30" i="110" s="1"/>
  <c r="D23" i="110"/>
  <c r="Y53" i="95" s="1"/>
  <c r="B24" i="89"/>
  <c r="C24" i="89" s="1"/>
  <c r="D28" i="93"/>
  <c r="H58" i="95" s="1"/>
  <c r="R14" i="33"/>
  <c r="B48" i="33"/>
  <c r="D23" i="106"/>
  <c r="S53" i="95" s="1"/>
  <c r="D28" i="106"/>
  <c r="S58" i="95" s="1"/>
  <c r="D24" i="88"/>
  <c r="D54" i="95" s="1"/>
  <c r="P22" i="97" s="1"/>
  <c r="P42" i="97" s="1"/>
  <c r="D23" i="88"/>
  <c r="D53" i="95" s="1"/>
  <c r="P21" i="97" s="1"/>
  <c r="P41" i="97" s="1"/>
  <c r="B23" i="90"/>
  <c r="C23" i="90" s="1"/>
  <c r="B24" i="90" s="1"/>
  <c r="C24" i="90" s="1"/>
  <c r="B25" i="90" s="1"/>
  <c r="C25" i="90" s="1"/>
  <c r="B26" i="90" s="1"/>
  <c r="C26" i="90" s="1"/>
  <c r="B27" i="90" s="1"/>
  <c r="C27" i="90" s="1"/>
  <c r="B28" i="90" s="1"/>
  <c r="C28" i="90" s="1"/>
  <c r="B29" i="90" s="1"/>
  <c r="C29" i="90" s="1"/>
  <c r="B30" i="90" s="1"/>
  <c r="C30" i="90" s="1"/>
  <c r="D22" i="90"/>
  <c r="D28" i="99"/>
  <c r="U58" i="95" s="1"/>
  <c r="D26" i="104"/>
  <c r="Q56" i="95" s="1"/>
  <c r="D48" i="88"/>
  <c r="D25" i="93"/>
  <c r="H55" i="95" s="1"/>
  <c r="Q52" i="33"/>
  <c r="Q53" i="33" s="1"/>
  <c r="K52" i="33"/>
  <c r="L52" i="33"/>
  <c r="M52" i="33"/>
  <c r="N52" i="33"/>
  <c r="I52" i="33"/>
  <c r="J52" i="33"/>
  <c r="O52" i="33"/>
  <c r="P52" i="33"/>
  <c r="R52" i="33"/>
  <c r="R53" i="33" s="1"/>
  <c r="D22" i="94"/>
  <c r="I52" i="95" s="1"/>
  <c r="U20" i="97" s="1"/>
  <c r="U40" i="97" s="1"/>
  <c r="D27" i="106"/>
  <c r="S57" i="95" s="1"/>
  <c r="D30" i="106"/>
  <c r="S60" i="95" s="1"/>
  <c r="B25" i="100"/>
  <c r="C25" i="100" s="1"/>
  <c r="D26" i="88"/>
  <c r="D56" i="95" s="1"/>
  <c r="J76" i="33"/>
  <c r="G76" i="33"/>
  <c r="C76" i="33"/>
  <c r="C82" i="33" s="1"/>
  <c r="K86" i="33" s="1"/>
  <c r="D76" i="33"/>
  <c r="E76" i="33"/>
  <c r="L76" i="33"/>
  <c r="I76" i="33"/>
  <c r="F76" i="33"/>
  <c r="H76" i="33"/>
  <c r="K76" i="33"/>
  <c r="B23" i="101"/>
  <c r="C23" i="101" s="1"/>
  <c r="B23" i="102"/>
  <c r="C23" i="102" s="1"/>
  <c r="D25" i="104"/>
  <c r="Q55" i="95" s="1"/>
  <c r="D29" i="104"/>
  <c r="Q59" i="95" s="1"/>
  <c r="D30" i="104"/>
  <c r="Q60" i="95" s="1"/>
  <c r="D24" i="104"/>
  <c r="Q54" i="95" s="1"/>
  <c r="D27" i="104"/>
  <c r="Q57" i="95" s="1"/>
  <c r="D28" i="107"/>
  <c r="V58" i="95" s="1"/>
  <c r="D30" i="107"/>
  <c r="V60" i="95" s="1"/>
  <c r="D26" i="107"/>
  <c r="V56" i="95" s="1"/>
  <c r="D29" i="107"/>
  <c r="V59" i="95" s="1"/>
  <c r="D25" i="99"/>
  <c r="U55" i="95" s="1"/>
  <c r="D26" i="99"/>
  <c r="U56" i="95" s="1"/>
  <c r="D26" i="87"/>
  <c r="C56" i="95" s="1"/>
  <c r="D25" i="87"/>
  <c r="C55" i="95" s="1"/>
  <c r="D28" i="87"/>
  <c r="C58" i="95" s="1"/>
  <c r="D27" i="87"/>
  <c r="C57" i="95" s="1"/>
  <c r="D30" i="87"/>
  <c r="C60" i="95" s="1"/>
  <c r="D29" i="87"/>
  <c r="C59" i="95" s="1"/>
  <c r="D24" i="87"/>
  <c r="C54" i="95" s="1"/>
  <c r="O22" i="97" s="1"/>
  <c r="O42" i="97" s="1"/>
  <c r="D43" i="33" l="1"/>
  <c r="D56" i="33" s="1"/>
  <c r="B62" i="33" s="1"/>
  <c r="E62" i="33" s="1"/>
  <c r="E52" i="95"/>
  <c r="Q20" i="97" s="1"/>
  <c r="Q40" i="97" s="1"/>
  <c r="D53" i="33"/>
  <c r="L57" i="33" s="1"/>
  <c r="B77" i="33" s="1"/>
  <c r="H77" i="33" s="1"/>
  <c r="R15" i="33"/>
  <c r="D30" i="80"/>
  <c r="B60" i="95" s="1"/>
  <c r="D24" i="91"/>
  <c r="F54" i="95" s="1"/>
  <c r="R22" i="97" s="1"/>
  <c r="R42" i="97" s="1"/>
  <c r="D29" i="91"/>
  <c r="F59" i="95" s="1"/>
  <c r="D27" i="96"/>
  <c r="J57" i="95" s="1"/>
  <c r="D30" i="103"/>
  <c r="P60" i="95" s="1"/>
  <c r="D25" i="103"/>
  <c r="P55" i="95" s="1"/>
  <c r="D25" i="108"/>
  <c r="W55" i="95" s="1"/>
  <c r="D26" i="111"/>
  <c r="Z56" i="95" s="1"/>
  <c r="V43" i="33"/>
  <c r="D29" i="111"/>
  <c r="Z59" i="95" s="1"/>
  <c r="D26" i="80"/>
  <c r="B56" i="95" s="1"/>
  <c r="W43" i="33"/>
  <c r="D24" i="96"/>
  <c r="J54" i="95" s="1"/>
  <c r="V22" i="97" s="1"/>
  <c r="V42" i="97" s="1"/>
  <c r="D29" i="103"/>
  <c r="P59" i="95" s="1"/>
  <c r="D28" i="103"/>
  <c r="P58" i="95" s="1"/>
  <c r="J61" i="33"/>
  <c r="J91" i="33"/>
  <c r="L91" i="33"/>
  <c r="L61" i="33"/>
  <c r="C91" i="33"/>
  <c r="C102" i="33" s="1"/>
  <c r="C113" i="33" s="1"/>
  <c r="K91" i="33"/>
  <c r="E91" i="33"/>
  <c r="G61" i="33"/>
  <c r="I61" i="33"/>
  <c r="H91" i="33"/>
  <c r="D91" i="33"/>
  <c r="F91" i="33"/>
  <c r="I91" i="33"/>
  <c r="U43" i="33"/>
  <c r="D26" i="103"/>
  <c r="P56" i="95" s="1"/>
  <c r="D27" i="80"/>
  <c r="B57" i="95" s="1"/>
  <c r="D23" i="91"/>
  <c r="F53" i="95" s="1"/>
  <c r="R21" i="97" s="1"/>
  <c r="R41" i="97" s="1"/>
  <c r="E61" i="33"/>
  <c r="D61" i="33"/>
  <c r="D30" i="108"/>
  <c r="W60" i="95" s="1"/>
  <c r="D29" i="96"/>
  <c r="J59" i="95" s="1"/>
  <c r="D24" i="80"/>
  <c r="B54" i="95" s="1"/>
  <c r="N22" i="97" s="1"/>
  <c r="N42" i="97" s="1"/>
  <c r="H61" i="33"/>
  <c r="D27" i="108"/>
  <c r="W57" i="95" s="1"/>
  <c r="D25" i="96"/>
  <c r="J55" i="95" s="1"/>
  <c r="D26" i="96"/>
  <c r="J56" i="95" s="1"/>
  <c r="D25" i="80"/>
  <c r="B55" i="95" s="1"/>
  <c r="D30" i="91"/>
  <c r="F60" i="95" s="1"/>
  <c r="K61" i="33"/>
  <c r="D29" i="80"/>
  <c r="B59" i="95" s="1"/>
  <c r="D27" i="91"/>
  <c r="F57" i="95" s="1"/>
  <c r="F61" i="33"/>
  <c r="S43" i="33"/>
  <c r="S56" i="33" s="1"/>
  <c r="T43" i="33"/>
  <c r="R43" i="33"/>
  <c r="R56" i="33" s="1"/>
  <c r="O53" i="33"/>
  <c r="D28" i="110"/>
  <c r="Y58" i="95" s="1"/>
  <c r="D29" i="110"/>
  <c r="Y59" i="95" s="1"/>
  <c r="B105" i="33"/>
  <c r="D25" i="90"/>
  <c r="E55" i="95" s="1"/>
  <c r="B28" i="112"/>
  <c r="C28" i="112" s="1"/>
  <c r="B29" i="112" s="1"/>
  <c r="C29" i="112" s="1"/>
  <c r="B30" i="112" s="1"/>
  <c r="C30" i="112" s="1"/>
  <c r="D27" i="112"/>
  <c r="AA57" i="95" s="1"/>
  <c r="D28" i="108"/>
  <c r="W58" i="95" s="1"/>
  <c r="D25" i="111"/>
  <c r="Z55" i="95" s="1"/>
  <c r="D23" i="80"/>
  <c r="B53" i="95" s="1"/>
  <c r="N21" i="97" s="1"/>
  <c r="N41" i="97" s="1"/>
  <c r="D26" i="91"/>
  <c r="F56" i="95" s="1"/>
  <c r="D28" i="96"/>
  <c r="J58" i="95" s="1"/>
  <c r="B25" i="89"/>
  <c r="C25" i="89" s="1"/>
  <c r="B26" i="89" s="1"/>
  <c r="C26" i="89" s="1"/>
  <c r="B27" i="89" s="1"/>
  <c r="C27" i="89" s="1"/>
  <c r="B28" i="89" s="1"/>
  <c r="C28" i="89" s="1"/>
  <c r="B29" i="89" s="1"/>
  <c r="C29" i="89" s="1"/>
  <c r="B30" i="89" s="1"/>
  <c r="C30" i="89" s="1"/>
  <c r="D24" i="111"/>
  <c r="Z54" i="95" s="1"/>
  <c r="C50" i="88"/>
  <c r="B51" i="88"/>
  <c r="D23" i="109"/>
  <c r="X53" i="95" s="1"/>
  <c r="D30" i="90"/>
  <c r="E60" i="95" s="1"/>
  <c r="P43" i="33"/>
  <c r="P56" i="33" s="1"/>
  <c r="D49" i="88"/>
  <c r="D24" i="90"/>
  <c r="E54" i="95" s="1"/>
  <c r="Q22" i="97" s="1"/>
  <c r="Q42" i="97" s="1"/>
  <c r="I48" i="33"/>
  <c r="I53" i="33" s="1"/>
  <c r="Q57" i="33" s="1"/>
  <c r="K48" i="33"/>
  <c r="K53" i="33" s="1"/>
  <c r="S57" i="33" s="1"/>
  <c r="H48" i="33"/>
  <c r="H53" i="33" s="1"/>
  <c r="P57" i="33" s="1"/>
  <c r="B81" i="33" s="1"/>
  <c r="F48" i="33"/>
  <c r="F53" i="33" s="1"/>
  <c r="N57" i="33" s="1"/>
  <c r="B79" i="33" s="1"/>
  <c r="L48" i="33"/>
  <c r="L53" i="33" s="1"/>
  <c r="M48" i="33"/>
  <c r="M53" i="33" s="1"/>
  <c r="J48" i="33"/>
  <c r="J53" i="33" s="1"/>
  <c r="R57" i="33" s="1"/>
  <c r="N48" i="33"/>
  <c r="N53" i="33" s="1"/>
  <c r="G48" i="33"/>
  <c r="G53" i="33" s="1"/>
  <c r="O57" i="33" s="1"/>
  <c r="B80" i="33" s="1"/>
  <c r="E48" i="33"/>
  <c r="E53" i="33" s="1"/>
  <c r="M57" i="33" s="1"/>
  <c r="C37" i="88"/>
  <c r="D30" i="110"/>
  <c r="Y60" i="95" s="1"/>
  <c r="B26" i="100"/>
  <c r="C26" i="100" s="1"/>
  <c r="D25" i="100"/>
  <c r="M55" i="95" s="1"/>
  <c r="D28" i="90"/>
  <c r="E58" i="95" s="1"/>
  <c r="D29" i="108"/>
  <c r="W59" i="95" s="1"/>
  <c r="D30" i="111"/>
  <c r="Z60" i="95" s="1"/>
  <c r="B24" i="94"/>
  <c r="C24" i="94" s="1"/>
  <c r="D24" i="94" s="1"/>
  <c r="I54" i="95" s="1"/>
  <c r="U22" i="97" s="1"/>
  <c r="U42" i="97" s="1"/>
  <c r="D24" i="103"/>
  <c r="P54" i="95" s="1"/>
  <c r="Q43" i="33"/>
  <c r="Q56" i="33" s="1"/>
  <c r="D23" i="96"/>
  <c r="J53" i="95" s="1"/>
  <c r="V21" i="97" s="1"/>
  <c r="V41" i="97" s="1"/>
  <c r="H33" i="33"/>
  <c r="H43" i="33" s="1"/>
  <c r="H56" i="33" s="1"/>
  <c r="B66" i="33" s="1"/>
  <c r="L33" i="33"/>
  <c r="L43" i="33" s="1"/>
  <c r="K33" i="33"/>
  <c r="K43" i="33" s="1"/>
  <c r="M33" i="33"/>
  <c r="M43" i="33" s="1"/>
  <c r="O33" i="33"/>
  <c r="O43" i="33" s="1"/>
  <c r="O56" i="33" s="1"/>
  <c r="F33" i="33"/>
  <c r="F43" i="33" s="1"/>
  <c r="F56" i="33" s="1"/>
  <c r="B64" i="33" s="1"/>
  <c r="J33" i="33"/>
  <c r="J43" i="33" s="1"/>
  <c r="G33" i="33"/>
  <c r="G43" i="33" s="1"/>
  <c r="G56" i="33" s="1"/>
  <c r="B65" i="33" s="1"/>
  <c r="N33" i="33"/>
  <c r="N43" i="33" s="1"/>
  <c r="I33" i="33"/>
  <c r="I43" i="33" s="1"/>
  <c r="I56" i="33" s="1"/>
  <c r="B67" i="33" s="1"/>
  <c r="D28" i="91"/>
  <c r="F58" i="95" s="1"/>
  <c r="D25" i="110"/>
  <c r="Y55" i="95" s="1"/>
  <c r="D29" i="90"/>
  <c r="E59" i="95" s="1"/>
  <c r="B24" i="92"/>
  <c r="C24" i="92" s="1"/>
  <c r="D23" i="92"/>
  <c r="G53" i="95" s="1"/>
  <c r="S21" i="97" s="1"/>
  <c r="S41" i="97" s="1"/>
  <c r="D24" i="92"/>
  <c r="G54" i="95" s="1"/>
  <c r="S22" i="97" s="1"/>
  <c r="S42" i="97" s="1"/>
  <c r="D27" i="110"/>
  <c r="Y57" i="95" s="1"/>
  <c r="D26" i="110"/>
  <c r="Y56" i="95" s="1"/>
  <c r="D27" i="90"/>
  <c r="E57" i="95" s="1"/>
  <c r="D24" i="110"/>
  <c r="Y54" i="95" s="1"/>
  <c r="D26" i="108"/>
  <c r="W56" i="95" s="1"/>
  <c r="D28" i="111"/>
  <c r="Z58" i="95" s="1"/>
  <c r="D27" i="103"/>
  <c r="P57" i="95" s="1"/>
  <c r="D23" i="90"/>
  <c r="E53" i="95" s="1"/>
  <c r="Q21" i="97" s="1"/>
  <c r="Q41" i="97" s="1"/>
  <c r="D50" i="88"/>
  <c r="D25" i="91"/>
  <c r="F55" i="95" s="1"/>
  <c r="D23" i="111"/>
  <c r="Z53" i="95" s="1"/>
  <c r="D36" i="88"/>
  <c r="B24" i="109"/>
  <c r="C24" i="109" s="1"/>
  <c r="B63" i="33"/>
  <c r="D24" i="89"/>
  <c r="L54" i="95" s="1"/>
  <c r="P53" i="33"/>
  <c r="D26" i="90"/>
  <c r="E56" i="95" s="1"/>
  <c r="D24" i="108"/>
  <c r="W54" i="95" s="1"/>
  <c r="D27" i="111"/>
  <c r="Z57" i="95" s="1"/>
  <c r="D30" i="96"/>
  <c r="J60" i="95" s="1"/>
  <c r="B24" i="101"/>
  <c r="C24" i="101" s="1"/>
  <c r="D24" i="101" s="1"/>
  <c r="N54" i="95" s="1"/>
  <c r="D23" i="101"/>
  <c r="N53" i="95" s="1"/>
  <c r="B24" i="102"/>
  <c r="C24" i="102" s="1"/>
  <c r="B25" i="102" s="1"/>
  <c r="C25" i="102" s="1"/>
  <c r="B26" i="102" s="1"/>
  <c r="C26" i="102" s="1"/>
  <c r="B27" i="102" s="1"/>
  <c r="C27" i="102" s="1"/>
  <c r="B28" i="102" s="1"/>
  <c r="C28" i="102" s="1"/>
  <c r="B29" i="102" s="1"/>
  <c r="C29" i="102" s="1"/>
  <c r="B30" i="102" s="1"/>
  <c r="C30" i="102" s="1"/>
  <c r="D23" i="102"/>
  <c r="O53" i="95" s="1"/>
  <c r="H62" i="33" l="1"/>
  <c r="I62" i="33"/>
  <c r="D62" i="33"/>
  <c r="D73" i="33" s="1"/>
  <c r="D85" i="33" s="1"/>
  <c r="B92" i="33" s="1"/>
  <c r="F92" i="33" s="1"/>
  <c r="K62" i="33"/>
  <c r="F62" i="33"/>
  <c r="J62" i="33"/>
  <c r="G62" i="33"/>
  <c r="L62" i="33"/>
  <c r="M62" i="33"/>
  <c r="M56" i="33"/>
  <c r="B71" i="33" s="1"/>
  <c r="O71" i="33" s="1"/>
  <c r="F77" i="33"/>
  <c r="D37" i="88"/>
  <c r="B38" i="88"/>
  <c r="E77" i="33"/>
  <c r="L77" i="33"/>
  <c r="I77" i="33"/>
  <c r="K77" i="33"/>
  <c r="M77" i="33"/>
  <c r="D77" i="33"/>
  <c r="D82" i="33" s="1"/>
  <c r="L86" i="33" s="1"/>
  <c r="B106" i="33" s="1"/>
  <c r="G106" i="33" s="1"/>
  <c r="J77" i="33"/>
  <c r="G77" i="33"/>
  <c r="D29" i="89"/>
  <c r="L59" i="95" s="1"/>
  <c r="D24" i="102"/>
  <c r="O54" i="95" s="1"/>
  <c r="J56" i="33"/>
  <c r="B68" i="33" s="1"/>
  <c r="J68" i="33" s="1"/>
  <c r="D30" i="89"/>
  <c r="L60" i="95" s="1"/>
  <c r="T56" i="33"/>
  <c r="F119" i="33" s="1"/>
  <c r="D28" i="112"/>
  <c r="AA58" i="95" s="1"/>
  <c r="K56" i="33"/>
  <c r="B69" i="33" s="1"/>
  <c r="S69" i="33" s="1"/>
  <c r="D25" i="89"/>
  <c r="L55" i="95" s="1"/>
  <c r="D26" i="89"/>
  <c r="L56" i="95" s="1"/>
  <c r="D30" i="112"/>
  <c r="AA60" i="95" s="1"/>
  <c r="L56" i="33"/>
  <c r="B70" i="33" s="1"/>
  <c r="O70" i="33" s="1"/>
  <c r="B25" i="109"/>
  <c r="C25" i="109" s="1"/>
  <c r="D24" i="109"/>
  <c r="X54" i="95" s="1"/>
  <c r="B25" i="92"/>
  <c r="C25" i="92" s="1"/>
  <c r="L81" i="33"/>
  <c r="Q81" i="33"/>
  <c r="Q82" i="33" s="1"/>
  <c r="I81" i="33"/>
  <c r="K81" i="33"/>
  <c r="H81" i="33"/>
  <c r="M81" i="33"/>
  <c r="J81" i="33"/>
  <c r="P81" i="33"/>
  <c r="N81" i="33"/>
  <c r="O81" i="33"/>
  <c r="M64" i="33"/>
  <c r="J64" i="33"/>
  <c r="G64" i="33"/>
  <c r="F64" i="33"/>
  <c r="N64" i="33"/>
  <c r="L64" i="33"/>
  <c r="O64" i="33"/>
  <c r="K64" i="33"/>
  <c r="H64" i="33"/>
  <c r="I64" i="33"/>
  <c r="K80" i="33"/>
  <c r="N80" i="33"/>
  <c r="P80" i="33"/>
  <c r="H80" i="33"/>
  <c r="I80" i="33"/>
  <c r="J80" i="33"/>
  <c r="M80" i="33"/>
  <c r="O80" i="33"/>
  <c r="G80" i="33"/>
  <c r="L80" i="33"/>
  <c r="B25" i="94"/>
  <c r="C25" i="94" s="1"/>
  <c r="D25" i="94" s="1"/>
  <c r="I55" i="95" s="1"/>
  <c r="B27" i="100"/>
  <c r="C27" i="100" s="1"/>
  <c r="D26" i="100"/>
  <c r="M56" i="95" s="1"/>
  <c r="D28" i="89"/>
  <c r="L58" i="95" s="1"/>
  <c r="B78" i="33"/>
  <c r="U57" i="33"/>
  <c r="H63" i="33"/>
  <c r="K63" i="33"/>
  <c r="G63" i="33"/>
  <c r="M63" i="33"/>
  <c r="E63" i="33"/>
  <c r="E73" i="33" s="1"/>
  <c r="E85" i="33" s="1"/>
  <c r="B93" i="33" s="1"/>
  <c r="N63" i="33"/>
  <c r="J63" i="33"/>
  <c r="I63" i="33"/>
  <c r="L63" i="33"/>
  <c r="F63" i="33"/>
  <c r="P67" i="33"/>
  <c r="M67" i="33"/>
  <c r="K67" i="33"/>
  <c r="I67" i="33"/>
  <c r="J67" i="33"/>
  <c r="O67" i="33"/>
  <c r="Q67" i="33"/>
  <c r="L67" i="33"/>
  <c r="R67" i="33"/>
  <c r="N67" i="33"/>
  <c r="D25" i="109"/>
  <c r="X55" i="95" s="1"/>
  <c r="C38" i="88"/>
  <c r="B39" i="88" s="1"/>
  <c r="C51" i="88"/>
  <c r="B52" i="88"/>
  <c r="N65" i="33"/>
  <c r="O65" i="33"/>
  <c r="L65" i="33"/>
  <c r="J65" i="33"/>
  <c r="K65" i="33"/>
  <c r="G65" i="33"/>
  <c r="I65" i="33"/>
  <c r="H65" i="33"/>
  <c r="M65" i="33"/>
  <c r="P65" i="33"/>
  <c r="L105" i="33"/>
  <c r="I105" i="33"/>
  <c r="K105" i="33"/>
  <c r="E105" i="33"/>
  <c r="G105" i="33"/>
  <c r="C105" i="33"/>
  <c r="C110" i="33" s="1"/>
  <c r="K114" i="33" s="1"/>
  <c r="D105" i="33"/>
  <c r="J105" i="33"/>
  <c r="F105" i="33"/>
  <c r="H105" i="33"/>
  <c r="D27" i="89"/>
  <c r="L57" i="95" s="1"/>
  <c r="N56" i="33"/>
  <c r="B72" i="33" s="1"/>
  <c r="O66" i="33"/>
  <c r="H66" i="33"/>
  <c r="P66" i="33"/>
  <c r="M66" i="33"/>
  <c r="N66" i="33"/>
  <c r="K66" i="33"/>
  <c r="J66" i="33"/>
  <c r="L66" i="33"/>
  <c r="I66" i="33"/>
  <c r="Q66" i="33"/>
  <c r="F79" i="33"/>
  <c r="O79" i="33"/>
  <c r="G79" i="33"/>
  <c r="N79" i="33"/>
  <c r="L79" i="33"/>
  <c r="H79" i="33"/>
  <c r="I79" i="33"/>
  <c r="J79" i="33"/>
  <c r="M79" i="33"/>
  <c r="K79" i="33"/>
  <c r="D29" i="112"/>
  <c r="AA59" i="95" s="1"/>
  <c r="B25" i="101"/>
  <c r="C25" i="101" s="1"/>
  <c r="D26" i="102"/>
  <c r="O56" i="95" s="1"/>
  <c r="D30" i="102"/>
  <c r="O60" i="95" s="1"/>
  <c r="D29" i="102"/>
  <c r="O59" i="95" s="1"/>
  <c r="D28" i="102"/>
  <c r="O58" i="95" s="1"/>
  <c r="D25" i="102"/>
  <c r="O55" i="95" s="1"/>
  <c r="D27" i="102"/>
  <c r="O57" i="95" s="1"/>
  <c r="T71" i="33" l="1"/>
  <c r="R71" i="33"/>
  <c r="P71" i="33"/>
  <c r="M71" i="33"/>
  <c r="U71" i="33"/>
  <c r="Q71" i="33"/>
  <c r="N71" i="33"/>
  <c r="S71" i="33"/>
  <c r="V71" i="33"/>
  <c r="M106" i="33"/>
  <c r="E106" i="33"/>
  <c r="I106" i="33"/>
  <c r="H106" i="33"/>
  <c r="D106" i="33"/>
  <c r="D110" i="33" s="1"/>
  <c r="L114" i="33" s="1"/>
  <c r="J106" i="33"/>
  <c r="K106" i="33"/>
  <c r="L106" i="33"/>
  <c r="F106" i="33"/>
  <c r="S68" i="33"/>
  <c r="K68" i="33"/>
  <c r="M68" i="33"/>
  <c r="L68" i="33"/>
  <c r="P68" i="33"/>
  <c r="O68" i="33"/>
  <c r="N68" i="33"/>
  <c r="Q68" i="33"/>
  <c r="R68" i="33"/>
  <c r="V56" i="33"/>
  <c r="E119" i="33" s="1"/>
  <c r="G119" i="33" s="1"/>
  <c r="H119" i="33" s="1"/>
  <c r="D92" i="33"/>
  <c r="D102" i="33" s="1"/>
  <c r="D113" i="33" s="1"/>
  <c r="L69" i="33"/>
  <c r="I92" i="33"/>
  <c r="N69" i="33"/>
  <c r="J92" i="33"/>
  <c r="K69" i="33"/>
  <c r="R69" i="33"/>
  <c r="T69" i="33"/>
  <c r="M69" i="33"/>
  <c r="Q69" i="33"/>
  <c r="P69" i="33"/>
  <c r="O69" i="33"/>
  <c r="K92" i="33"/>
  <c r="G92" i="33"/>
  <c r="L92" i="33"/>
  <c r="M92" i="33"/>
  <c r="E92" i="33"/>
  <c r="H92" i="33"/>
  <c r="P82" i="33"/>
  <c r="N70" i="33"/>
  <c r="L70" i="33"/>
  <c r="Q70" i="33"/>
  <c r="T70" i="33"/>
  <c r="P70" i="33"/>
  <c r="M70" i="33"/>
  <c r="U70" i="33"/>
  <c r="S70" i="33"/>
  <c r="R70" i="33"/>
  <c r="F73" i="33"/>
  <c r="F85" i="33" s="1"/>
  <c r="B94" i="33" s="1"/>
  <c r="J94" i="33" s="1"/>
  <c r="C52" i="88"/>
  <c r="D52" i="88" s="1"/>
  <c r="B53" i="88"/>
  <c r="M93" i="33"/>
  <c r="N93" i="33"/>
  <c r="F93" i="33"/>
  <c r="J93" i="33"/>
  <c r="G93" i="33"/>
  <c r="H93" i="33"/>
  <c r="K93" i="33"/>
  <c r="I93" i="33"/>
  <c r="L93" i="33"/>
  <c r="E93" i="33"/>
  <c r="D51" i="88"/>
  <c r="O82" i="33"/>
  <c r="G73" i="33"/>
  <c r="G85" i="33" s="1"/>
  <c r="U56" i="33"/>
  <c r="U58" i="33" s="1"/>
  <c r="U72" i="33"/>
  <c r="N72" i="33"/>
  <c r="R72" i="33"/>
  <c r="O72" i="33"/>
  <c r="S72" i="33"/>
  <c r="T72" i="33"/>
  <c r="Q72" i="33"/>
  <c r="V72" i="33"/>
  <c r="V73" i="33" s="1"/>
  <c r="P72" i="33"/>
  <c r="W72" i="33"/>
  <c r="W73" i="33" s="1"/>
  <c r="B26" i="94"/>
  <c r="C26" i="94" s="1"/>
  <c r="D26" i="94" s="1"/>
  <c r="I56" i="95" s="1"/>
  <c r="C39" i="88"/>
  <c r="B40" i="88" s="1"/>
  <c r="H73" i="33"/>
  <c r="H85" i="33" s="1"/>
  <c r="B96" i="33" s="1"/>
  <c r="D38" i="88"/>
  <c r="I73" i="33"/>
  <c r="J73" i="33"/>
  <c r="M78" i="33"/>
  <c r="M82" i="33" s="1"/>
  <c r="N78" i="33"/>
  <c r="N82" i="33" s="1"/>
  <c r="I78" i="33"/>
  <c r="I82" i="33" s="1"/>
  <c r="Q86" i="33" s="1"/>
  <c r="J78" i="33"/>
  <c r="J82" i="33" s="1"/>
  <c r="R86" i="33" s="1"/>
  <c r="K78" i="33"/>
  <c r="K82" i="33" s="1"/>
  <c r="E78" i="33"/>
  <c r="E82" i="33" s="1"/>
  <c r="M86" i="33" s="1"/>
  <c r="H78" i="33"/>
  <c r="H82" i="33" s="1"/>
  <c r="P86" i="33" s="1"/>
  <c r="L78" i="33"/>
  <c r="L82" i="33" s="1"/>
  <c r="F78" i="33"/>
  <c r="F82" i="33" s="1"/>
  <c r="N86" i="33" s="1"/>
  <c r="B108" i="33" s="1"/>
  <c r="G78" i="33"/>
  <c r="G82" i="33" s="1"/>
  <c r="O86" i="33" s="1"/>
  <c r="B109" i="33" s="1"/>
  <c r="B28" i="100"/>
  <c r="C28" i="100" s="1"/>
  <c r="D28" i="100" s="1"/>
  <c r="M58" i="95" s="1"/>
  <c r="D27" i="100"/>
  <c r="M57" i="95" s="1"/>
  <c r="B26" i="109"/>
  <c r="C26" i="109" s="1"/>
  <c r="D26" i="109" s="1"/>
  <c r="X56" i="95" s="1"/>
  <c r="B26" i="92"/>
  <c r="C26" i="92" s="1"/>
  <c r="D26" i="92" s="1"/>
  <c r="G56" i="95" s="1"/>
  <c r="D25" i="92"/>
  <c r="G55" i="95" s="1"/>
  <c r="B26" i="101"/>
  <c r="C26" i="101" s="1"/>
  <c r="B27" i="101" s="1"/>
  <c r="C27" i="101" s="1"/>
  <c r="B28" i="101" s="1"/>
  <c r="C28" i="101" s="1"/>
  <c r="B29" i="101" s="1"/>
  <c r="C29" i="101" s="1"/>
  <c r="B30" i="101" s="1"/>
  <c r="C30" i="101" s="1"/>
  <c r="D30" i="101" s="1"/>
  <c r="N60" i="95" s="1"/>
  <c r="D25" i="101"/>
  <c r="N55" i="95" s="1"/>
  <c r="H31" i="12" l="1"/>
  <c r="D26" i="101"/>
  <c r="N56" i="95" s="1"/>
  <c r="K73" i="33"/>
  <c r="K85" i="33" s="1"/>
  <c r="B99" i="33" s="1"/>
  <c r="K99" i="33" s="1"/>
  <c r="W85" i="33"/>
  <c r="V113" i="33" s="1"/>
  <c r="D28" i="101"/>
  <c r="N58" i="95" s="1"/>
  <c r="L73" i="33"/>
  <c r="L85" i="33" s="1"/>
  <c r="B100" i="33" s="1"/>
  <c r="M73" i="33"/>
  <c r="M85" i="33" s="1"/>
  <c r="B101" i="33" s="1"/>
  <c r="V101" i="33" s="1"/>
  <c r="V102" i="33" s="1"/>
  <c r="O73" i="33"/>
  <c r="O85" i="33" s="1"/>
  <c r="N73" i="33"/>
  <c r="N85" i="33" s="1"/>
  <c r="D29" i="101"/>
  <c r="N59" i="95" s="1"/>
  <c r="E102" i="33"/>
  <c r="E113" i="33" s="1"/>
  <c r="S73" i="33"/>
  <c r="P73" i="33"/>
  <c r="P85" i="33" s="1"/>
  <c r="Q73" i="33"/>
  <c r="Q85" i="33" s="1"/>
  <c r="T73" i="33"/>
  <c r="R73" i="33"/>
  <c r="R85" i="33" s="1"/>
  <c r="U73" i="33"/>
  <c r="I85" i="33"/>
  <c r="B97" i="33" s="1"/>
  <c r="O97" i="33" s="1"/>
  <c r="F94" i="33"/>
  <c r="F102" i="33" s="1"/>
  <c r="F113" i="33" s="1"/>
  <c r="O94" i="33"/>
  <c r="I94" i="33"/>
  <c r="G94" i="33"/>
  <c r="L94" i="33"/>
  <c r="M94" i="33"/>
  <c r="H94" i="33"/>
  <c r="K94" i="33"/>
  <c r="N94" i="33"/>
  <c r="L108" i="33"/>
  <c r="G108" i="33"/>
  <c r="O108" i="33"/>
  <c r="I108" i="33"/>
  <c r="M108" i="33"/>
  <c r="N108" i="33"/>
  <c r="H108" i="33"/>
  <c r="K108" i="33"/>
  <c r="J108" i="33"/>
  <c r="F108" i="33"/>
  <c r="C40" i="88"/>
  <c r="M109" i="33"/>
  <c r="N109" i="33"/>
  <c r="I109" i="33"/>
  <c r="H109" i="33"/>
  <c r="G109" i="33"/>
  <c r="K109" i="33"/>
  <c r="P109" i="33"/>
  <c r="P110" i="33" s="1"/>
  <c r="J109" i="33"/>
  <c r="L109" i="33"/>
  <c r="O109" i="33"/>
  <c r="B27" i="92"/>
  <c r="C27" i="92" s="1"/>
  <c r="D39" i="88"/>
  <c r="B54" i="88"/>
  <c r="C54" i="88" s="1"/>
  <c r="C53" i="88"/>
  <c r="B27" i="109"/>
  <c r="C27" i="109" s="1"/>
  <c r="B28" i="109" s="1"/>
  <c r="C28" i="109" s="1"/>
  <c r="B29" i="109" s="1"/>
  <c r="C29" i="109" s="1"/>
  <c r="B30" i="109" s="1"/>
  <c r="C30" i="109" s="1"/>
  <c r="D30" i="109" s="1"/>
  <c r="X60" i="95" s="1"/>
  <c r="B95" i="33"/>
  <c r="B107" i="33"/>
  <c r="T86" i="33"/>
  <c r="B29" i="100"/>
  <c r="C29" i="100" s="1"/>
  <c r="B30" i="100" s="1"/>
  <c r="C30" i="100" s="1"/>
  <c r="D30" i="100" s="1"/>
  <c r="M60" i="95" s="1"/>
  <c r="J85" i="33"/>
  <c r="B98" i="33" s="1"/>
  <c r="D28" i="109"/>
  <c r="X58" i="95" s="1"/>
  <c r="Q96" i="33"/>
  <c r="K96" i="33"/>
  <c r="M96" i="33"/>
  <c r="L96" i="33"/>
  <c r="I96" i="33"/>
  <c r="N96" i="33"/>
  <c r="O96" i="33"/>
  <c r="H96" i="33"/>
  <c r="J96" i="33"/>
  <c r="P96" i="33"/>
  <c r="B27" i="94"/>
  <c r="C27" i="94" s="1"/>
  <c r="B28" i="94" s="1"/>
  <c r="C28" i="94" s="1"/>
  <c r="B29" i="94" s="1"/>
  <c r="C29" i="94" s="1"/>
  <c r="D27" i="101"/>
  <c r="N57" i="95" s="1"/>
  <c r="D40" i="88" l="1"/>
  <c r="B41" i="88"/>
  <c r="D29" i="100"/>
  <c r="M59" i="95" s="1"/>
  <c r="D27" i="109"/>
  <c r="X57" i="95" s="1"/>
  <c r="S85" i="33"/>
  <c r="U85" i="33" s="1"/>
  <c r="Q97" i="33"/>
  <c r="J97" i="33"/>
  <c r="R97" i="33"/>
  <c r="N97" i="33"/>
  <c r="I97" i="33"/>
  <c r="M97" i="33"/>
  <c r="L97" i="33"/>
  <c r="P97" i="33"/>
  <c r="K97" i="33"/>
  <c r="L99" i="33"/>
  <c r="P99" i="33"/>
  <c r="M99" i="33"/>
  <c r="R99" i="33"/>
  <c r="S99" i="33"/>
  <c r="N99" i="33"/>
  <c r="Q99" i="33"/>
  <c r="O99" i="33"/>
  <c r="T99" i="33"/>
  <c r="P101" i="33"/>
  <c r="S101" i="33"/>
  <c r="T101" i="33"/>
  <c r="Q101" i="33"/>
  <c r="O101" i="33"/>
  <c r="M101" i="33"/>
  <c r="U101" i="33"/>
  <c r="R101" i="33"/>
  <c r="N101" i="33"/>
  <c r="B30" i="94"/>
  <c r="C30" i="94" s="1"/>
  <c r="D30" i="94" s="1"/>
  <c r="I60" i="95" s="1"/>
  <c r="D29" i="94"/>
  <c r="I59" i="95" s="1"/>
  <c r="N98" i="33"/>
  <c r="S98" i="33"/>
  <c r="L98" i="33"/>
  <c r="O98" i="33"/>
  <c r="R98" i="33"/>
  <c r="Q98" i="33"/>
  <c r="M98" i="33"/>
  <c r="J98" i="33"/>
  <c r="P98" i="33"/>
  <c r="K98" i="33"/>
  <c r="D29" i="109"/>
  <c r="X59" i="95" s="1"/>
  <c r="C41" i="88"/>
  <c r="E107" i="33"/>
  <c r="E110" i="33" s="1"/>
  <c r="M114" i="33" s="1"/>
  <c r="F107" i="33"/>
  <c r="F110" i="33" s="1"/>
  <c r="N114" i="33" s="1"/>
  <c r="H107" i="33"/>
  <c r="H110" i="33" s="1"/>
  <c r="P114" i="33" s="1"/>
  <c r="K107" i="33"/>
  <c r="K110" i="33" s="1"/>
  <c r="G107" i="33"/>
  <c r="G110" i="33" s="1"/>
  <c r="O114" i="33" s="1"/>
  <c r="L107" i="33"/>
  <c r="L110" i="33" s="1"/>
  <c r="I107" i="33"/>
  <c r="I110" i="33" s="1"/>
  <c r="Q114" i="33" s="1"/>
  <c r="J107" i="33"/>
  <c r="J110" i="33" s="1"/>
  <c r="M107" i="33"/>
  <c r="M110" i="33" s="1"/>
  <c r="N107" i="33"/>
  <c r="N110" i="33" s="1"/>
  <c r="D54" i="88"/>
  <c r="D53" i="88"/>
  <c r="O100" i="33"/>
  <c r="L100" i="33"/>
  <c r="T100" i="33"/>
  <c r="M100" i="33"/>
  <c r="S100" i="33"/>
  <c r="N100" i="33"/>
  <c r="P100" i="33"/>
  <c r="U100" i="33"/>
  <c r="R100" i="33"/>
  <c r="Q100" i="33"/>
  <c r="B28" i="92"/>
  <c r="C28" i="92" s="1"/>
  <c r="D27" i="92"/>
  <c r="G57" i="95" s="1"/>
  <c r="D28" i="94"/>
  <c r="I58" i="95" s="1"/>
  <c r="O110" i="33"/>
  <c r="D27" i="94"/>
  <c r="I57" i="95" s="1"/>
  <c r="L95" i="33"/>
  <c r="I95" i="33"/>
  <c r="H95" i="33"/>
  <c r="H102" i="33" s="1"/>
  <c r="N95" i="33"/>
  <c r="K95" i="33"/>
  <c r="G95" i="33"/>
  <c r="G102" i="33" s="1"/>
  <c r="G113" i="33" s="1"/>
  <c r="P95" i="33"/>
  <c r="M95" i="33"/>
  <c r="J95" i="33"/>
  <c r="O95" i="33"/>
  <c r="D41" i="88" l="1"/>
  <c r="B42" i="88"/>
  <c r="C42" i="88" s="1"/>
  <c r="H113" i="33"/>
  <c r="T85" i="33"/>
  <c r="T87" i="33" s="1"/>
  <c r="W87" i="33" s="1"/>
  <c r="F120" i="33"/>
  <c r="I102" i="33"/>
  <c r="I113" i="33" s="1"/>
  <c r="U102" i="33"/>
  <c r="T102" i="33"/>
  <c r="S114" i="33"/>
  <c r="J102" i="33"/>
  <c r="J113" i="33" s="1"/>
  <c r="P102" i="33"/>
  <c r="P113" i="33" s="1"/>
  <c r="O102" i="33"/>
  <c r="O113" i="33" s="1"/>
  <c r="R102" i="33"/>
  <c r="K102" i="33"/>
  <c r="K113" i="33" s="1"/>
  <c r="Q102" i="33"/>
  <c r="Q113" i="33" s="1"/>
  <c r="B29" i="92"/>
  <c r="C29" i="92" s="1"/>
  <c r="B30" i="92" s="1"/>
  <c r="C30" i="92" s="1"/>
  <c r="D28" i="92"/>
  <c r="G58" i="95" s="1"/>
  <c r="N102" i="33"/>
  <c r="N113" i="33" s="1"/>
  <c r="S102" i="33"/>
  <c r="L102" i="33"/>
  <c r="L113" i="33" s="1"/>
  <c r="D30" i="92"/>
  <c r="G60" i="95" s="1"/>
  <c r="D42" i="88"/>
  <c r="M102" i="33"/>
  <c r="M113" i="33" s="1"/>
  <c r="E120" i="33"/>
  <c r="W113" i="33"/>
  <c r="G120" i="33" l="1"/>
  <c r="H120" i="33" s="1"/>
  <c r="R113" i="33"/>
  <c r="T113" i="33" s="1"/>
  <c r="E122" i="33"/>
  <c r="D29" i="92"/>
  <c r="G59" i="95" s="1"/>
  <c r="F121" i="33" l="1"/>
  <c r="F122" i="33" s="1"/>
  <c r="S113" i="33"/>
  <c r="S115" i="33" s="1"/>
  <c r="X115" i="33" s="1"/>
  <c r="G121" i="33" l="1"/>
  <c r="G122" i="33" s="1"/>
  <c r="H122" i="33" s="1"/>
  <c r="H121" i="33" l="1"/>
  <c r="E11" i="123"/>
  <c r="E10" i="123"/>
  <c r="E7" i="123"/>
  <c r="E5" i="123"/>
  <c r="E6" i="123"/>
  <c r="E8" i="123"/>
  <c r="E4" i="123"/>
  <c r="E2" i="123"/>
  <c r="E3" i="123"/>
  <c r="E9" i="123" l="1"/>
  <c r="H15" i="123" s="1"/>
  <c r="N16" i="124"/>
  <c r="F3" i="124"/>
  <c r="A15" i="123"/>
  <c r="F5" i="124"/>
  <c r="C15" i="123"/>
  <c r="F9" i="124"/>
  <c r="G15" i="123"/>
  <c r="F7" i="124"/>
  <c r="E15" i="123"/>
  <c r="D13" i="124"/>
  <c r="N17" i="124"/>
  <c r="F6" i="124"/>
  <c r="D15" i="123"/>
  <c r="F8" i="124"/>
  <c r="F15" i="123"/>
  <c r="F12" i="124"/>
  <c r="J15" i="123"/>
  <c r="F11" i="124"/>
  <c r="I15" i="123"/>
  <c r="H13" i="124" l="1"/>
  <c r="I13" i="124"/>
  <c r="H3" i="124"/>
  <c r="H14" i="124" s="1"/>
  <c r="AA17" i="124"/>
  <c r="H5" i="124"/>
  <c r="H11" i="124"/>
  <c r="H6" i="124"/>
  <c r="H12" i="124"/>
  <c r="H7" i="124"/>
  <c r="H8" i="124"/>
  <c r="H9" i="124"/>
  <c r="H4" i="124"/>
  <c r="H10" i="124"/>
  <c r="G7" i="123"/>
  <c r="F10" i="124"/>
  <c r="N18" i="124"/>
  <c r="N19" i="124" s="1"/>
  <c r="G9" i="123"/>
  <c r="G11" i="123"/>
  <c r="G10" i="123"/>
  <c r="G5" i="123"/>
  <c r="G6" i="123"/>
  <c r="G3" i="123"/>
  <c r="F4" i="124"/>
  <c r="B15" i="123"/>
  <c r="E18" i="123" s="1"/>
  <c r="G8" i="123"/>
  <c r="G4" i="123"/>
  <c r="E12" i="123"/>
  <c r="C27" i="123" s="1"/>
  <c r="F13" i="124" l="1"/>
  <c r="J13" i="124" s="1"/>
  <c r="H18" i="123"/>
  <c r="F6" i="123"/>
  <c r="F7" i="123"/>
  <c r="F9" i="123"/>
  <c r="F11" i="123"/>
  <c r="F10" i="123"/>
  <c r="F2" i="123"/>
  <c r="F4" i="123"/>
  <c r="F8" i="123"/>
  <c r="F5" i="123"/>
  <c r="C18" i="123"/>
  <c r="B18" i="123"/>
  <c r="F3" i="123"/>
  <c r="K15" i="123"/>
  <c r="B16" i="123" s="1"/>
  <c r="D18" i="123"/>
  <c r="F18" i="123"/>
  <c r="A18" i="123"/>
  <c r="G18" i="123"/>
  <c r="I18" i="123"/>
  <c r="J4" i="124" l="1"/>
  <c r="AA16" i="124"/>
  <c r="AA19" i="124" s="1"/>
  <c r="J6" i="124"/>
  <c r="J12" i="124"/>
  <c r="J9" i="124"/>
  <c r="J3" i="124"/>
  <c r="J11" i="124"/>
  <c r="J5" i="124"/>
  <c r="J7" i="124"/>
  <c r="J8" i="124"/>
  <c r="J10" i="124"/>
  <c r="J122" i="17"/>
  <c r="J154" i="17" s="1"/>
  <c r="I122" i="17"/>
  <c r="I154" i="17" s="1"/>
  <c r="F122" i="17"/>
  <c r="F154" i="17" s="1"/>
  <c r="K122" i="17"/>
  <c r="K154" i="17" s="1"/>
  <c r="D122" i="17"/>
  <c r="D154" i="17" s="1"/>
  <c r="B122" i="17"/>
  <c r="B154" i="17" s="1"/>
  <c r="H122" i="17"/>
  <c r="H154" i="17" s="1"/>
  <c r="C122" i="17"/>
  <c r="C154" i="17" s="1"/>
  <c r="G122" i="17"/>
  <c r="G154" i="17" s="1"/>
  <c r="E122" i="17"/>
  <c r="E154" i="17" s="1"/>
  <c r="H16" i="123"/>
  <c r="I38" i="24" s="1"/>
  <c r="I16" i="123"/>
  <c r="J31" i="24" s="1"/>
  <c r="G16" i="123"/>
  <c r="H30" i="24" s="1"/>
  <c r="F16" i="123"/>
  <c r="G30" i="24" s="1"/>
  <c r="D16" i="123"/>
  <c r="E25" i="24" s="1"/>
  <c r="J16" i="123"/>
  <c r="E16" i="123"/>
  <c r="F38" i="24" s="1"/>
  <c r="C16" i="123"/>
  <c r="D35" i="24" s="1"/>
  <c r="A16" i="123"/>
  <c r="C21" i="123"/>
  <c r="C35" i="24"/>
  <c r="C38" i="24"/>
  <c r="C30" i="24"/>
  <c r="C31" i="24"/>
  <c r="C36" i="24"/>
  <c r="C20" i="123"/>
  <c r="C27" i="24"/>
  <c r="C25" i="24"/>
  <c r="C26" i="24"/>
  <c r="C23" i="24"/>
  <c r="C24" i="24"/>
  <c r="K19" i="14"/>
  <c r="C21" i="24"/>
  <c r="B19" i="14"/>
  <c r="C20" i="24"/>
  <c r="C29" i="24"/>
  <c r="C22" i="24"/>
  <c r="C19" i="24"/>
  <c r="E19" i="14"/>
  <c r="G19" i="14"/>
  <c r="H19" i="14"/>
  <c r="J19" i="14"/>
  <c r="C19" i="14"/>
  <c r="F19" i="14"/>
  <c r="I19" i="14"/>
  <c r="D19" i="14"/>
  <c r="C34" i="24"/>
  <c r="C32" i="24"/>
  <c r="C37" i="24"/>
  <c r="C33" i="24"/>
  <c r="J14" i="124" l="1"/>
  <c r="K35" i="24"/>
  <c r="C27" i="26"/>
  <c r="C26" i="29" s="1"/>
  <c r="C75" i="26"/>
  <c r="I29" i="24"/>
  <c r="B20" i="24"/>
  <c r="K27" i="24"/>
  <c r="G35" i="24"/>
  <c r="E33" i="24"/>
  <c r="E23" i="24"/>
  <c r="E58" i="24"/>
  <c r="E38" i="24"/>
  <c r="I19" i="24"/>
  <c r="E27" i="24"/>
  <c r="I35" i="24"/>
  <c r="I32" i="24"/>
  <c r="K25" i="24"/>
  <c r="K19" i="24"/>
  <c r="J19" i="24"/>
  <c r="J24" i="24"/>
  <c r="J29" i="24"/>
  <c r="J22" i="24"/>
  <c r="K24" i="24"/>
  <c r="C66" i="24"/>
  <c r="K30" i="24"/>
  <c r="J38" i="24"/>
  <c r="J35" i="24"/>
  <c r="J21" i="24"/>
  <c r="J23" i="24"/>
  <c r="F37" i="24"/>
  <c r="F31" i="24"/>
  <c r="K31" i="24"/>
  <c r="F33" i="24"/>
  <c r="K34" i="24"/>
  <c r="J20" i="24"/>
  <c r="F25" i="24"/>
  <c r="K22" i="24"/>
  <c r="G58" i="24"/>
  <c r="D37" i="24"/>
  <c r="D34" i="24"/>
  <c r="H33" i="24"/>
  <c r="J25" i="24"/>
  <c r="G24" i="24"/>
  <c r="K20" i="24"/>
  <c r="H27" i="24"/>
  <c r="J36" i="24"/>
  <c r="G33" i="24"/>
  <c r="D33" i="24"/>
  <c r="F32" i="24"/>
  <c r="D26" i="24"/>
  <c r="G21" i="24"/>
  <c r="G27" i="24"/>
  <c r="D58" i="24"/>
  <c r="G38" i="24"/>
  <c r="G37" i="24"/>
  <c r="G34" i="24"/>
  <c r="D32" i="24"/>
  <c r="G32" i="24"/>
  <c r="K29" i="24"/>
  <c r="H37" i="24"/>
  <c r="H22" i="24"/>
  <c r="F24" i="24"/>
  <c r="F20" i="24"/>
  <c r="H26" i="24"/>
  <c r="F30" i="24"/>
  <c r="F35" i="24"/>
  <c r="J33" i="24"/>
  <c r="K33" i="24"/>
  <c r="H32" i="24"/>
  <c r="J34" i="24"/>
  <c r="F34" i="24"/>
  <c r="F23" i="24"/>
  <c r="K26" i="24"/>
  <c r="F29" i="24"/>
  <c r="F22" i="24"/>
  <c r="F21" i="24"/>
  <c r="H20" i="24"/>
  <c r="H24" i="24"/>
  <c r="B23" i="24"/>
  <c r="K23" i="24"/>
  <c r="F27" i="24"/>
  <c r="K58" i="24"/>
  <c r="J58" i="24"/>
  <c r="K36" i="24"/>
  <c r="H31" i="24"/>
  <c r="J30" i="24"/>
  <c r="K38" i="24"/>
  <c r="H34" i="24"/>
  <c r="H23" i="24"/>
  <c r="F26" i="24"/>
  <c r="J37" i="24"/>
  <c r="K37" i="24"/>
  <c r="J32" i="24"/>
  <c r="K32" i="24"/>
  <c r="H29" i="24"/>
  <c r="F19" i="24"/>
  <c r="H19" i="24"/>
  <c r="H21" i="24"/>
  <c r="J26" i="24"/>
  <c r="H25" i="24"/>
  <c r="K21" i="24"/>
  <c r="J27" i="24"/>
  <c r="H58" i="24"/>
  <c r="H38" i="24"/>
  <c r="D21" i="24"/>
  <c r="D22" i="24"/>
  <c r="D19" i="24"/>
  <c r="G23" i="24"/>
  <c r="G22" i="24"/>
  <c r="G25" i="24"/>
  <c r="Q17" i="12"/>
  <c r="P17" i="12" s="1"/>
  <c r="G36" i="24"/>
  <c r="G31" i="24"/>
  <c r="D30" i="24"/>
  <c r="D24" i="24"/>
  <c r="G19" i="24"/>
  <c r="G26" i="24"/>
  <c r="D27" i="24"/>
  <c r="F58" i="24"/>
  <c r="Q15" i="12"/>
  <c r="P15" i="12" s="1"/>
  <c r="H36" i="24"/>
  <c r="D36" i="24"/>
  <c r="D31" i="24"/>
  <c r="H35" i="24"/>
  <c r="D29" i="24"/>
  <c r="D20" i="24"/>
  <c r="G29" i="24"/>
  <c r="G20" i="24"/>
  <c r="D23" i="24"/>
  <c r="D25" i="24"/>
  <c r="Q18" i="12"/>
  <c r="P18" i="12" s="1"/>
  <c r="P28" i="12" s="1"/>
  <c r="F36" i="24"/>
  <c r="D38" i="24"/>
  <c r="B27" i="24"/>
  <c r="C51" i="14"/>
  <c r="D64" i="24"/>
  <c r="I66" i="24"/>
  <c r="F64" i="24"/>
  <c r="E64" i="24"/>
  <c r="G64" i="24"/>
  <c r="H64" i="24"/>
  <c r="C64" i="24"/>
  <c r="H17" i="123"/>
  <c r="J64" i="24"/>
  <c r="K64" i="24"/>
  <c r="C84" i="24" s="1"/>
  <c r="I33" i="24"/>
  <c r="E32" i="24"/>
  <c r="I34" i="24"/>
  <c r="D51" i="14"/>
  <c r="G51" i="14"/>
  <c r="B19" i="24"/>
  <c r="B51" i="14"/>
  <c r="K51" i="14"/>
  <c r="B21" i="24"/>
  <c r="I24" i="24"/>
  <c r="I26" i="24"/>
  <c r="E24" i="24"/>
  <c r="B26" i="24"/>
  <c r="Q19" i="12"/>
  <c r="P19" i="12" s="1"/>
  <c r="Q20" i="12"/>
  <c r="P20" i="12" s="1"/>
  <c r="E31" i="24"/>
  <c r="E30" i="24"/>
  <c r="I30" i="24"/>
  <c r="E35" i="24"/>
  <c r="I59" i="24"/>
  <c r="F59" i="24"/>
  <c r="H59" i="24"/>
  <c r="J59" i="24"/>
  <c r="G59" i="24"/>
  <c r="D66" i="24"/>
  <c r="E59" i="24"/>
  <c r="C59" i="24"/>
  <c r="C17" i="123"/>
  <c r="K59" i="24"/>
  <c r="C62" i="24"/>
  <c r="H62" i="24"/>
  <c r="I62" i="24"/>
  <c r="J62" i="24"/>
  <c r="G66" i="24"/>
  <c r="E62" i="24"/>
  <c r="F62" i="24"/>
  <c r="F17" i="123"/>
  <c r="D62" i="24"/>
  <c r="K62" i="24"/>
  <c r="J33" i="12"/>
  <c r="AA18" i="124" s="1"/>
  <c r="B32" i="24"/>
  <c r="B30" i="24"/>
  <c r="B35" i="24"/>
  <c r="B36" i="24"/>
  <c r="B33" i="24"/>
  <c r="B37" i="24"/>
  <c r="B31" i="24"/>
  <c r="B34" i="24"/>
  <c r="B29" i="24"/>
  <c r="E34" i="24"/>
  <c r="I51" i="14"/>
  <c r="J51" i="14"/>
  <c r="E51" i="14"/>
  <c r="E22" i="24"/>
  <c r="I20" i="24"/>
  <c r="E21" i="24"/>
  <c r="B25" i="24"/>
  <c r="E26" i="24"/>
  <c r="B24" i="24"/>
  <c r="Q14" i="12"/>
  <c r="P14" i="12" s="1"/>
  <c r="I58" i="24"/>
  <c r="Q16" i="12"/>
  <c r="P16" i="12" s="1"/>
  <c r="I36" i="24"/>
  <c r="J61" i="24"/>
  <c r="C61" i="24"/>
  <c r="D61" i="24"/>
  <c r="E17" i="123"/>
  <c r="H61" i="24"/>
  <c r="G61" i="24"/>
  <c r="F66" i="24"/>
  <c r="E61" i="24"/>
  <c r="I61" i="24"/>
  <c r="K61" i="24"/>
  <c r="J63" i="24"/>
  <c r="G63" i="24"/>
  <c r="I63" i="24"/>
  <c r="C63" i="24"/>
  <c r="D63" i="24"/>
  <c r="F63" i="24"/>
  <c r="H66" i="24"/>
  <c r="G17" i="123"/>
  <c r="E63" i="24"/>
  <c r="K63" i="24"/>
  <c r="B38" i="24"/>
  <c r="D17" i="123"/>
  <c r="E66" i="24"/>
  <c r="H60" i="24"/>
  <c r="G60" i="24"/>
  <c r="D60" i="24"/>
  <c r="J60" i="24"/>
  <c r="I60" i="24"/>
  <c r="F60" i="24"/>
  <c r="C60" i="24"/>
  <c r="K60" i="24"/>
  <c r="E37" i="24"/>
  <c r="I37" i="24"/>
  <c r="F51" i="14"/>
  <c r="H51" i="14"/>
  <c r="E29" i="24"/>
  <c r="E19" i="24"/>
  <c r="I21" i="24"/>
  <c r="E20" i="24"/>
  <c r="I22" i="24"/>
  <c r="I25" i="24"/>
  <c r="I23" i="24"/>
  <c r="B22" i="24"/>
  <c r="I27" i="24"/>
  <c r="B17" i="123"/>
  <c r="E36" i="24"/>
  <c r="I31" i="24"/>
  <c r="J17" i="123"/>
  <c r="J66" i="24"/>
  <c r="I17" i="123"/>
  <c r="K65" i="24"/>
  <c r="B27" i="26" l="1"/>
  <c r="B26" i="29" s="1"/>
  <c r="B75" i="26"/>
  <c r="D27" i="26"/>
  <c r="D26" i="29" s="1"/>
  <c r="D75" i="26"/>
  <c r="J27" i="26"/>
  <c r="J26" i="29" s="1"/>
  <c r="J75" i="26"/>
  <c r="E27" i="26"/>
  <c r="E26" i="29" s="1"/>
  <c r="E75" i="26"/>
  <c r="F27" i="26"/>
  <c r="F26" i="29" s="1"/>
  <c r="F75" i="26"/>
  <c r="H27" i="26"/>
  <c r="H26" i="29" s="1"/>
  <c r="H75" i="26"/>
  <c r="I27" i="26"/>
  <c r="I26" i="29" s="1"/>
  <c r="I75" i="26"/>
  <c r="G27" i="26"/>
  <c r="G26" i="29" s="1"/>
  <c r="G75" i="26"/>
  <c r="K27" i="26"/>
  <c r="K26" i="29" s="1"/>
  <c r="K75" i="26"/>
  <c r="Q27" i="12"/>
  <c r="O18" i="12"/>
  <c r="N18" i="12" s="1"/>
  <c r="N28" i="12" s="1"/>
  <c r="Q28" i="12"/>
  <c r="C72" i="24"/>
  <c r="E4" i="24" s="1"/>
  <c r="C71" i="24"/>
  <c r="K3" i="24" s="1"/>
  <c r="C83" i="24"/>
  <c r="C15" i="24" s="1"/>
  <c r="C77" i="24"/>
  <c r="E77" i="24" s="1"/>
  <c r="C80" i="24"/>
  <c r="G12" i="24" s="1"/>
  <c r="C85" i="24"/>
  <c r="K17" i="24" s="1"/>
  <c r="P25" i="12"/>
  <c r="O15" i="12"/>
  <c r="N15" i="12" s="1"/>
  <c r="M15" i="12" s="1"/>
  <c r="C81" i="24"/>
  <c r="E81" i="24" s="1"/>
  <c r="Q25" i="12"/>
  <c r="C75" i="24"/>
  <c r="B7" i="24" s="1"/>
  <c r="C78" i="24"/>
  <c r="B10" i="24" s="1"/>
  <c r="C73" i="24"/>
  <c r="H5" i="24" s="1"/>
  <c r="C74" i="24"/>
  <c r="K6" i="24" s="1"/>
  <c r="P27" i="12"/>
  <c r="C76" i="24"/>
  <c r="Q30" i="12"/>
  <c r="O20" i="12"/>
  <c r="N20" i="12" s="1"/>
  <c r="P26" i="12"/>
  <c r="P24" i="12"/>
  <c r="P21" i="12"/>
  <c r="M44" i="12"/>
  <c r="Q26" i="12"/>
  <c r="O16" i="12"/>
  <c r="N16" i="12" s="1"/>
  <c r="Q21" i="12"/>
  <c r="M45" i="12"/>
  <c r="Q24" i="12"/>
  <c r="O14" i="12"/>
  <c r="N14" i="12" s="1"/>
  <c r="M38" i="24"/>
  <c r="C79" i="24"/>
  <c r="M27" i="24"/>
  <c r="O17" i="12"/>
  <c r="P30" i="12"/>
  <c r="C2" i="28"/>
  <c r="C1" i="28"/>
  <c r="Q29" i="12"/>
  <c r="O19" i="12"/>
  <c r="P29" i="12"/>
  <c r="C82" i="24"/>
  <c r="E84" i="24"/>
  <c r="K16" i="24"/>
  <c r="C16" i="24"/>
  <c r="F16" i="24"/>
  <c r="B16" i="24"/>
  <c r="J16" i="24"/>
  <c r="I16" i="24"/>
  <c r="D16" i="24"/>
  <c r="H16" i="24"/>
  <c r="G16" i="24"/>
  <c r="E16" i="24"/>
  <c r="L27" i="26" l="1"/>
  <c r="L75" i="26"/>
  <c r="H15" i="24"/>
  <c r="M18" i="12"/>
  <c r="K7" i="12" s="1"/>
  <c r="O28" i="12"/>
  <c r="D4" i="24"/>
  <c r="B3" i="24"/>
  <c r="I3" i="24"/>
  <c r="B15" i="24"/>
  <c r="E15" i="24"/>
  <c r="F15" i="24"/>
  <c r="I15" i="24"/>
  <c r="K15" i="24"/>
  <c r="C3" i="24"/>
  <c r="E71" i="24"/>
  <c r="H3" i="24"/>
  <c r="H4" i="24"/>
  <c r="D3" i="24"/>
  <c r="K4" i="24"/>
  <c r="D15" i="24"/>
  <c r="J15" i="24"/>
  <c r="E83" i="24"/>
  <c r="G15" i="24"/>
  <c r="I4" i="24"/>
  <c r="G4" i="24"/>
  <c r="E72" i="24"/>
  <c r="K12" i="24"/>
  <c r="C4" i="24"/>
  <c r="F4" i="24"/>
  <c r="C9" i="24"/>
  <c r="I12" i="24"/>
  <c r="B4" i="24"/>
  <c r="J4" i="24"/>
  <c r="J10" i="24"/>
  <c r="E9" i="24"/>
  <c r="G3" i="24"/>
  <c r="F3" i="24"/>
  <c r="G17" i="24"/>
  <c r="O25" i="12"/>
  <c r="K9" i="24"/>
  <c r="J3" i="24"/>
  <c r="E3" i="24"/>
  <c r="G9" i="24"/>
  <c r="G13" i="24"/>
  <c r="F10" i="24"/>
  <c r="D12" i="24"/>
  <c r="E80" i="24"/>
  <c r="E12" i="24"/>
  <c r="E10" i="24"/>
  <c r="E78" i="24"/>
  <c r="I5" i="24"/>
  <c r="H9" i="24"/>
  <c r="B9" i="24"/>
  <c r="I13" i="24"/>
  <c r="D10" i="24"/>
  <c r="K10" i="24"/>
  <c r="F12" i="24"/>
  <c r="H10" i="24"/>
  <c r="I10" i="24"/>
  <c r="J9" i="24"/>
  <c r="I9" i="24"/>
  <c r="E17" i="24"/>
  <c r="H12" i="24"/>
  <c r="J12" i="24"/>
  <c r="C17" i="24"/>
  <c r="D13" i="24"/>
  <c r="F13" i="24"/>
  <c r="C12" i="24"/>
  <c r="B12" i="24"/>
  <c r="H13" i="24"/>
  <c r="C10" i="24"/>
  <c r="G10" i="24"/>
  <c r="D9" i="24"/>
  <c r="F9" i="24"/>
  <c r="B17" i="24"/>
  <c r="E85" i="24"/>
  <c r="I7" i="24"/>
  <c r="C7" i="24"/>
  <c r="E75" i="24"/>
  <c r="I17" i="24"/>
  <c r="J17" i="24"/>
  <c r="F17" i="24"/>
  <c r="H7" i="24"/>
  <c r="E7" i="24"/>
  <c r="J7" i="24"/>
  <c r="F7" i="24"/>
  <c r="K7" i="24"/>
  <c r="D17" i="24"/>
  <c r="H17" i="24"/>
  <c r="D7" i="24"/>
  <c r="G7" i="24"/>
  <c r="E5" i="24"/>
  <c r="J5" i="24"/>
  <c r="D5" i="24"/>
  <c r="B6" i="24"/>
  <c r="E74" i="24"/>
  <c r="J13" i="24"/>
  <c r="B13" i="24"/>
  <c r="K13" i="24"/>
  <c r="B5" i="24"/>
  <c r="G5" i="24"/>
  <c r="E73" i="24"/>
  <c r="C6" i="24"/>
  <c r="F5" i="24"/>
  <c r="K5" i="24"/>
  <c r="H6" i="24"/>
  <c r="C13" i="24"/>
  <c r="E13" i="24"/>
  <c r="C5" i="24"/>
  <c r="I6" i="24"/>
  <c r="E6" i="24"/>
  <c r="D6" i="24"/>
  <c r="F6" i="24"/>
  <c r="Q31" i="12"/>
  <c r="J6" i="24"/>
  <c r="G6" i="24"/>
  <c r="M25" i="12"/>
  <c r="K15" i="12"/>
  <c r="K4" i="12"/>
  <c r="O29" i="12"/>
  <c r="E76" i="24"/>
  <c r="B8" i="24"/>
  <c r="E8" i="24"/>
  <c r="H8" i="24"/>
  <c r="C8" i="24"/>
  <c r="J8" i="24"/>
  <c r="G8" i="24"/>
  <c r="K8" i="24"/>
  <c r="D8" i="24"/>
  <c r="I8" i="24"/>
  <c r="F8" i="24"/>
  <c r="E82" i="24"/>
  <c r="K14" i="24"/>
  <c r="G14" i="24"/>
  <c r="F14" i="24"/>
  <c r="I14" i="24"/>
  <c r="D14" i="24"/>
  <c r="H14" i="24"/>
  <c r="B14" i="24"/>
  <c r="C14" i="24"/>
  <c r="E14" i="24"/>
  <c r="J14" i="24"/>
  <c r="C3" i="28"/>
  <c r="H41" i="26" s="1"/>
  <c r="O27" i="12"/>
  <c r="E79" i="24"/>
  <c r="K11" i="24"/>
  <c r="B11" i="24"/>
  <c r="E11" i="24"/>
  <c r="F11" i="24"/>
  <c r="D11" i="24"/>
  <c r="H11" i="24"/>
  <c r="J11" i="24"/>
  <c r="I11" i="24"/>
  <c r="G11" i="24"/>
  <c r="C11" i="24"/>
  <c r="N17" i="12"/>
  <c r="M17" i="12" s="1"/>
  <c r="M42" i="12"/>
  <c r="N24" i="12"/>
  <c r="N19" i="12"/>
  <c r="M19" i="12" s="1"/>
  <c r="N30" i="12"/>
  <c r="O21" i="12"/>
  <c r="O24" i="12"/>
  <c r="M43" i="12"/>
  <c r="M14" i="12"/>
  <c r="L14" i="12" s="1"/>
  <c r="O26" i="12"/>
  <c r="M16" i="12"/>
  <c r="P31" i="12"/>
  <c r="N26" i="12"/>
  <c r="N25" i="12"/>
  <c r="L15" i="12"/>
  <c r="C87" i="24"/>
  <c r="N45" i="12"/>
  <c r="O45" i="12" s="1"/>
  <c r="N44" i="12"/>
  <c r="O44" i="12" s="1"/>
  <c r="O30" i="12"/>
  <c r="M20" i="12"/>
  <c r="K18" i="12" l="1"/>
  <c r="M28" i="12"/>
  <c r="G28" i="12" s="1"/>
  <c r="F28" i="12" s="1"/>
  <c r="L18" i="12"/>
  <c r="B28" i="12" s="1"/>
  <c r="M17" i="24"/>
  <c r="K8" i="12"/>
  <c r="M29" i="12"/>
  <c r="K19" i="12"/>
  <c r="M40" i="12"/>
  <c r="B24" i="12"/>
  <c r="J14" i="12"/>
  <c r="B14" i="12"/>
  <c r="N43" i="12"/>
  <c r="O43" i="12" s="1"/>
  <c r="C46" i="29"/>
  <c r="H43" i="26"/>
  <c r="N42" i="12"/>
  <c r="O42" i="12" s="1"/>
  <c r="M26" i="12"/>
  <c r="K5" i="12"/>
  <c r="K16" i="12"/>
  <c r="O31" i="12"/>
  <c r="M40" i="24"/>
  <c r="M41" i="24" s="1"/>
  <c r="N29" i="12"/>
  <c r="L19" i="12"/>
  <c r="M27" i="12"/>
  <c r="K6" i="12"/>
  <c r="K17" i="12"/>
  <c r="I15" i="12"/>
  <c r="K9" i="12"/>
  <c r="M30" i="12"/>
  <c r="K20" i="12"/>
  <c r="J15" i="12"/>
  <c r="B25" i="12"/>
  <c r="B15" i="12"/>
  <c r="L16" i="12"/>
  <c r="M21" i="12"/>
  <c r="K3" i="12"/>
  <c r="M24" i="12"/>
  <c r="M41" i="12"/>
  <c r="K14" i="12"/>
  <c r="L20" i="12"/>
  <c r="N21" i="12"/>
  <c r="N27" i="12"/>
  <c r="L17" i="12"/>
  <c r="G25" i="12"/>
  <c r="F25" i="12" s="1"/>
  <c r="N31" i="12" l="1"/>
  <c r="K121" i="13"/>
  <c r="I18" i="12"/>
  <c r="I7" i="12" s="1"/>
  <c r="J18" i="12"/>
  <c r="H18" i="12" s="1"/>
  <c r="B18" i="12"/>
  <c r="D43" i="12"/>
  <c r="L21" i="12"/>
  <c r="I20" i="12"/>
  <c r="I9" i="12" s="1"/>
  <c r="K69" i="13"/>
  <c r="K67" i="13"/>
  <c r="K68" i="13"/>
  <c r="K21" i="12"/>
  <c r="M39" i="12"/>
  <c r="C43" i="12"/>
  <c r="K17" i="13"/>
  <c r="K70" i="13"/>
  <c r="K71" i="13"/>
  <c r="K16" i="13"/>
  <c r="K15" i="13"/>
  <c r="K18" i="13"/>
  <c r="K19" i="13"/>
  <c r="K54" i="13"/>
  <c r="K55" i="13" s="1"/>
  <c r="K56" i="13" s="1"/>
  <c r="K2" i="13"/>
  <c r="K3" i="13" s="1"/>
  <c r="K4" i="13" s="1"/>
  <c r="K5" i="13" s="1"/>
  <c r="K6" i="13" s="1"/>
  <c r="K7" i="13" s="1"/>
  <c r="K8" i="13" s="1"/>
  <c r="K9" i="13" s="1"/>
  <c r="K10" i="13" s="1"/>
  <c r="I14" i="12"/>
  <c r="J4" i="12"/>
  <c r="H15" i="12"/>
  <c r="K120" i="13"/>
  <c r="I17" i="12"/>
  <c r="G26" i="12"/>
  <c r="C34" i="12"/>
  <c r="I4" i="12"/>
  <c r="G15" i="12"/>
  <c r="M38" i="12"/>
  <c r="C42" i="12"/>
  <c r="J3" i="12"/>
  <c r="H14" i="12"/>
  <c r="K122" i="13"/>
  <c r="I19" i="12"/>
  <c r="B27" i="12"/>
  <c r="B17" i="12"/>
  <c r="J17" i="12"/>
  <c r="N41" i="12"/>
  <c r="O41" i="12" s="1"/>
  <c r="M31" i="12"/>
  <c r="G24" i="12"/>
  <c r="F24" i="12" s="1"/>
  <c r="G30" i="12"/>
  <c r="F30" i="12" s="1"/>
  <c r="G27" i="12"/>
  <c r="F27" i="12" s="1"/>
  <c r="B19" i="12"/>
  <c r="B29" i="12"/>
  <c r="J19" i="12"/>
  <c r="K119" i="13"/>
  <c r="I16" i="12"/>
  <c r="G29" i="12"/>
  <c r="F29" i="12" s="1"/>
  <c r="E25" i="12"/>
  <c r="D25" i="12" s="1"/>
  <c r="B26" i="12"/>
  <c r="J16" i="12"/>
  <c r="B16" i="12"/>
  <c r="E28" i="12"/>
  <c r="D28" i="12" s="1"/>
  <c r="J20" i="12"/>
  <c r="B30" i="12"/>
  <c r="B20" i="12"/>
  <c r="K10" i="12"/>
  <c r="N40" i="12"/>
  <c r="O40" i="12" s="1"/>
  <c r="J68" i="13" l="1"/>
  <c r="J100" i="13" s="1"/>
  <c r="J54" i="13"/>
  <c r="J55" i="13" s="1"/>
  <c r="J56" i="13" s="1"/>
  <c r="J57" i="13" s="1"/>
  <c r="J67" i="13"/>
  <c r="J89" i="13" s="1"/>
  <c r="K57" i="13"/>
  <c r="K143" i="13"/>
  <c r="K153" i="13"/>
  <c r="K120" i="17" s="1"/>
  <c r="K152" i="17" s="1"/>
  <c r="J7" i="12"/>
  <c r="G18" i="12"/>
  <c r="G7" i="12" s="1"/>
  <c r="G20" i="12"/>
  <c r="G9" i="12" s="1"/>
  <c r="E43" i="12"/>
  <c r="B31" i="12"/>
  <c r="D34" i="12"/>
  <c r="E34" i="12" s="1"/>
  <c r="D42" i="12"/>
  <c r="E42" i="12" s="1"/>
  <c r="F26" i="12"/>
  <c r="F31" i="12" s="1"/>
  <c r="J8" i="12"/>
  <c r="J122" i="13" s="1"/>
  <c r="H19" i="12"/>
  <c r="E27" i="12"/>
  <c r="D27" i="12" s="1"/>
  <c r="J6" i="12"/>
  <c r="H17" i="12"/>
  <c r="K154" i="13"/>
  <c r="K121" i="17" s="1"/>
  <c r="K153" i="17" s="1"/>
  <c r="K144" i="13"/>
  <c r="N38" i="12"/>
  <c r="O38" i="12" s="1"/>
  <c r="I6" i="12"/>
  <c r="G17" i="12"/>
  <c r="K37" i="13"/>
  <c r="K47" i="13"/>
  <c r="K93" i="13"/>
  <c r="K103" i="13"/>
  <c r="K70" i="17" s="1"/>
  <c r="K102" i="17" s="1"/>
  <c r="N39" i="12"/>
  <c r="O39" i="12" s="1"/>
  <c r="J9" i="12"/>
  <c r="H20" i="12"/>
  <c r="J5" i="12"/>
  <c r="H16" i="12"/>
  <c r="E29" i="12"/>
  <c r="D29" i="12" s="1"/>
  <c r="I5" i="12"/>
  <c r="G16" i="12"/>
  <c r="H7" i="12"/>
  <c r="F18" i="12"/>
  <c r="G4" i="12"/>
  <c r="E15" i="12"/>
  <c r="B21" i="12"/>
  <c r="K38" i="13"/>
  <c r="K48" i="13"/>
  <c r="K92" i="13"/>
  <c r="K102" i="13"/>
  <c r="K69" i="17" s="1"/>
  <c r="K101" i="17" s="1"/>
  <c r="K103" i="14"/>
  <c r="K90" i="13"/>
  <c r="K100" i="13"/>
  <c r="K67" i="17" s="1"/>
  <c r="K99" i="17" s="1"/>
  <c r="C28" i="12"/>
  <c r="L7" i="12" s="1"/>
  <c r="B7" i="12" s="1"/>
  <c r="K141" i="13"/>
  <c r="K151" i="13"/>
  <c r="K118" i="17" s="1"/>
  <c r="K150" i="17" s="1"/>
  <c r="E30" i="12"/>
  <c r="M36" i="12"/>
  <c r="H3" i="12"/>
  <c r="H67" i="13" s="1"/>
  <c r="C40" i="12"/>
  <c r="F14" i="12"/>
  <c r="D41" i="12"/>
  <c r="K142" i="13"/>
  <c r="K152" i="13"/>
  <c r="K119" i="17" s="1"/>
  <c r="K151" i="17" s="1"/>
  <c r="C41" i="12"/>
  <c r="I21" i="12"/>
  <c r="M37" i="12"/>
  <c r="I3" i="12"/>
  <c r="G14" i="12"/>
  <c r="K51" i="13"/>
  <c r="K41" i="13"/>
  <c r="K19" i="15"/>
  <c r="K19" i="17" s="1"/>
  <c r="K49" i="13"/>
  <c r="K39" i="13"/>
  <c r="K89" i="13"/>
  <c r="K99" i="13"/>
  <c r="K66" i="17" s="1"/>
  <c r="K98" i="17" s="1"/>
  <c r="C25" i="12"/>
  <c r="L4" i="12" s="1"/>
  <c r="B4" i="12" s="1"/>
  <c r="G31" i="12"/>
  <c r="E24" i="12"/>
  <c r="I8" i="12"/>
  <c r="G19" i="12"/>
  <c r="J21" i="12"/>
  <c r="J121" i="13"/>
  <c r="H4" i="12"/>
  <c r="F15" i="12"/>
  <c r="K42" i="13"/>
  <c r="K11" i="13"/>
  <c r="K32" i="13"/>
  <c r="K50" i="13"/>
  <c r="K40" i="13"/>
  <c r="K91" i="13"/>
  <c r="K101" i="13"/>
  <c r="K68" i="17" s="1"/>
  <c r="K100" i="17" s="1"/>
  <c r="J99" i="13" l="1"/>
  <c r="J18" i="13"/>
  <c r="J50" i="13" s="1"/>
  <c r="J16" i="13"/>
  <c r="J38" i="13" s="1"/>
  <c r="J15" i="13"/>
  <c r="J37" i="13" s="1"/>
  <c r="J2" i="13"/>
  <c r="J3" i="13" s="1"/>
  <c r="J4" i="13" s="1"/>
  <c r="J5" i="13" s="1"/>
  <c r="J6" i="13" s="1"/>
  <c r="J7" i="13" s="1"/>
  <c r="J8" i="13" s="1"/>
  <c r="J9" i="13" s="1"/>
  <c r="J10" i="13" s="1"/>
  <c r="J32" i="13" s="1"/>
  <c r="J120" i="13"/>
  <c r="J152" i="13" s="1"/>
  <c r="J119" i="17" s="1"/>
  <c r="J151" i="17" s="1"/>
  <c r="J17" i="13"/>
  <c r="J49" i="13" s="1"/>
  <c r="J69" i="13"/>
  <c r="J91" i="13" s="1"/>
  <c r="J90" i="13"/>
  <c r="J19" i="13"/>
  <c r="J51" i="13" s="1"/>
  <c r="I19" i="13"/>
  <c r="I19" i="15" s="1"/>
  <c r="I19" i="17" s="1"/>
  <c r="H68" i="13"/>
  <c r="H100" i="13" s="1"/>
  <c r="J70" i="13"/>
  <c r="J92" i="13" s="1"/>
  <c r="I16" i="13"/>
  <c r="I48" i="13" s="1"/>
  <c r="I70" i="13"/>
  <c r="I92" i="13" s="1"/>
  <c r="I71" i="13"/>
  <c r="I93" i="13" s="1"/>
  <c r="H54" i="13"/>
  <c r="H55" i="13" s="1"/>
  <c r="H56" i="13" s="1"/>
  <c r="H57" i="13" s="1"/>
  <c r="I67" i="13"/>
  <c r="I89" i="13" s="1"/>
  <c r="I122" i="13"/>
  <c r="I144" i="13" s="1"/>
  <c r="I2" i="13"/>
  <c r="I3" i="13" s="1"/>
  <c r="I4" i="13" s="1"/>
  <c r="I5" i="13" s="1"/>
  <c r="I6" i="13" s="1"/>
  <c r="I7" i="13" s="1"/>
  <c r="I8" i="13" s="1"/>
  <c r="I9" i="13" s="1"/>
  <c r="I10" i="13" s="1"/>
  <c r="I32" i="13" s="1"/>
  <c r="I15" i="13"/>
  <c r="I37" i="13" s="1"/>
  <c r="I54" i="13"/>
  <c r="I55" i="13" s="1"/>
  <c r="I56" i="13" s="1"/>
  <c r="I57" i="13" s="1"/>
  <c r="I68" i="13"/>
  <c r="I100" i="13" s="1"/>
  <c r="J71" i="13"/>
  <c r="J119" i="13"/>
  <c r="J151" i="13" s="1"/>
  <c r="I18" i="13"/>
  <c r="I50" i="13" s="1"/>
  <c r="I69" i="13"/>
  <c r="I101" i="13" s="1"/>
  <c r="I119" i="13"/>
  <c r="I151" i="13" s="1"/>
  <c r="I17" i="13"/>
  <c r="I49" i="13" s="1"/>
  <c r="I120" i="13"/>
  <c r="I152" i="13" s="1"/>
  <c r="I121" i="13"/>
  <c r="I153" i="13" s="1"/>
  <c r="J58" i="13"/>
  <c r="K58" i="13"/>
  <c r="K123" i="15"/>
  <c r="K71" i="15"/>
  <c r="E18" i="12"/>
  <c r="C18" i="12" s="1"/>
  <c r="J10" i="12"/>
  <c r="H21" i="12"/>
  <c r="D40" i="12"/>
  <c r="E40" i="12" s="1"/>
  <c r="D39" i="12"/>
  <c r="E26" i="12"/>
  <c r="E31" i="12" s="1"/>
  <c r="K33" i="13"/>
  <c r="K43" i="13"/>
  <c r="K12" i="13"/>
  <c r="B103" i="14"/>
  <c r="J143" i="13"/>
  <c r="J153" i="13"/>
  <c r="J120" i="17" s="1"/>
  <c r="J152" i="17" s="1"/>
  <c r="G8" i="12"/>
  <c r="G122" i="13" s="1"/>
  <c r="E19" i="12"/>
  <c r="G21" i="12"/>
  <c r="M35" i="12"/>
  <c r="G3" i="12"/>
  <c r="C39" i="12"/>
  <c r="E14" i="12"/>
  <c r="E41" i="12"/>
  <c r="H99" i="13"/>
  <c r="H89" i="13"/>
  <c r="J154" i="13"/>
  <c r="J121" i="17" s="1"/>
  <c r="J153" i="17" s="1"/>
  <c r="J144" i="13"/>
  <c r="D15" i="12"/>
  <c r="F4" i="12"/>
  <c r="X19" i="15"/>
  <c r="N36" i="12"/>
  <c r="O36" i="12" s="1"/>
  <c r="D30" i="12"/>
  <c r="C30" i="12" s="1"/>
  <c r="L9" i="12" s="1"/>
  <c r="B9" i="12" s="1"/>
  <c r="H9" i="12"/>
  <c r="F20" i="12"/>
  <c r="H6" i="12"/>
  <c r="F17" i="12"/>
  <c r="C27" i="12"/>
  <c r="L6" i="12" s="1"/>
  <c r="B6" i="12" s="1"/>
  <c r="I10" i="12"/>
  <c r="F7" i="12"/>
  <c r="D18" i="12"/>
  <c r="G5" i="12"/>
  <c r="E16" i="12"/>
  <c r="C29" i="12"/>
  <c r="L8" i="12" s="1"/>
  <c r="B8" i="12" s="1"/>
  <c r="B122" i="13" s="1"/>
  <c r="B144" i="13" s="1"/>
  <c r="G6" i="12"/>
  <c r="E17" i="12"/>
  <c r="H8" i="12"/>
  <c r="H122" i="13" s="1"/>
  <c r="F19" i="12"/>
  <c r="D24" i="12"/>
  <c r="K51" i="15"/>
  <c r="N37" i="12"/>
  <c r="O37" i="12" s="1"/>
  <c r="I103" i="14"/>
  <c r="J103" i="14"/>
  <c r="C38" i="12"/>
  <c r="F3" i="12"/>
  <c r="M34" i="12"/>
  <c r="D14" i="12"/>
  <c r="E4" i="12"/>
  <c r="C15" i="12"/>
  <c r="H5" i="12"/>
  <c r="H69" i="13" s="1"/>
  <c r="F16" i="12"/>
  <c r="E20" i="12"/>
  <c r="I120" i="17" l="1"/>
  <c r="I152" i="17" s="1"/>
  <c r="J101" i="13"/>
  <c r="J68" i="17" s="1"/>
  <c r="J100" i="17" s="1"/>
  <c r="J142" i="13"/>
  <c r="J40" i="13"/>
  <c r="J48" i="13"/>
  <c r="J47" i="13"/>
  <c r="J39" i="13"/>
  <c r="J11" i="13"/>
  <c r="J43" i="13" s="1"/>
  <c r="J42" i="13"/>
  <c r="J118" i="17"/>
  <c r="J150" i="17" s="1"/>
  <c r="I99" i="13"/>
  <c r="I66" i="17" s="1"/>
  <c r="I98" i="17" s="1"/>
  <c r="I102" i="13"/>
  <c r="I69" i="17" s="1"/>
  <c r="I101" i="17" s="1"/>
  <c r="I103" i="13"/>
  <c r="I70" i="17" s="1"/>
  <c r="I102" i="17" s="1"/>
  <c r="F68" i="13"/>
  <c r="F100" i="13" s="1"/>
  <c r="H90" i="13"/>
  <c r="I41" i="13"/>
  <c r="J19" i="15"/>
  <c r="J19" i="17" s="1"/>
  <c r="I154" i="13"/>
  <c r="I121" i="17" s="1"/>
  <c r="I153" i="17" s="1"/>
  <c r="J41" i="13"/>
  <c r="I38" i="13"/>
  <c r="I39" i="13"/>
  <c r="J102" i="13"/>
  <c r="J69" i="17" s="1"/>
  <c r="J101" i="17" s="1"/>
  <c r="I51" i="13"/>
  <c r="I51" i="15" s="1"/>
  <c r="G120" i="13"/>
  <c r="G142" i="13" s="1"/>
  <c r="F67" i="13"/>
  <c r="F99" i="13" s="1"/>
  <c r="I47" i="13"/>
  <c r="F54" i="13"/>
  <c r="F55" i="13" s="1"/>
  <c r="F56" i="13" s="1"/>
  <c r="F57" i="13" s="1"/>
  <c r="J67" i="17"/>
  <c r="J99" i="17" s="1"/>
  <c r="I68" i="17"/>
  <c r="I100" i="17" s="1"/>
  <c r="G2" i="13"/>
  <c r="G3" i="13" s="1"/>
  <c r="G4" i="13" s="1"/>
  <c r="G5" i="13" s="1"/>
  <c r="G6" i="13" s="1"/>
  <c r="G7" i="13" s="1"/>
  <c r="G8" i="13" s="1"/>
  <c r="G9" i="13" s="1"/>
  <c r="G10" i="13" s="1"/>
  <c r="G11" i="13" s="1"/>
  <c r="G119" i="13"/>
  <c r="G141" i="13" s="1"/>
  <c r="H16" i="13"/>
  <c r="H38" i="13" s="1"/>
  <c r="I42" i="13"/>
  <c r="J103" i="13"/>
  <c r="J70" i="17" s="1"/>
  <c r="J102" i="17" s="1"/>
  <c r="G121" i="13"/>
  <c r="G143" i="13" s="1"/>
  <c r="G69" i="13"/>
  <c r="G91" i="13" s="1"/>
  <c r="I11" i="13"/>
  <c r="I33" i="13" s="1"/>
  <c r="I141" i="13"/>
  <c r="J93" i="13"/>
  <c r="J66" i="17"/>
  <c r="J98" i="17" s="1"/>
  <c r="I142" i="13"/>
  <c r="I67" i="17"/>
  <c r="I99" i="17" s="1"/>
  <c r="I40" i="13"/>
  <c r="I90" i="13"/>
  <c r="I91" i="13"/>
  <c r="I119" i="17"/>
  <c r="I151" i="17" s="1"/>
  <c r="J141" i="13"/>
  <c r="I118" i="17"/>
  <c r="I150" i="17" s="1"/>
  <c r="B120" i="13"/>
  <c r="G16" i="13"/>
  <c r="G48" i="13" s="1"/>
  <c r="G18" i="13"/>
  <c r="G50" i="13" s="1"/>
  <c r="G71" i="13"/>
  <c r="G93" i="13" s="1"/>
  <c r="H19" i="13"/>
  <c r="H19" i="15" s="1"/>
  <c r="H71" i="13"/>
  <c r="I143" i="13"/>
  <c r="H119" i="13"/>
  <c r="H141" i="13" s="1"/>
  <c r="B154" i="13"/>
  <c r="B121" i="17" s="1"/>
  <c r="B153" i="17" s="1"/>
  <c r="G15" i="13"/>
  <c r="G47" i="13" s="1"/>
  <c r="G54" i="13"/>
  <c r="G55" i="13" s="1"/>
  <c r="G56" i="13" s="1"/>
  <c r="G57" i="13" s="1"/>
  <c r="G67" i="13"/>
  <c r="G99" i="13" s="1"/>
  <c r="H2" i="13"/>
  <c r="H3" i="13" s="1"/>
  <c r="H4" i="13" s="1"/>
  <c r="H5" i="13" s="1"/>
  <c r="H6" i="13" s="1"/>
  <c r="H7" i="13" s="1"/>
  <c r="H8" i="13" s="1"/>
  <c r="H9" i="13" s="1"/>
  <c r="H10" i="13" s="1"/>
  <c r="H42" i="13" s="1"/>
  <c r="H18" i="13"/>
  <c r="H50" i="13" s="1"/>
  <c r="H120" i="13"/>
  <c r="H142" i="13" s="1"/>
  <c r="G19" i="13"/>
  <c r="G41" i="13" s="1"/>
  <c r="G17" i="13"/>
  <c r="G39" i="13" s="1"/>
  <c r="G70" i="13"/>
  <c r="G92" i="13" s="1"/>
  <c r="G68" i="13"/>
  <c r="G90" i="13" s="1"/>
  <c r="H15" i="13"/>
  <c r="H47" i="13" s="1"/>
  <c r="H17" i="13"/>
  <c r="H39" i="13" s="1"/>
  <c r="H121" i="13"/>
  <c r="H153" i="13" s="1"/>
  <c r="H120" i="17" s="1"/>
  <c r="H152" i="17" s="1"/>
  <c r="B121" i="13"/>
  <c r="H70" i="13"/>
  <c r="H58" i="13"/>
  <c r="K59" i="13"/>
  <c r="J59" i="13"/>
  <c r="H91" i="13"/>
  <c r="K103" i="15"/>
  <c r="K70" i="14" s="1"/>
  <c r="K102" i="14" s="1"/>
  <c r="K155" i="15"/>
  <c r="K122" i="14" s="1"/>
  <c r="K154" i="14" s="1"/>
  <c r="I71" i="15"/>
  <c r="I123" i="15"/>
  <c r="I58" i="13"/>
  <c r="E7" i="12"/>
  <c r="H10" i="12"/>
  <c r="E39" i="12"/>
  <c r="H103" i="14"/>
  <c r="H101" i="13"/>
  <c r="D37" i="12"/>
  <c r="F21" i="12"/>
  <c r="D26" i="12"/>
  <c r="D31" i="12" s="1"/>
  <c r="J51" i="15"/>
  <c r="H154" i="13"/>
  <c r="H121" i="17" s="1"/>
  <c r="H153" i="17" s="1"/>
  <c r="H144" i="13"/>
  <c r="K51" i="17"/>
  <c r="K19" i="20"/>
  <c r="K19" i="18"/>
  <c r="K123" i="18" s="1"/>
  <c r="E21" i="12"/>
  <c r="C37" i="12"/>
  <c r="E3" i="12"/>
  <c r="E54" i="13" s="1"/>
  <c r="E55" i="13" s="1"/>
  <c r="E56" i="13" s="1"/>
  <c r="C14" i="12"/>
  <c r="C36" i="12"/>
  <c r="D3" i="12"/>
  <c r="D67" i="13" s="1"/>
  <c r="E6" i="12"/>
  <c r="C17" i="12"/>
  <c r="D4" i="12"/>
  <c r="E8" i="12"/>
  <c r="C19" i="12"/>
  <c r="K44" i="13"/>
  <c r="K13" i="13"/>
  <c r="K34" i="13"/>
  <c r="D16" i="12"/>
  <c r="F5" i="12"/>
  <c r="F69" i="13" s="1"/>
  <c r="C7" i="12"/>
  <c r="N34" i="12"/>
  <c r="O34" i="12" s="1"/>
  <c r="X51" i="15"/>
  <c r="K18" i="14"/>
  <c r="E5" i="12"/>
  <c r="D38" i="12"/>
  <c r="E38" i="12" s="1"/>
  <c r="V19" i="15"/>
  <c r="C24" i="12"/>
  <c r="E9" i="12"/>
  <c r="C20" i="12"/>
  <c r="C9" i="12" s="1"/>
  <c r="C4" i="12"/>
  <c r="F8" i="12"/>
  <c r="F121" i="13" s="1"/>
  <c r="D19" i="12"/>
  <c r="D7" i="12"/>
  <c r="F6" i="12"/>
  <c r="D17" i="12"/>
  <c r="D20" i="12"/>
  <c r="D9" i="12" s="1"/>
  <c r="F9" i="12"/>
  <c r="G10" i="12"/>
  <c r="N35" i="12"/>
  <c r="O35" i="12" s="1"/>
  <c r="G103" i="14"/>
  <c r="G154" i="13"/>
  <c r="G121" i="17" s="1"/>
  <c r="G153" i="17" s="1"/>
  <c r="G144" i="13"/>
  <c r="J123" i="15" l="1"/>
  <c r="J33" i="13"/>
  <c r="F90" i="13"/>
  <c r="J12" i="13"/>
  <c r="J44" i="13" s="1"/>
  <c r="W19" i="15"/>
  <c r="J71" i="15"/>
  <c r="G32" i="13"/>
  <c r="G51" i="13"/>
  <c r="G51" i="15" s="1"/>
  <c r="G153" i="13"/>
  <c r="G120" i="17" s="1"/>
  <c r="G152" i="17" s="1"/>
  <c r="H48" i="13"/>
  <c r="H41" i="13"/>
  <c r="I12" i="13"/>
  <c r="I44" i="13" s="1"/>
  <c r="G42" i="13"/>
  <c r="G152" i="13"/>
  <c r="G119" i="17" s="1"/>
  <c r="G151" i="17" s="1"/>
  <c r="H151" i="13"/>
  <c r="H118" i="17" s="1"/>
  <c r="H150" i="17" s="1"/>
  <c r="G49" i="13"/>
  <c r="F89" i="13"/>
  <c r="G103" i="13"/>
  <c r="G70" i="17" s="1"/>
  <c r="G102" i="17" s="1"/>
  <c r="H51" i="13"/>
  <c r="H51" i="15" s="1"/>
  <c r="U51" i="15" s="1"/>
  <c r="G101" i="13"/>
  <c r="G68" i="17" s="1"/>
  <c r="G100" i="17" s="1"/>
  <c r="F2" i="13"/>
  <c r="F3" i="13" s="1"/>
  <c r="F4" i="13" s="1"/>
  <c r="F5" i="13" s="1"/>
  <c r="F6" i="13" s="1"/>
  <c r="F7" i="13" s="1"/>
  <c r="F8" i="13" s="1"/>
  <c r="F9" i="13" s="1"/>
  <c r="F10" i="13" s="1"/>
  <c r="F11" i="13" s="1"/>
  <c r="G102" i="13"/>
  <c r="G69" i="17" s="1"/>
  <c r="G101" i="17" s="1"/>
  <c r="E2" i="13"/>
  <c r="E3" i="13" s="1"/>
  <c r="E4" i="13" s="1"/>
  <c r="E5" i="13" s="1"/>
  <c r="E6" i="13" s="1"/>
  <c r="E7" i="13" s="1"/>
  <c r="E8" i="13" s="1"/>
  <c r="E9" i="13" s="1"/>
  <c r="E10" i="13" s="1"/>
  <c r="E42" i="13" s="1"/>
  <c r="E120" i="13"/>
  <c r="E152" i="13" s="1"/>
  <c r="F19" i="13"/>
  <c r="F19" i="15" s="1"/>
  <c r="F19" i="17" s="1"/>
  <c r="F120" i="13"/>
  <c r="F142" i="13" s="1"/>
  <c r="G89" i="13"/>
  <c r="G19" i="15"/>
  <c r="G19" i="17" s="1"/>
  <c r="G151" i="13"/>
  <c r="G118" i="17" s="1"/>
  <c r="G150" i="17" s="1"/>
  <c r="F122" i="13"/>
  <c r="F144" i="13" s="1"/>
  <c r="E119" i="13"/>
  <c r="E141" i="13" s="1"/>
  <c r="F70" i="13"/>
  <c r="F102" i="13" s="1"/>
  <c r="E121" i="13"/>
  <c r="E153" i="13" s="1"/>
  <c r="D68" i="13"/>
  <c r="D90" i="13" s="1"/>
  <c r="E70" i="13"/>
  <c r="E92" i="13" s="1"/>
  <c r="E69" i="13"/>
  <c r="E101" i="13" s="1"/>
  <c r="D54" i="13"/>
  <c r="D55" i="13" s="1"/>
  <c r="D56" i="13" s="1"/>
  <c r="D57" i="13" s="1"/>
  <c r="E17" i="13"/>
  <c r="E49" i="13" s="1"/>
  <c r="F15" i="13"/>
  <c r="F37" i="13" s="1"/>
  <c r="I43" i="13"/>
  <c r="G40" i="13"/>
  <c r="G100" i="13"/>
  <c r="G67" i="17" s="1"/>
  <c r="G99" i="17" s="1"/>
  <c r="H32" i="13"/>
  <c r="G66" i="17"/>
  <c r="G98" i="17" s="1"/>
  <c r="H152" i="13"/>
  <c r="H119" i="17" s="1"/>
  <c r="H151" i="17" s="1"/>
  <c r="H11" i="13"/>
  <c r="H12" i="13" s="1"/>
  <c r="H143" i="13"/>
  <c r="H19" i="17"/>
  <c r="H19" i="18" s="1"/>
  <c r="U19" i="15"/>
  <c r="H66" i="17"/>
  <c r="H98" i="17" s="1"/>
  <c r="G37" i="13"/>
  <c r="G38" i="13"/>
  <c r="H40" i="13"/>
  <c r="H93" i="13"/>
  <c r="H103" i="13"/>
  <c r="H70" i="17" s="1"/>
  <c r="H102" i="17" s="1"/>
  <c r="H67" i="17"/>
  <c r="H99" i="17" s="1"/>
  <c r="H68" i="17"/>
  <c r="H100" i="17" s="1"/>
  <c r="H102" i="13"/>
  <c r="H69" i="17" s="1"/>
  <c r="H101" i="17" s="1"/>
  <c r="H49" i="13"/>
  <c r="H37" i="13"/>
  <c r="H92" i="13"/>
  <c r="F119" i="13"/>
  <c r="F151" i="13" s="1"/>
  <c r="E122" i="13"/>
  <c r="F17" i="13"/>
  <c r="F39" i="13" s="1"/>
  <c r="E18" i="13"/>
  <c r="E50" i="13" s="1"/>
  <c r="B143" i="13"/>
  <c r="B153" i="13"/>
  <c r="B120" i="17" s="1"/>
  <c r="B152" i="17" s="1"/>
  <c r="F18" i="13"/>
  <c r="F40" i="13" s="1"/>
  <c r="E15" i="13"/>
  <c r="E37" i="13" s="1"/>
  <c r="E67" i="13"/>
  <c r="E89" i="13" s="1"/>
  <c r="E71" i="13"/>
  <c r="E93" i="13" s="1"/>
  <c r="F16" i="13"/>
  <c r="F48" i="13" s="1"/>
  <c r="F71" i="13"/>
  <c r="E19" i="13"/>
  <c r="E41" i="13" s="1"/>
  <c r="E16" i="13"/>
  <c r="E38" i="13" s="1"/>
  <c r="E68" i="13"/>
  <c r="E90" i="13" s="1"/>
  <c r="B142" i="13"/>
  <c r="B152" i="13"/>
  <c r="B119" i="17" s="1"/>
  <c r="B151" i="17" s="1"/>
  <c r="K123" i="20"/>
  <c r="J103" i="15"/>
  <c r="J70" i="14" s="1"/>
  <c r="J102" i="14" s="1"/>
  <c r="J155" i="15"/>
  <c r="J122" i="14" s="1"/>
  <c r="J154" i="14" s="1"/>
  <c r="G58" i="13"/>
  <c r="F153" i="13"/>
  <c r="H71" i="15"/>
  <c r="H123" i="15"/>
  <c r="H59" i="13"/>
  <c r="F58" i="13"/>
  <c r="K60" i="13"/>
  <c r="I59" i="13"/>
  <c r="I155" i="15"/>
  <c r="I122" i="14" s="1"/>
  <c r="I154" i="14" s="1"/>
  <c r="I103" i="15"/>
  <c r="I70" i="14" s="1"/>
  <c r="I102" i="14" s="1"/>
  <c r="E57" i="13"/>
  <c r="J60" i="13"/>
  <c r="X19" i="18"/>
  <c r="X19" i="20" s="1"/>
  <c r="K71" i="18"/>
  <c r="K71" i="20" s="1"/>
  <c r="C16" i="12"/>
  <c r="F143" i="13"/>
  <c r="E37" i="12"/>
  <c r="C26" i="12"/>
  <c r="L5" i="12" s="1"/>
  <c r="B5" i="12" s="1"/>
  <c r="M46" i="12"/>
  <c r="F10" i="12"/>
  <c r="V51" i="15"/>
  <c r="I18" i="14"/>
  <c r="K18" i="15"/>
  <c r="K18" i="17" s="1"/>
  <c r="K50" i="14"/>
  <c r="D5" i="12"/>
  <c r="D69" i="13" s="1"/>
  <c r="K45" i="13"/>
  <c r="K35" i="13"/>
  <c r="K14" i="13"/>
  <c r="F103" i="14"/>
  <c r="J51" i="17"/>
  <c r="J19" i="20"/>
  <c r="J19" i="18"/>
  <c r="J123" i="18" s="1"/>
  <c r="E10" i="12"/>
  <c r="W51" i="15"/>
  <c r="J18" i="14"/>
  <c r="L3" i="12"/>
  <c r="I51" i="17"/>
  <c r="I19" i="20"/>
  <c r="I19" i="18"/>
  <c r="I123" i="18" s="1"/>
  <c r="N46" i="12"/>
  <c r="C8" i="12"/>
  <c r="C122" i="13" s="1"/>
  <c r="D36" i="12"/>
  <c r="E36" i="12" s="1"/>
  <c r="D89" i="13"/>
  <c r="D99" i="13"/>
  <c r="K51" i="18"/>
  <c r="K155" i="18" s="1"/>
  <c r="K51" i="20"/>
  <c r="G43" i="13"/>
  <c r="G33" i="13"/>
  <c r="G12" i="13"/>
  <c r="F101" i="13"/>
  <c r="F91" i="13"/>
  <c r="F32" i="13"/>
  <c r="C6" i="12"/>
  <c r="D6" i="12"/>
  <c r="D8" i="12"/>
  <c r="D121" i="13" s="1"/>
  <c r="D21" i="12"/>
  <c r="C3" i="12"/>
  <c r="C67" i="13" s="1"/>
  <c r="C35" i="12"/>
  <c r="E103" i="14"/>
  <c r="F51" i="13" l="1"/>
  <c r="F51" i="15" s="1"/>
  <c r="F41" i="13"/>
  <c r="I34" i="13"/>
  <c r="F47" i="13"/>
  <c r="J13" i="13"/>
  <c r="J35" i="13" s="1"/>
  <c r="H155" i="15"/>
  <c r="H122" i="14" s="1"/>
  <c r="H154" i="14" s="1"/>
  <c r="J34" i="13"/>
  <c r="E102" i="13"/>
  <c r="E69" i="17" s="1"/>
  <c r="E101" i="17" s="1"/>
  <c r="F42" i="13"/>
  <c r="H18" i="14"/>
  <c r="H18" i="15" s="1"/>
  <c r="H18" i="17" s="1"/>
  <c r="E151" i="13"/>
  <c r="E118" i="17" s="1"/>
  <c r="E150" i="17" s="1"/>
  <c r="I13" i="13"/>
  <c r="I45" i="13" s="1"/>
  <c r="F92" i="13"/>
  <c r="T19" i="15"/>
  <c r="E100" i="13"/>
  <c r="E67" i="17" s="1"/>
  <c r="E99" i="17" s="1"/>
  <c r="F152" i="13"/>
  <c r="F119" i="17" s="1"/>
  <c r="F151" i="17" s="1"/>
  <c r="E99" i="13"/>
  <c r="E66" i="17" s="1"/>
  <c r="E98" i="17" s="1"/>
  <c r="E120" i="17"/>
  <c r="E152" i="17" s="1"/>
  <c r="H51" i="17"/>
  <c r="H51" i="18" s="1"/>
  <c r="F66" i="17"/>
  <c r="F98" i="17" s="1"/>
  <c r="E51" i="13"/>
  <c r="E51" i="15" s="1"/>
  <c r="E91" i="13"/>
  <c r="E142" i="13"/>
  <c r="G71" i="15"/>
  <c r="F68" i="17"/>
  <c r="F100" i="17" s="1"/>
  <c r="G123" i="15"/>
  <c r="H103" i="15"/>
  <c r="H70" i="14" s="1"/>
  <c r="H102" i="14" s="1"/>
  <c r="E11" i="13"/>
  <c r="E33" i="13" s="1"/>
  <c r="E143" i="13"/>
  <c r="E48" i="13"/>
  <c r="E39" i="13"/>
  <c r="F49" i="13"/>
  <c r="F154" i="13"/>
  <c r="F121" i="17" s="1"/>
  <c r="F153" i="17" s="1"/>
  <c r="E32" i="13"/>
  <c r="D100" i="13"/>
  <c r="F38" i="13"/>
  <c r="F118" i="17"/>
  <c r="F150" i="17" s="1"/>
  <c r="H33" i="13"/>
  <c r="F120" i="17"/>
  <c r="F152" i="17" s="1"/>
  <c r="C54" i="13"/>
  <c r="C55" i="13" s="1"/>
  <c r="C56" i="13" s="1"/>
  <c r="C57" i="13" s="1"/>
  <c r="E144" i="13"/>
  <c r="E103" i="13"/>
  <c r="E70" i="17" s="1"/>
  <c r="E102" i="17" s="1"/>
  <c r="C68" i="13"/>
  <c r="C90" i="13" s="1"/>
  <c r="E154" i="13"/>
  <c r="E121" i="17" s="1"/>
  <c r="E153" i="17" s="1"/>
  <c r="E68" i="17"/>
  <c r="E100" i="17" s="1"/>
  <c r="E119" i="17"/>
  <c r="E151" i="17" s="1"/>
  <c r="D15" i="13"/>
  <c r="D47" i="13" s="1"/>
  <c r="D18" i="13"/>
  <c r="D50" i="13" s="1"/>
  <c r="D122" i="13"/>
  <c r="D154" i="13" s="1"/>
  <c r="D121" i="17" s="1"/>
  <c r="D153" i="17" s="1"/>
  <c r="C120" i="13"/>
  <c r="C142" i="13" s="1"/>
  <c r="H123" i="18"/>
  <c r="F141" i="13"/>
  <c r="H19" i="20"/>
  <c r="E19" i="15"/>
  <c r="E19" i="17" s="1"/>
  <c r="H34" i="13"/>
  <c r="H44" i="13"/>
  <c r="H13" i="13"/>
  <c r="H35" i="13" s="1"/>
  <c r="E40" i="13"/>
  <c r="F103" i="13"/>
  <c r="F70" i="17" s="1"/>
  <c r="F102" i="17" s="1"/>
  <c r="E47" i="13"/>
  <c r="F69" i="17"/>
  <c r="F101" i="17" s="1"/>
  <c r="H43" i="13"/>
  <c r="F67" i="17"/>
  <c r="F99" i="17" s="1"/>
  <c r="F93" i="13"/>
  <c r="F50" i="13"/>
  <c r="D143" i="13"/>
  <c r="D153" i="13"/>
  <c r="C16" i="13"/>
  <c r="C48" i="13" s="1"/>
  <c r="D120" i="13"/>
  <c r="D142" i="13" s="1"/>
  <c r="D70" i="13"/>
  <c r="D92" i="13" s="1"/>
  <c r="D17" i="13"/>
  <c r="D49" i="13" s="1"/>
  <c r="B119" i="13"/>
  <c r="H106" i="13"/>
  <c r="H107" i="13" s="1"/>
  <c r="H108" i="13" s="1"/>
  <c r="H109" i="13" s="1"/>
  <c r="H110" i="13" s="1"/>
  <c r="H111" i="13" s="1"/>
  <c r="H112" i="13" s="1"/>
  <c r="E106" i="13"/>
  <c r="E107" i="13" s="1"/>
  <c r="E108" i="13" s="1"/>
  <c r="E109" i="13" s="1"/>
  <c r="E110" i="13" s="1"/>
  <c r="E111" i="13" s="1"/>
  <c r="E112" i="13" s="1"/>
  <c r="G106" i="13"/>
  <c r="G107" i="13" s="1"/>
  <c r="G108" i="13" s="1"/>
  <c r="G109" i="13" s="1"/>
  <c r="G110" i="13" s="1"/>
  <c r="G111" i="13" s="1"/>
  <c r="G112" i="13" s="1"/>
  <c r="F106" i="13"/>
  <c r="F107" i="13" s="1"/>
  <c r="F108" i="13" s="1"/>
  <c r="F109" i="13" s="1"/>
  <c r="F110" i="13" s="1"/>
  <c r="F111" i="13" s="1"/>
  <c r="F112" i="13" s="1"/>
  <c r="C106" i="13"/>
  <c r="C107" i="13" s="1"/>
  <c r="C108" i="13" s="1"/>
  <c r="C109" i="13" s="1"/>
  <c r="C110" i="13" s="1"/>
  <c r="C111" i="13" s="1"/>
  <c r="C112" i="13" s="1"/>
  <c r="D106" i="13"/>
  <c r="D107" i="13" s="1"/>
  <c r="D108" i="13" s="1"/>
  <c r="D109" i="13" s="1"/>
  <c r="D110" i="13" s="1"/>
  <c r="D111" i="13" s="1"/>
  <c r="D112" i="13" s="1"/>
  <c r="J106" i="13"/>
  <c r="J107" i="13" s="1"/>
  <c r="J108" i="13" s="1"/>
  <c r="J109" i="13" s="1"/>
  <c r="J110" i="13" s="1"/>
  <c r="J111" i="13" s="1"/>
  <c r="J112" i="13" s="1"/>
  <c r="K106" i="13"/>
  <c r="K107" i="13" s="1"/>
  <c r="K108" i="13" s="1"/>
  <c r="K109" i="13" s="1"/>
  <c r="K110" i="13" s="1"/>
  <c r="K111" i="13" s="1"/>
  <c r="K112" i="13" s="1"/>
  <c r="I106" i="13"/>
  <c r="I107" i="13" s="1"/>
  <c r="I108" i="13" s="1"/>
  <c r="I109" i="13" s="1"/>
  <c r="I110" i="13" s="1"/>
  <c r="I111" i="13" s="1"/>
  <c r="I112" i="13" s="1"/>
  <c r="B106" i="13"/>
  <c r="B107" i="13" s="1"/>
  <c r="B108" i="13" s="1"/>
  <c r="B109" i="13" s="1"/>
  <c r="B110" i="13" s="1"/>
  <c r="B111" i="13" s="1"/>
  <c r="B112" i="13" s="1"/>
  <c r="D2" i="13"/>
  <c r="D3" i="13" s="1"/>
  <c r="D4" i="13" s="1"/>
  <c r="D5" i="13" s="1"/>
  <c r="D6" i="13" s="1"/>
  <c r="D7" i="13" s="1"/>
  <c r="D8" i="13" s="1"/>
  <c r="D9" i="13" s="1"/>
  <c r="D10" i="13" s="1"/>
  <c r="D32" i="13" s="1"/>
  <c r="D119" i="13"/>
  <c r="D151" i="13" s="1"/>
  <c r="D16" i="13"/>
  <c r="D48" i="13" s="1"/>
  <c r="C121" i="13"/>
  <c r="D19" i="13"/>
  <c r="D41" i="13" s="1"/>
  <c r="D71" i="13"/>
  <c r="D103" i="13" s="1"/>
  <c r="D70" i="17" s="1"/>
  <c r="D102" i="17" s="1"/>
  <c r="K155" i="20"/>
  <c r="J123" i="20"/>
  <c r="I123" i="20"/>
  <c r="K7" i="17"/>
  <c r="D58" i="13"/>
  <c r="G59" i="13"/>
  <c r="F123" i="15"/>
  <c r="F71" i="15"/>
  <c r="F59" i="13"/>
  <c r="H60" i="13"/>
  <c r="I60" i="13"/>
  <c r="K8" i="17"/>
  <c r="K61" i="13"/>
  <c r="G103" i="15"/>
  <c r="G70" i="14" s="1"/>
  <c r="G102" i="14" s="1"/>
  <c r="G155" i="15"/>
  <c r="G122" i="14" s="1"/>
  <c r="G154" i="14" s="1"/>
  <c r="K70" i="15"/>
  <c r="K122" i="15"/>
  <c r="J61" i="13"/>
  <c r="E58" i="13"/>
  <c r="K9" i="17"/>
  <c r="W19" i="18"/>
  <c r="W19" i="20" s="1"/>
  <c r="J71" i="18"/>
  <c r="J71" i="20" s="1"/>
  <c r="U19" i="18"/>
  <c r="H71" i="18"/>
  <c r="X51" i="18"/>
  <c r="X51" i="20" s="1"/>
  <c r="K103" i="18"/>
  <c r="K103" i="20" s="1"/>
  <c r="V19" i="18"/>
  <c r="V19" i="20" s="1"/>
  <c r="I71" i="18"/>
  <c r="I71" i="20" s="1"/>
  <c r="C21" i="12"/>
  <c r="D35" i="12"/>
  <c r="E35" i="12" s="1"/>
  <c r="C5" i="12"/>
  <c r="C10" i="12" s="1"/>
  <c r="C31" i="12"/>
  <c r="D10" i="12"/>
  <c r="D103" i="14"/>
  <c r="T51" i="15"/>
  <c r="G18" i="14"/>
  <c r="C154" i="13"/>
  <c r="C121" i="17" s="1"/>
  <c r="C153" i="17" s="1"/>
  <c r="C144" i="13"/>
  <c r="S19" i="15"/>
  <c r="C99" i="13"/>
  <c r="C89" i="13"/>
  <c r="F33" i="13"/>
  <c r="F12" i="13"/>
  <c r="F43" i="13"/>
  <c r="I51" i="18"/>
  <c r="I155" i="18" s="1"/>
  <c r="I51" i="20"/>
  <c r="X18" i="15"/>
  <c r="G51" i="17"/>
  <c r="G19" i="20"/>
  <c r="G19" i="18"/>
  <c r="G44" i="13"/>
  <c r="G13" i="13"/>
  <c r="G34" i="13"/>
  <c r="L10" i="12"/>
  <c r="B3" i="12"/>
  <c r="J51" i="18"/>
  <c r="J155" i="18" s="1"/>
  <c r="J51" i="20"/>
  <c r="K46" i="13"/>
  <c r="K36" i="13"/>
  <c r="K50" i="15"/>
  <c r="J18" i="15"/>
  <c r="J18" i="17" s="1"/>
  <c r="J50" i="14"/>
  <c r="D101" i="13"/>
  <c r="D91" i="13"/>
  <c r="I18" i="15"/>
  <c r="I18" i="17" s="1"/>
  <c r="I50" i="14"/>
  <c r="J14" i="13" l="1"/>
  <c r="J8" i="17" s="1"/>
  <c r="J45" i="13"/>
  <c r="H50" i="14"/>
  <c r="H50" i="15" s="1"/>
  <c r="I14" i="13"/>
  <c r="I7" i="17" s="1"/>
  <c r="H155" i="18"/>
  <c r="I35" i="13"/>
  <c r="E12" i="13"/>
  <c r="E44" i="13" s="1"/>
  <c r="E43" i="13"/>
  <c r="D37" i="13"/>
  <c r="D40" i="13"/>
  <c r="D152" i="13"/>
  <c r="D119" i="17" s="1"/>
  <c r="D151" i="17" s="1"/>
  <c r="H14" i="13"/>
  <c r="H9" i="17" s="1"/>
  <c r="H51" i="20"/>
  <c r="D39" i="13"/>
  <c r="C152" i="13"/>
  <c r="C119" i="17" s="1"/>
  <c r="C151" i="17" s="1"/>
  <c r="D144" i="13"/>
  <c r="H71" i="20"/>
  <c r="G123" i="18"/>
  <c r="G123" i="20" s="1"/>
  <c r="U19" i="20"/>
  <c r="D38" i="13"/>
  <c r="C100" i="13"/>
  <c r="E71" i="15"/>
  <c r="H123" i="20"/>
  <c r="D120" i="17"/>
  <c r="D152" i="17" s="1"/>
  <c r="E123" i="15"/>
  <c r="R19" i="15"/>
  <c r="D102" i="13"/>
  <c r="D69" i="17" s="1"/>
  <c r="D101" i="17" s="1"/>
  <c r="H45" i="13"/>
  <c r="D67" i="17"/>
  <c r="D99" i="17" s="1"/>
  <c r="D118" i="17"/>
  <c r="D150" i="17" s="1"/>
  <c r="D68" i="17"/>
  <c r="D100" i="17" s="1"/>
  <c r="D51" i="13"/>
  <c r="D51" i="15" s="1"/>
  <c r="C38" i="13"/>
  <c r="D141" i="13"/>
  <c r="D93" i="13"/>
  <c r="D42" i="13"/>
  <c r="D11" i="13"/>
  <c r="D33" i="13" s="1"/>
  <c r="D19" i="15"/>
  <c r="D19" i="17" s="1"/>
  <c r="D66" i="17"/>
  <c r="D98" i="17" s="1"/>
  <c r="C18" i="13"/>
  <c r="C40" i="13" s="1"/>
  <c r="C69" i="13"/>
  <c r="C119" i="13"/>
  <c r="C70" i="13"/>
  <c r="C102" i="13" s="1"/>
  <c r="B141" i="13"/>
  <c r="B151" i="13"/>
  <c r="B118" i="17" s="1"/>
  <c r="B150" i="17" s="1"/>
  <c r="C19" i="13"/>
  <c r="C19" i="15" s="1"/>
  <c r="C19" i="17" s="1"/>
  <c r="C71" i="13"/>
  <c r="C93" i="13" s="1"/>
  <c r="C17" i="13"/>
  <c r="C49" i="13" s="1"/>
  <c r="B10" i="12"/>
  <c r="B67" i="13"/>
  <c r="B68" i="13"/>
  <c r="B54" i="13"/>
  <c r="B55" i="13" s="1"/>
  <c r="B56" i="13" s="1"/>
  <c r="B57" i="13" s="1"/>
  <c r="B58" i="13" s="1"/>
  <c r="B59" i="13" s="1"/>
  <c r="B60" i="13" s="1"/>
  <c r="B61" i="13" s="1"/>
  <c r="B62" i="13" s="1"/>
  <c r="B19" i="13"/>
  <c r="B18" i="13"/>
  <c r="B2" i="13"/>
  <c r="B3" i="13" s="1"/>
  <c r="B4" i="13" s="1"/>
  <c r="B5" i="13" s="1"/>
  <c r="B6" i="13" s="1"/>
  <c r="B7" i="13" s="1"/>
  <c r="B8" i="13" s="1"/>
  <c r="B9" i="13" s="1"/>
  <c r="B10" i="13" s="1"/>
  <c r="B69" i="13"/>
  <c r="B17" i="13"/>
  <c r="B16" i="13"/>
  <c r="B70" i="13"/>
  <c r="B71" i="13"/>
  <c r="B15" i="13"/>
  <c r="C15" i="13"/>
  <c r="C37" i="13" s="1"/>
  <c r="C2" i="13"/>
  <c r="C3" i="13" s="1"/>
  <c r="C4" i="13" s="1"/>
  <c r="C5" i="13" s="1"/>
  <c r="C6" i="13" s="1"/>
  <c r="C7" i="13" s="1"/>
  <c r="C8" i="13" s="1"/>
  <c r="C9" i="13" s="1"/>
  <c r="C10" i="13" s="1"/>
  <c r="C42" i="13" s="1"/>
  <c r="C143" i="13"/>
  <c r="C153" i="13"/>
  <c r="C120" i="17" s="1"/>
  <c r="C152" i="17" s="1"/>
  <c r="J155" i="20"/>
  <c r="I155" i="20"/>
  <c r="F103" i="15"/>
  <c r="F70" i="14" s="1"/>
  <c r="F102" i="14" s="1"/>
  <c r="F155" i="15"/>
  <c r="F122" i="14" s="1"/>
  <c r="F154" i="14" s="1"/>
  <c r="K113" i="13"/>
  <c r="I61" i="13"/>
  <c r="C113" i="13"/>
  <c r="H122" i="15"/>
  <c r="H70" i="15"/>
  <c r="B113" i="13"/>
  <c r="D113" i="13"/>
  <c r="K62" i="13"/>
  <c r="J70" i="15"/>
  <c r="J122" i="15"/>
  <c r="E59" i="13"/>
  <c r="H113" i="13"/>
  <c r="G113" i="13"/>
  <c r="I122" i="15"/>
  <c r="I70" i="15"/>
  <c r="K154" i="15"/>
  <c r="K121" i="14" s="1"/>
  <c r="K153" i="14" s="1"/>
  <c r="K102" i="15"/>
  <c r="K69" i="14" s="1"/>
  <c r="K101" i="14" s="1"/>
  <c r="E155" i="15"/>
  <c r="E122" i="14" s="1"/>
  <c r="E154" i="14" s="1"/>
  <c r="E103" i="15"/>
  <c r="E70" i="14" s="1"/>
  <c r="E102" i="14" s="1"/>
  <c r="J113" i="13"/>
  <c r="C58" i="13"/>
  <c r="G60" i="13"/>
  <c r="I113" i="13"/>
  <c r="H61" i="13"/>
  <c r="F113" i="13"/>
  <c r="J62" i="13"/>
  <c r="E113" i="13"/>
  <c r="F60" i="13"/>
  <c r="D59" i="13"/>
  <c r="T19" i="18"/>
  <c r="T19" i="20" s="1"/>
  <c r="G71" i="18"/>
  <c r="G71" i="20" s="1"/>
  <c r="W51" i="18"/>
  <c r="W51" i="20" s="1"/>
  <c r="J103" i="18"/>
  <c r="J103" i="20" s="1"/>
  <c r="U51" i="18"/>
  <c r="H103" i="18"/>
  <c r="V51" i="18"/>
  <c r="V51" i="20" s="1"/>
  <c r="I103" i="18"/>
  <c r="I103" i="20" s="1"/>
  <c r="D44" i="12"/>
  <c r="C44" i="12"/>
  <c r="C103" i="14"/>
  <c r="W18" i="15"/>
  <c r="X50" i="15"/>
  <c r="K17" i="14"/>
  <c r="G45" i="13"/>
  <c r="G35" i="13"/>
  <c r="G14" i="13"/>
  <c r="K50" i="17"/>
  <c r="K18" i="20"/>
  <c r="K18" i="18"/>
  <c r="K122" i="18" s="1"/>
  <c r="E51" i="17"/>
  <c r="E19" i="20"/>
  <c r="E19" i="18"/>
  <c r="S51" i="15"/>
  <c r="F18" i="14"/>
  <c r="K39" i="17"/>
  <c r="K40" i="17"/>
  <c r="K41" i="17"/>
  <c r="U18" i="15"/>
  <c r="G51" i="18"/>
  <c r="G155" i="18" s="1"/>
  <c r="G51" i="20"/>
  <c r="F34" i="13"/>
  <c r="F13" i="13"/>
  <c r="F44" i="13"/>
  <c r="F51" i="17"/>
  <c r="F19" i="20"/>
  <c r="F19" i="18"/>
  <c r="F123" i="18" s="1"/>
  <c r="G18" i="15"/>
  <c r="G18" i="17" s="1"/>
  <c r="G50" i="14"/>
  <c r="V18" i="15"/>
  <c r="I50" i="15"/>
  <c r="J50" i="15"/>
  <c r="R51" i="15"/>
  <c r="E18" i="14"/>
  <c r="K42" i="22"/>
  <c r="E13" i="13" l="1"/>
  <c r="E45" i="13" s="1"/>
  <c r="H155" i="20"/>
  <c r="J7" i="17"/>
  <c r="I9" i="17"/>
  <c r="J9" i="17"/>
  <c r="J36" i="13"/>
  <c r="J42" i="22" s="1"/>
  <c r="J46" i="13"/>
  <c r="J41" i="17" s="1"/>
  <c r="I46" i="13"/>
  <c r="I40" i="17" s="1"/>
  <c r="I36" i="13"/>
  <c r="I42" i="22" s="1"/>
  <c r="I8" i="17"/>
  <c r="E34" i="13"/>
  <c r="H36" i="13"/>
  <c r="H42" i="22" s="1"/>
  <c r="H7" i="17"/>
  <c r="H8" i="17"/>
  <c r="H46" i="13"/>
  <c r="H41" i="17" s="1"/>
  <c r="C69" i="17"/>
  <c r="C101" i="17" s="1"/>
  <c r="C92" i="13"/>
  <c r="C103" i="13"/>
  <c r="C70" i="17" s="1"/>
  <c r="C102" i="17" s="1"/>
  <c r="H103" i="20"/>
  <c r="C11" i="13"/>
  <c r="C33" i="13" s="1"/>
  <c r="U51" i="20"/>
  <c r="C32" i="13"/>
  <c r="Q19" i="15"/>
  <c r="E123" i="18"/>
  <c r="E123" i="20" s="1"/>
  <c r="D123" i="15"/>
  <c r="C41" i="13"/>
  <c r="C51" i="13"/>
  <c r="C51" i="15" s="1"/>
  <c r="C155" i="15" s="1"/>
  <c r="C122" i="14" s="1"/>
  <c r="C154" i="14" s="1"/>
  <c r="C66" i="17"/>
  <c r="C98" i="17" s="1"/>
  <c r="C47" i="13"/>
  <c r="D71" i="15"/>
  <c r="C39" i="13"/>
  <c r="C67" i="17"/>
  <c r="C99" i="17" s="1"/>
  <c r="C101" i="13"/>
  <c r="C68" i="17" s="1"/>
  <c r="C100" i="17" s="1"/>
  <c r="C91" i="13"/>
  <c r="D12" i="13"/>
  <c r="D44" i="13" s="1"/>
  <c r="C50" i="13"/>
  <c r="D43" i="13"/>
  <c r="B92" i="13"/>
  <c r="B102" i="13"/>
  <c r="B69" i="17" s="1"/>
  <c r="B101" i="17" s="1"/>
  <c r="B11" i="13"/>
  <c r="B32" i="13"/>
  <c r="B42" i="13"/>
  <c r="B90" i="13"/>
  <c r="B100" i="13"/>
  <c r="B67" i="17" s="1"/>
  <c r="B99" i="17" s="1"/>
  <c r="B48" i="13"/>
  <c r="B38" i="13"/>
  <c r="B40" i="13"/>
  <c r="B50" i="13"/>
  <c r="B89" i="13"/>
  <c r="B99" i="13"/>
  <c r="B66" i="17" s="1"/>
  <c r="B98" i="17" s="1"/>
  <c r="C151" i="13"/>
  <c r="C118" i="17" s="1"/>
  <c r="C150" i="17" s="1"/>
  <c r="C141" i="13"/>
  <c r="B47" i="13"/>
  <c r="B37" i="13"/>
  <c r="B49" i="13"/>
  <c r="B39" i="13"/>
  <c r="B51" i="13"/>
  <c r="B19" i="15"/>
  <c r="B41" i="13"/>
  <c r="B93" i="13"/>
  <c r="B103" i="13"/>
  <c r="B70" i="17" s="1"/>
  <c r="B102" i="17" s="1"/>
  <c r="B91" i="13"/>
  <c r="B101" i="13"/>
  <c r="B68" i="17" s="1"/>
  <c r="B100" i="17" s="1"/>
  <c r="F123" i="20"/>
  <c r="K122" i="20"/>
  <c r="G155" i="20"/>
  <c r="E60" i="13"/>
  <c r="D114" i="13"/>
  <c r="P19" i="15"/>
  <c r="C123" i="15"/>
  <c r="C71" i="15"/>
  <c r="E114" i="13"/>
  <c r="B84" i="13"/>
  <c r="B94" i="13"/>
  <c r="B63" i="13"/>
  <c r="G61" i="13"/>
  <c r="J114" i="13"/>
  <c r="B114" i="13"/>
  <c r="I62" i="13"/>
  <c r="K114" i="13"/>
  <c r="G9" i="17"/>
  <c r="F114" i="13"/>
  <c r="H62" i="13"/>
  <c r="C59" i="13"/>
  <c r="H102" i="15"/>
  <c r="H69" i="14" s="1"/>
  <c r="H101" i="14" s="1"/>
  <c r="H154" i="15"/>
  <c r="H121" i="14" s="1"/>
  <c r="H153" i="14" s="1"/>
  <c r="D60" i="13"/>
  <c r="F61" i="13"/>
  <c r="G114" i="13"/>
  <c r="H114" i="13"/>
  <c r="K94" i="13"/>
  <c r="K84" i="13"/>
  <c r="K63" i="13"/>
  <c r="C114" i="13"/>
  <c r="G7" i="17"/>
  <c r="G70" i="15"/>
  <c r="G122" i="15"/>
  <c r="I114" i="13"/>
  <c r="J154" i="15"/>
  <c r="J121" i="14" s="1"/>
  <c r="J153" i="14" s="1"/>
  <c r="J102" i="15"/>
  <c r="J69" i="14" s="1"/>
  <c r="J101" i="14" s="1"/>
  <c r="D155" i="15"/>
  <c r="D122" i="14" s="1"/>
  <c r="D154" i="14" s="1"/>
  <c r="D103" i="15"/>
  <c r="D70" i="14" s="1"/>
  <c r="D102" i="14" s="1"/>
  <c r="I102" i="15"/>
  <c r="I69" i="14" s="1"/>
  <c r="I101" i="14" s="1"/>
  <c r="I154" i="15"/>
  <c r="I121" i="14" s="1"/>
  <c r="I153" i="14" s="1"/>
  <c r="J63" i="13"/>
  <c r="J94" i="13"/>
  <c r="J84" i="13"/>
  <c r="G8" i="17"/>
  <c r="T51" i="18"/>
  <c r="T51" i="20" s="1"/>
  <c r="G103" i="18"/>
  <c r="G103" i="20" s="1"/>
  <c r="R19" i="18"/>
  <c r="R19" i="20" s="1"/>
  <c r="E71" i="18"/>
  <c r="E71" i="20" s="1"/>
  <c r="S19" i="18"/>
  <c r="S19" i="20" s="1"/>
  <c r="F71" i="18"/>
  <c r="F71" i="20" s="1"/>
  <c r="X18" i="18"/>
  <c r="X18" i="20" s="1"/>
  <c r="K70" i="18"/>
  <c r="K70" i="20" s="1"/>
  <c r="C51" i="17"/>
  <c r="E18" i="15"/>
  <c r="E18" i="17" s="1"/>
  <c r="E50" i="14"/>
  <c r="T18" i="15"/>
  <c r="F51" i="20"/>
  <c r="F51" i="18"/>
  <c r="F155" i="18" s="1"/>
  <c r="F35" i="13"/>
  <c r="F14" i="13"/>
  <c r="F45" i="13"/>
  <c r="U50" i="15"/>
  <c r="H17" i="14"/>
  <c r="K17" i="15"/>
  <c r="K17" i="17" s="1"/>
  <c r="K49" i="14"/>
  <c r="I50" i="17"/>
  <c r="I18" i="20"/>
  <c r="I18" i="18"/>
  <c r="I122" i="18" s="1"/>
  <c r="G50" i="15"/>
  <c r="H50" i="17"/>
  <c r="H18" i="18"/>
  <c r="H122" i="18" s="1"/>
  <c r="H18" i="20"/>
  <c r="K29" i="22"/>
  <c r="K16" i="22" s="1"/>
  <c r="K3" i="22" s="1"/>
  <c r="K50" i="18"/>
  <c r="K154" i="18" s="1"/>
  <c r="K50" i="20"/>
  <c r="G46" i="13"/>
  <c r="G36" i="13"/>
  <c r="D51" i="17"/>
  <c r="D19" i="20"/>
  <c r="D19" i="18"/>
  <c r="F18" i="15"/>
  <c r="F18" i="17" s="1"/>
  <c r="F50" i="14"/>
  <c r="Q51" i="15"/>
  <c r="D18" i="14"/>
  <c r="W50" i="15"/>
  <c r="J17" i="14"/>
  <c r="V50" i="15"/>
  <c r="I17" i="14"/>
  <c r="E51" i="20"/>
  <c r="E51" i="18"/>
  <c r="E155" i="18" s="1"/>
  <c r="J50" i="17"/>
  <c r="J18" i="18"/>
  <c r="J122" i="18" s="1"/>
  <c r="J18" i="20"/>
  <c r="E14" i="13" l="1"/>
  <c r="E7" i="17" s="1"/>
  <c r="E35" i="13"/>
  <c r="J40" i="17"/>
  <c r="H39" i="17"/>
  <c r="J39" i="17"/>
  <c r="I39" i="17"/>
  <c r="I41" i="17"/>
  <c r="D123" i="18"/>
  <c r="D123" i="20" s="1"/>
  <c r="C103" i="15"/>
  <c r="C70" i="14" s="1"/>
  <c r="C102" i="14" s="1"/>
  <c r="P51" i="15"/>
  <c r="C43" i="13"/>
  <c r="H40" i="17"/>
  <c r="C12" i="13"/>
  <c r="C13" i="13" s="1"/>
  <c r="C14" i="13" s="1"/>
  <c r="C18" i="14"/>
  <c r="C50" i="14" s="1"/>
  <c r="D13" i="13"/>
  <c r="D35" i="13" s="1"/>
  <c r="K55" i="22"/>
  <c r="D34" i="13"/>
  <c r="H29" i="22"/>
  <c r="H16" i="22" s="1"/>
  <c r="H3" i="22" s="1"/>
  <c r="B33" i="13"/>
  <c r="B43" i="13"/>
  <c r="B12" i="13"/>
  <c r="B19" i="17"/>
  <c r="B123" i="15"/>
  <c r="B71" i="15"/>
  <c r="O19" i="15"/>
  <c r="B51" i="15"/>
  <c r="I29" i="22"/>
  <c r="I16" i="22" s="1"/>
  <c r="I3" i="22" s="1"/>
  <c r="K154" i="20"/>
  <c r="H122" i="20"/>
  <c r="I122" i="20"/>
  <c r="F155" i="20"/>
  <c r="J122" i="20"/>
  <c r="E155" i="20"/>
  <c r="K121" i="15"/>
  <c r="K69" i="15"/>
  <c r="C60" i="13"/>
  <c r="J136" i="13"/>
  <c r="J115" i="13"/>
  <c r="J146" i="13"/>
  <c r="B95" i="13"/>
  <c r="B85" i="13"/>
  <c r="B64" i="13"/>
  <c r="F9" i="17"/>
  <c r="C136" i="13"/>
  <c r="C115" i="13"/>
  <c r="C146" i="13"/>
  <c r="K95" i="13"/>
  <c r="K85" i="13"/>
  <c r="K64" i="13"/>
  <c r="G146" i="13"/>
  <c r="G136" i="13"/>
  <c r="G115" i="13"/>
  <c r="F8" i="17"/>
  <c r="F115" i="13"/>
  <c r="F136" i="13"/>
  <c r="F146" i="13"/>
  <c r="K146" i="13"/>
  <c r="K115" i="13"/>
  <c r="K136" i="13"/>
  <c r="B115" i="13"/>
  <c r="B146" i="13"/>
  <c r="B136" i="13"/>
  <c r="G154" i="15"/>
  <c r="G121" i="14" s="1"/>
  <c r="G153" i="14" s="1"/>
  <c r="G102" i="15"/>
  <c r="G69" i="14" s="1"/>
  <c r="G101" i="14" s="1"/>
  <c r="J85" i="13"/>
  <c r="J64" i="13"/>
  <c r="J95" i="13"/>
  <c r="F70" i="15"/>
  <c r="F122" i="15"/>
  <c r="G42" i="22"/>
  <c r="G29" i="22" s="1"/>
  <c r="G16" i="22" s="1"/>
  <c r="G3" i="22" s="1"/>
  <c r="I146" i="13"/>
  <c r="I136" i="13"/>
  <c r="I115" i="13"/>
  <c r="H136" i="13"/>
  <c r="H146" i="13"/>
  <c r="H115" i="13"/>
  <c r="I63" i="13"/>
  <c r="I94" i="13"/>
  <c r="I84" i="13"/>
  <c r="G62" i="13"/>
  <c r="E115" i="13"/>
  <c r="E146" i="13"/>
  <c r="E136" i="13"/>
  <c r="D136" i="13"/>
  <c r="D146" i="13"/>
  <c r="D115" i="13"/>
  <c r="J29" i="22"/>
  <c r="J16" i="22" s="1"/>
  <c r="J3" i="22" s="1"/>
  <c r="E122" i="15"/>
  <c r="E70" i="15"/>
  <c r="F7" i="17"/>
  <c r="F62" i="13"/>
  <c r="D61" i="13"/>
  <c r="H63" i="13"/>
  <c r="H84" i="13"/>
  <c r="H94" i="13"/>
  <c r="E61" i="13"/>
  <c r="R51" i="18"/>
  <c r="R51" i="20" s="1"/>
  <c r="E103" i="18"/>
  <c r="E103" i="20" s="1"/>
  <c r="V18" i="18"/>
  <c r="V18" i="20" s="1"/>
  <c r="I70" i="18"/>
  <c r="I70" i="20" s="1"/>
  <c r="X50" i="18"/>
  <c r="X50" i="20" s="1"/>
  <c r="K102" i="18"/>
  <c r="K102" i="20" s="1"/>
  <c r="Q19" i="18"/>
  <c r="Q19" i="20" s="1"/>
  <c r="D71" i="18"/>
  <c r="D71" i="20" s="1"/>
  <c r="U18" i="18"/>
  <c r="U18" i="20" s="1"/>
  <c r="H70" i="18"/>
  <c r="H70" i="20" s="1"/>
  <c r="W18" i="18"/>
  <c r="W18" i="20" s="1"/>
  <c r="J70" i="18"/>
  <c r="J70" i="20" s="1"/>
  <c r="S51" i="18"/>
  <c r="S51" i="20" s="1"/>
  <c r="F103" i="18"/>
  <c r="F103" i="20" s="1"/>
  <c r="C19" i="20"/>
  <c r="C19" i="18"/>
  <c r="C123" i="18" s="1"/>
  <c r="K49" i="15"/>
  <c r="G50" i="17"/>
  <c r="G18" i="18"/>
  <c r="G122" i="18" s="1"/>
  <c r="G18" i="20"/>
  <c r="E50" i="15"/>
  <c r="F50" i="15"/>
  <c r="F46" i="13"/>
  <c r="F36" i="13"/>
  <c r="D18" i="15"/>
  <c r="D18" i="17" s="1"/>
  <c r="D50" i="14"/>
  <c r="H17" i="15"/>
  <c r="H17" i="17" s="1"/>
  <c r="H49" i="14"/>
  <c r="I17" i="15"/>
  <c r="I17" i="17" s="1"/>
  <c r="I49" i="14"/>
  <c r="J17" i="15"/>
  <c r="J17" i="17" s="1"/>
  <c r="J49" i="14"/>
  <c r="D51" i="20"/>
  <c r="D51" i="18"/>
  <c r="D155" i="18" s="1"/>
  <c r="I50" i="20"/>
  <c r="I50" i="18"/>
  <c r="I154" i="18" s="1"/>
  <c r="R18" i="15"/>
  <c r="J50" i="20"/>
  <c r="J50" i="18"/>
  <c r="J154" i="18" s="1"/>
  <c r="S18" i="15"/>
  <c r="G41" i="17"/>
  <c r="G40" i="17"/>
  <c r="G39" i="17"/>
  <c r="H50" i="18"/>
  <c r="H154" i="18" s="1"/>
  <c r="H50" i="20"/>
  <c r="T50" i="15"/>
  <c r="G17" i="14"/>
  <c r="X17" i="15"/>
  <c r="C51" i="20"/>
  <c r="C51" i="18"/>
  <c r="C155" i="18" s="1"/>
  <c r="E46" i="13" l="1"/>
  <c r="E40" i="17" s="1"/>
  <c r="E9" i="17"/>
  <c r="E36" i="13"/>
  <c r="E42" i="22" s="1"/>
  <c r="E8" i="17"/>
  <c r="C18" i="15"/>
  <c r="C18" i="17" s="1"/>
  <c r="C44" i="13"/>
  <c r="C34" i="13"/>
  <c r="D14" i="13"/>
  <c r="D8" i="17" s="1"/>
  <c r="C45" i="13"/>
  <c r="C35" i="13"/>
  <c r="D45" i="13"/>
  <c r="H55" i="22"/>
  <c r="G55" i="22"/>
  <c r="J55" i="22"/>
  <c r="I55" i="22"/>
  <c r="B103" i="15"/>
  <c r="B70" i="14" s="1"/>
  <c r="B102" i="14" s="1"/>
  <c r="O51" i="15"/>
  <c r="B18" i="14"/>
  <c r="B155" i="15"/>
  <c r="B122" i="14" s="1"/>
  <c r="B154" i="14" s="1"/>
  <c r="B51" i="17"/>
  <c r="B19" i="18"/>
  <c r="B19" i="20"/>
  <c r="B34" i="13"/>
  <c r="B13" i="13"/>
  <c r="B44" i="13"/>
  <c r="C155" i="20"/>
  <c r="I154" i="20"/>
  <c r="J154" i="20"/>
  <c r="H154" i="20"/>
  <c r="G122" i="20"/>
  <c r="D155" i="20"/>
  <c r="C123" i="20"/>
  <c r="E62" i="13"/>
  <c r="E147" i="13"/>
  <c r="E137" i="13"/>
  <c r="E116" i="13"/>
  <c r="I69" i="15"/>
  <c r="I121" i="15"/>
  <c r="D122" i="15"/>
  <c r="D70" i="15"/>
  <c r="I64" i="13"/>
  <c r="I95" i="13"/>
  <c r="I85" i="13"/>
  <c r="F147" i="13"/>
  <c r="F137" i="13"/>
  <c r="F116" i="13"/>
  <c r="C116" i="13"/>
  <c r="C137" i="13"/>
  <c r="C147" i="13"/>
  <c r="J137" i="13"/>
  <c r="J116" i="13"/>
  <c r="J147" i="13"/>
  <c r="C61" i="13"/>
  <c r="D147" i="13"/>
  <c r="D116" i="13"/>
  <c r="D137" i="13"/>
  <c r="J121" i="15"/>
  <c r="J69" i="15"/>
  <c r="H69" i="15"/>
  <c r="H121" i="15"/>
  <c r="F154" i="15"/>
  <c r="F121" i="14" s="1"/>
  <c r="F153" i="14" s="1"/>
  <c r="F102" i="15"/>
  <c r="F69" i="14" s="1"/>
  <c r="F101" i="14" s="1"/>
  <c r="E102" i="15"/>
  <c r="E69" i="14" s="1"/>
  <c r="E101" i="14" s="1"/>
  <c r="E154" i="15"/>
  <c r="E121" i="14" s="1"/>
  <c r="E153" i="14" s="1"/>
  <c r="K101" i="15"/>
  <c r="K68" i="14" s="1"/>
  <c r="K100" i="14" s="1"/>
  <c r="K153" i="15"/>
  <c r="K120" i="14" s="1"/>
  <c r="K152" i="14" s="1"/>
  <c r="F94" i="13"/>
  <c r="F63" i="13"/>
  <c r="F84" i="13"/>
  <c r="C9" i="17"/>
  <c r="B137" i="13"/>
  <c r="B116" i="13"/>
  <c r="B147" i="13"/>
  <c r="K137" i="13"/>
  <c r="K116" i="13"/>
  <c r="K147" i="13"/>
  <c r="C7" i="17"/>
  <c r="G63" i="13"/>
  <c r="G84" i="13"/>
  <c r="G94" i="13"/>
  <c r="B86" i="13"/>
  <c r="B65" i="13"/>
  <c r="B96" i="13"/>
  <c r="H85" i="13"/>
  <c r="H64" i="13"/>
  <c r="H95" i="13"/>
  <c r="D62" i="13"/>
  <c r="H147" i="13"/>
  <c r="H137" i="13"/>
  <c r="H116" i="13"/>
  <c r="I116" i="13"/>
  <c r="I137" i="13"/>
  <c r="I147" i="13"/>
  <c r="J96" i="13"/>
  <c r="J65" i="13"/>
  <c r="J86" i="13"/>
  <c r="G147" i="13"/>
  <c r="G116" i="13"/>
  <c r="G137" i="13"/>
  <c r="K86" i="13"/>
  <c r="K96" i="13"/>
  <c r="K65" i="13"/>
  <c r="C8" i="17"/>
  <c r="P51" i="18"/>
  <c r="P51" i="20" s="1"/>
  <c r="C103" i="18"/>
  <c r="C103" i="20" s="1"/>
  <c r="U50" i="18"/>
  <c r="U50" i="20" s="1"/>
  <c r="H102" i="18"/>
  <c r="H102" i="20" s="1"/>
  <c r="Q51" i="18"/>
  <c r="Q51" i="20" s="1"/>
  <c r="D103" i="18"/>
  <c r="D103" i="20" s="1"/>
  <c r="T18" i="18"/>
  <c r="T18" i="20" s="1"/>
  <c r="G70" i="18"/>
  <c r="G70" i="20" s="1"/>
  <c r="V50" i="18"/>
  <c r="V50" i="20" s="1"/>
  <c r="I102" i="18"/>
  <c r="I102" i="20" s="1"/>
  <c r="W50" i="18"/>
  <c r="W50" i="20" s="1"/>
  <c r="J102" i="18"/>
  <c r="J102" i="20" s="1"/>
  <c r="P19" i="18"/>
  <c r="P19" i="20" s="1"/>
  <c r="C71" i="18"/>
  <c r="C71" i="20" s="1"/>
  <c r="H49" i="15"/>
  <c r="F42" i="22"/>
  <c r="X49" i="15"/>
  <c r="K16" i="14"/>
  <c r="K49" i="17"/>
  <c r="K17" i="18"/>
  <c r="K121" i="18" s="1"/>
  <c r="K17" i="20"/>
  <c r="J49" i="15"/>
  <c r="I49" i="15"/>
  <c r="D50" i="15"/>
  <c r="F40" i="17"/>
  <c r="F41" i="17"/>
  <c r="C46" i="13"/>
  <c r="C36" i="13"/>
  <c r="G17" i="15"/>
  <c r="G17" i="17" s="1"/>
  <c r="G49" i="14"/>
  <c r="E50" i="17"/>
  <c r="E18" i="18"/>
  <c r="E122" i="18" s="1"/>
  <c r="E18" i="20"/>
  <c r="V17" i="15"/>
  <c r="S50" i="15"/>
  <c r="F17" i="14"/>
  <c r="C50" i="15"/>
  <c r="R50" i="15"/>
  <c r="E17" i="14"/>
  <c r="F39" i="17"/>
  <c r="F50" i="17"/>
  <c r="F18" i="18"/>
  <c r="F122" i="18" s="1"/>
  <c r="F18" i="20"/>
  <c r="W17" i="15"/>
  <c r="U17" i="15"/>
  <c r="Q18" i="15"/>
  <c r="G50" i="18"/>
  <c r="G154" i="18" s="1"/>
  <c r="G50" i="20"/>
  <c r="E41" i="17" l="1"/>
  <c r="E39" i="17"/>
  <c r="C70" i="15"/>
  <c r="D7" i="17"/>
  <c r="D9" i="17"/>
  <c r="P18" i="15"/>
  <c r="C122" i="15"/>
  <c r="D46" i="13"/>
  <c r="D40" i="17" s="1"/>
  <c r="D36" i="13"/>
  <c r="D42" i="22" s="1"/>
  <c r="E29" i="22"/>
  <c r="E16" i="22" s="1"/>
  <c r="E3" i="22" s="1"/>
  <c r="B50" i="14"/>
  <c r="B18" i="15"/>
  <c r="B123" i="18"/>
  <c r="B123" i="20" s="1"/>
  <c r="O19" i="18"/>
  <c r="O19" i="20" s="1"/>
  <c r="B71" i="18"/>
  <c r="B71" i="20" s="1"/>
  <c r="B35" i="13"/>
  <c r="B14" i="13"/>
  <c r="B9" i="17" s="1"/>
  <c r="B45" i="13"/>
  <c r="B51" i="18"/>
  <c r="B51" i="20"/>
  <c r="G154" i="20"/>
  <c r="F122" i="20"/>
  <c r="E122" i="20"/>
  <c r="K121" i="20"/>
  <c r="K99" i="25" s="1"/>
  <c r="K107" i="26" s="1"/>
  <c r="I148" i="13"/>
  <c r="I117" i="13"/>
  <c r="I138" i="13"/>
  <c r="J117" i="13"/>
  <c r="J148" i="13"/>
  <c r="J138" i="13"/>
  <c r="C138" i="13"/>
  <c r="C117" i="13"/>
  <c r="C148" i="13"/>
  <c r="G121" i="15"/>
  <c r="G69" i="15"/>
  <c r="D102" i="15"/>
  <c r="D69" i="14" s="1"/>
  <c r="D101" i="14" s="1"/>
  <c r="D154" i="15"/>
  <c r="D121" i="14" s="1"/>
  <c r="D153" i="14" s="1"/>
  <c r="H153" i="15"/>
  <c r="H120" i="14" s="1"/>
  <c r="H152" i="14" s="1"/>
  <c r="H101" i="15"/>
  <c r="H68" i="14" s="1"/>
  <c r="H100" i="14" s="1"/>
  <c r="K97" i="13"/>
  <c r="K87" i="13"/>
  <c r="K66" i="13"/>
  <c r="K59" i="17" s="1"/>
  <c r="F85" i="13"/>
  <c r="F95" i="13"/>
  <c r="F64" i="13"/>
  <c r="F138" i="13"/>
  <c r="F148" i="13"/>
  <c r="F117" i="13"/>
  <c r="I96" i="13"/>
  <c r="I86" i="13"/>
  <c r="I65" i="13"/>
  <c r="I153" i="15"/>
  <c r="I120" i="14" s="1"/>
  <c r="I152" i="14" s="1"/>
  <c r="I101" i="15"/>
  <c r="I68" i="14" s="1"/>
  <c r="I100" i="14" s="1"/>
  <c r="J87" i="13"/>
  <c r="J66" i="13"/>
  <c r="J63" i="17" s="1"/>
  <c r="J95" i="17" s="1"/>
  <c r="J97" i="13"/>
  <c r="H96" i="13"/>
  <c r="H65" i="13"/>
  <c r="H86" i="13"/>
  <c r="B87" i="13"/>
  <c r="B97" i="13"/>
  <c r="B66" i="13"/>
  <c r="B60" i="17" s="1"/>
  <c r="C154" i="15"/>
  <c r="C121" i="14" s="1"/>
  <c r="C153" i="14" s="1"/>
  <c r="C102" i="15"/>
  <c r="C69" i="14" s="1"/>
  <c r="C101" i="14" s="1"/>
  <c r="J101" i="15"/>
  <c r="J68" i="14" s="1"/>
  <c r="J100" i="14" s="1"/>
  <c r="J153" i="15"/>
  <c r="J120" i="14" s="1"/>
  <c r="J152" i="14" s="1"/>
  <c r="G138" i="13"/>
  <c r="G117" i="13"/>
  <c r="G148" i="13"/>
  <c r="D148" i="13"/>
  <c r="D138" i="13"/>
  <c r="D117" i="13"/>
  <c r="E148" i="13"/>
  <c r="E138" i="13"/>
  <c r="E117" i="13"/>
  <c r="E63" i="13"/>
  <c r="E84" i="13"/>
  <c r="E94" i="13"/>
  <c r="G85" i="13"/>
  <c r="G95" i="13"/>
  <c r="G64" i="13"/>
  <c r="H148" i="13"/>
  <c r="H117" i="13"/>
  <c r="H138" i="13"/>
  <c r="D84" i="13"/>
  <c r="D63" i="13"/>
  <c r="D94" i="13"/>
  <c r="K138" i="13"/>
  <c r="K148" i="13"/>
  <c r="K117" i="13"/>
  <c r="B148" i="13"/>
  <c r="B117" i="13"/>
  <c r="B138" i="13"/>
  <c r="C62" i="13"/>
  <c r="X17" i="18"/>
  <c r="X17" i="20" s="1"/>
  <c r="K69" i="18"/>
  <c r="K69" i="20" s="1"/>
  <c r="K58" i="25" s="1"/>
  <c r="K65" i="26" s="1"/>
  <c r="R18" i="18"/>
  <c r="R18" i="20" s="1"/>
  <c r="E70" i="18"/>
  <c r="E70" i="20" s="1"/>
  <c r="S18" i="18"/>
  <c r="S18" i="20" s="1"/>
  <c r="F70" i="18"/>
  <c r="F70" i="20" s="1"/>
  <c r="T50" i="18"/>
  <c r="T50" i="20" s="1"/>
  <c r="G102" i="18"/>
  <c r="G102" i="20" s="1"/>
  <c r="P50" i="15"/>
  <c r="C17" i="14"/>
  <c r="E50" i="20"/>
  <c r="E50" i="18"/>
  <c r="E154" i="18" s="1"/>
  <c r="C39" i="17"/>
  <c r="C41" i="17"/>
  <c r="C40" i="17"/>
  <c r="W49" i="15"/>
  <c r="J16" i="14"/>
  <c r="K16" i="15"/>
  <c r="K16" i="17" s="1"/>
  <c r="K48" i="14"/>
  <c r="C50" i="17"/>
  <c r="C18" i="18"/>
  <c r="C18" i="20"/>
  <c r="D50" i="17"/>
  <c r="D18" i="18"/>
  <c r="D122" i="18" s="1"/>
  <c r="D18" i="20"/>
  <c r="H49" i="17"/>
  <c r="H17" i="18"/>
  <c r="H121" i="18" s="1"/>
  <c r="H17" i="20"/>
  <c r="F50" i="20"/>
  <c r="F50" i="18"/>
  <c r="F154" i="18" s="1"/>
  <c r="T17" i="15"/>
  <c r="V49" i="15"/>
  <c r="I16" i="14"/>
  <c r="K17" i="25"/>
  <c r="F29" i="22"/>
  <c r="F16" i="22" s="1"/>
  <c r="F3" i="22" s="1"/>
  <c r="U49" i="15"/>
  <c r="H16" i="14"/>
  <c r="I49" i="17"/>
  <c r="I17" i="20"/>
  <c r="I17" i="18"/>
  <c r="I121" i="18" s="1"/>
  <c r="G49" i="15"/>
  <c r="Q50" i="15"/>
  <c r="D17" i="14"/>
  <c r="J49" i="17"/>
  <c r="J17" i="20"/>
  <c r="J17" i="18"/>
  <c r="J121" i="18" s="1"/>
  <c r="E17" i="15"/>
  <c r="E17" i="17" s="1"/>
  <c r="E49" i="14"/>
  <c r="F17" i="15"/>
  <c r="F17" i="17" s="1"/>
  <c r="F49" i="14"/>
  <c r="C42" i="22"/>
  <c r="K49" i="18"/>
  <c r="K153" i="18" s="1"/>
  <c r="K49" i="20"/>
  <c r="C122" i="18" l="1"/>
  <c r="C122" i="20" s="1"/>
  <c r="D41" i="17"/>
  <c r="D39" i="17"/>
  <c r="J56" i="17"/>
  <c r="K57" i="17"/>
  <c r="J62" i="17"/>
  <c r="J94" i="17" s="1"/>
  <c r="J59" i="17"/>
  <c r="J58" i="17"/>
  <c r="J61" i="17"/>
  <c r="B59" i="17"/>
  <c r="E55" i="22"/>
  <c r="F55" i="22"/>
  <c r="B57" i="17"/>
  <c r="B62" i="17"/>
  <c r="B94" i="17" s="1"/>
  <c r="B58" i="17"/>
  <c r="B7" i="17"/>
  <c r="B155" i="18"/>
  <c r="B155" i="20" s="1"/>
  <c r="B103" i="18"/>
  <c r="B103" i="20" s="1"/>
  <c r="O51" i="18"/>
  <c r="O51" i="20" s="1"/>
  <c r="B18" i="17"/>
  <c r="B70" i="15"/>
  <c r="O18" i="15"/>
  <c r="B122" i="15"/>
  <c r="B50" i="15"/>
  <c r="B36" i="13"/>
  <c r="B46" i="13"/>
  <c r="B41" i="17" s="1"/>
  <c r="B8" i="17"/>
  <c r="K58" i="17"/>
  <c r="K140" i="25"/>
  <c r="K181" i="25" s="1"/>
  <c r="B56" i="17"/>
  <c r="B63" i="17"/>
  <c r="B95" i="17" s="1"/>
  <c r="K153" i="20"/>
  <c r="F154" i="20"/>
  <c r="D122" i="20"/>
  <c r="H121" i="20"/>
  <c r="H99" i="25" s="1"/>
  <c r="H107" i="26" s="1"/>
  <c r="E154" i="20"/>
  <c r="I121" i="20"/>
  <c r="I99" i="25" s="1"/>
  <c r="I107" i="26" s="1"/>
  <c r="J121" i="20"/>
  <c r="J99" i="25" s="1"/>
  <c r="J107" i="26" s="1"/>
  <c r="D85" i="13"/>
  <c r="D95" i="13"/>
  <c r="D64" i="13"/>
  <c r="E69" i="15"/>
  <c r="E121" i="15"/>
  <c r="K56" i="17"/>
  <c r="B118" i="13"/>
  <c r="B115" i="17" s="1"/>
  <c r="B147" i="17" s="1"/>
  <c r="B149" i="13"/>
  <c r="B139" i="13"/>
  <c r="K139" i="13"/>
  <c r="K118" i="13"/>
  <c r="K109" i="17" s="1"/>
  <c r="K149" i="13"/>
  <c r="G65" i="13"/>
  <c r="G86" i="13"/>
  <c r="G96" i="13"/>
  <c r="B64" i="17"/>
  <c r="B96" i="17" s="1"/>
  <c r="B88" i="13"/>
  <c r="B85" i="17" s="1"/>
  <c r="B98" i="13"/>
  <c r="B65" i="17" s="1"/>
  <c r="B97" i="17" s="1"/>
  <c r="J57" i="17"/>
  <c r="I87" i="13"/>
  <c r="I97" i="13"/>
  <c r="I66" i="13"/>
  <c r="I63" i="17" s="1"/>
  <c r="I95" i="17" s="1"/>
  <c r="F118" i="13"/>
  <c r="F115" i="17" s="1"/>
  <c r="F147" i="17" s="1"/>
  <c r="F139" i="13"/>
  <c r="F149" i="13"/>
  <c r="K63" i="17"/>
  <c r="K95" i="17" s="1"/>
  <c r="C139" i="13"/>
  <c r="C149" i="13"/>
  <c r="C118" i="13"/>
  <c r="E118" i="13"/>
  <c r="E112" i="17" s="1"/>
  <c r="E149" i="13"/>
  <c r="E139" i="13"/>
  <c r="J149" i="13"/>
  <c r="J118" i="13"/>
  <c r="J112" i="17" s="1"/>
  <c r="J139" i="13"/>
  <c r="K68" i="15"/>
  <c r="K120" i="15"/>
  <c r="E95" i="13"/>
  <c r="E85" i="13"/>
  <c r="E64" i="13"/>
  <c r="D118" i="13"/>
  <c r="D115" i="17" s="1"/>
  <c r="D147" i="17" s="1"/>
  <c r="D139" i="13"/>
  <c r="D149" i="13"/>
  <c r="G139" i="13"/>
  <c r="G118" i="13"/>
  <c r="G112" i="17" s="1"/>
  <c r="G149" i="13"/>
  <c r="B54" i="17"/>
  <c r="H87" i="13"/>
  <c r="H97" i="13"/>
  <c r="H66" i="13"/>
  <c r="H58" i="17" s="1"/>
  <c r="J64" i="17"/>
  <c r="J96" i="17" s="1"/>
  <c r="J98" i="13"/>
  <c r="J65" i="17" s="1"/>
  <c r="J97" i="17" s="1"/>
  <c r="J88" i="13"/>
  <c r="J87" i="17" s="1"/>
  <c r="K61" i="17"/>
  <c r="F86" i="13"/>
  <c r="F65" i="13"/>
  <c r="F96" i="13"/>
  <c r="B89" i="17"/>
  <c r="K54" i="17"/>
  <c r="B61" i="17"/>
  <c r="F121" i="15"/>
  <c r="F69" i="15"/>
  <c r="G101" i="15"/>
  <c r="G68" i="14" s="1"/>
  <c r="G100" i="14" s="1"/>
  <c r="G153" i="15"/>
  <c r="G120" i="14" s="1"/>
  <c r="G152" i="14" s="1"/>
  <c r="K64" i="17"/>
  <c r="K96" i="17" s="1"/>
  <c r="K98" i="13"/>
  <c r="K88" i="13"/>
  <c r="K85" i="17" s="1"/>
  <c r="K62" i="17"/>
  <c r="K94" i="17" s="1"/>
  <c r="C84" i="13"/>
  <c r="C94" i="13"/>
  <c r="C63" i="13"/>
  <c r="H118" i="13"/>
  <c r="H109" i="17" s="1"/>
  <c r="H149" i="13"/>
  <c r="H139" i="13"/>
  <c r="J60" i="17"/>
  <c r="J54" i="17"/>
  <c r="K60" i="17"/>
  <c r="I149" i="13"/>
  <c r="I139" i="13"/>
  <c r="I118" i="13"/>
  <c r="V17" i="18"/>
  <c r="V17" i="20" s="1"/>
  <c r="I69" i="18"/>
  <c r="I69" i="20" s="1"/>
  <c r="I58" i="25" s="1"/>
  <c r="I65" i="26" s="1"/>
  <c r="X49" i="18"/>
  <c r="X49" i="20" s="1"/>
  <c r="K101" i="18"/>
  <c r="K101" i="20" s="1"/>
  <c r="Q18" i="18"/>
  <c r="Q18" i="20" s="1"/>
  <c r="D70" i="18"/>
  <c r="D70" i="20" s="1"/>
  <c r="U17" i="18"/>
  <c r="U17" i="20" s="1"/>
  <c r="H69" i="18"/>
  <c r="H69" i="20" s="1"/>
  <c r="H58" i="25" s="1"/>
  <c r="H65" i="26" s="1"/>
  <c r="R50" i="18"/>
  <c r="R50" i="20" s="1"/>
  <c r="E102" i="18"/>
  <c r="E102" i="20" s="1"/>
  <c r="W17" i="18"/>
  <c r="W17" i="20" s="1"/>
  <c r="J69" i="18"/>
  <c r="J69" i="20" s="1"/>
  <c r="J58" i="25" s="1"/>
  <c r="J65" i="26" s="1"/>
  <c r="S50" i="18"/>
  <c r="S50" i="20" s="1"/>
  <c r="F102" i="18"/>
  <c r="F102" i="20" s="1"/>
  <c r="P18" i="18"/>
  <c r="P18" i="20" s="1"/>
  <c r="C70" i="18"/>
  <c r="C70" i="20" s="1"/>
  <c r="D29" i="22"/>
  <c r="D16" i="22" s="1"/>
  <c r="D3" i="22" s="1"/>
  <c r="I49" i="18"/>
  <c r="I153" i="18" s="1"/>
  <c r="I49" i="20"/>
  <c r="I16" i="15"/>
  <c r="I16" i="17" s="1"/>
  <c r="I48" i="14"/>
  <c r="G49" i="17"/>
  <c r="G17" i="18"/>
  <c r="G121" i="18" s="1"/>
  <c r="G17" i="20"/>
  <c r="C17" i="15"/>
  <c r="C17" i="17" s="1"/>
  <c r="C49" i="14"/>
  <c r="J17" i="25"/>
  <c r="C29" i="22"/>
  <c r="C16" i="22" s="1"/>
  <c r="C3" i="22" s="1"/>
  <c r="R17" i="15"/>
  <c r="J49" i="18"/>
  <c r="J153" i="18" s="1"/>
  <c r="J49" i="20"/>
  <c r="H17" i="25"/>
  <c r="S17" i="15"/>
  <c r="H16" i="15"/>
  <c r="H16" i="17" s="1"/>
  <c r="H48" i="14"/>
  <c r="AH22" i="97"/>
  <c r="K17" i="26"/>
  <c r="K16" i="29" s="1"/>
  <c r="D50" i="20"/>
  <c r="D50" i="18"/>
  <c r="D154" i="18" s="1"/>
  <c r="C50" i="20"/>
  <c r="C50" i="18"/>
  <c r="C154" i="18" s="1"/>
  <c r="X16" i="15"/>
  <c r="F49" i="15"/>
  <c r="E49" i="15"/>
  <c r="D17" i="15"/>
  <c r="D17" i="17" s="1"/>
  <c r="D49" i="14"/>
  <c r="T49" i="15"/>
  <c r="G16" i="14"/>
  <c r="I17" i="25"/>
  <c r="H49" i="20"/>
  <c r="H49" i="18"/>
  <c r="H153" i="18" s="1"/>
  <c r="K48" i="15"/>
  <c r="J16" i="15"/>
  <c r="J16" i="17" s="1"/>
  <c r="J48" i="14"/>
  <c r="C55" i="22" l="1"/>
  <c r="D55" i="22"/>
  <c r="B92" i="17"/>
  <c r="G114" i="17"/>
  <c r="G146" i="17" s="1"/>
  <c r="K108" i="17"/>
  <c r="J108" i="17"/>
  <c r="J85" i="17"/>
  <c r="H113" i="17"/>
  <c r="H111" i="17"/>
  <c r="J110" i="17"/>
  <c r="B88" i="17"/>
  <c r="F114" i="17"/>
  <c r="F146" i="17" s="1"/>
  <c r="B110" i="17"/>
  <c r="H115" i="17"/>
  <c r="H147" i="17" s="1"/>
  <c r="E109" i="17"/>
  <c r="F108" i="17"/>
  <c r="E110" i="17"/>
  <c r="F113" i="17"/>
  <c r="B42" i="22"/>
  <c r="O50" i="15"/>
  <c r="B154" i="15"/>
  <c r="B121" i="14" s="1"/>
  <c r="B153" i="14" s="1"/>
  <c r="B102" i="15"/>
  <c r="B69" i="14" s="1"/>
  <c r="B101" i="14" s="1"/>
  <c r="B17" i="14"/>
  <c r="J92" i="17"/>
  <c r="B40" i="17"/>
  <c r="J89" i="17"/>
  <c r="B39" i="17"/>
  <c r="B50" i="17"/>
  <c r="B18" i="20"/>
  <c r="B18" i="18"/>
  <c r="I140" i="25"/>
  <c r="I181" i="25" s="1"/>
  <c r="J91" i="17"/>
  <c r="D111" i="17"/>
  <c r="E108" i="17"/>
  <c r="E115" i="17"/>
  <c r="E147" i="17" s="1"/>
  <c r="E113" i="17"/>
  <c r="J140" i="25"/>
  <c r="J181" i="25" s="1"/>
  <c r="H140" i="25"/>
  <c r="H181" i="25" s="1"/>
  <c r="G113" i="17"/>
  <c r="E111" i="17"/>
  <c r="B91" i="17"/>
  <c r="B90" i="17"/>
  <c r="B113" i="17"/>
  <c r="G109" i="17"/>
  <c r="G115" i="17"/>
  <c r="G147" i="17" s="1"/>
  <c r="H63" i="17"/>
  <c r="H95" i="17" s="1"/>
  <c r="J93" i="17"/>
  <c r="B93" i="17"/>
  <c r="D114" i="17"/>
  <c r="D146" i="17" s="1"/>
  <c r="D113" i="17"/>
  <c r="J153" i="20"/>
  <c r="C154" i="20"/>
  <c r="H153" i="20"/>
  <c r="D154" i="20"/>
  <c r="G121" i="20"/>
  <c r="G99" i="25" s="1"/>
  <c r="G107" i="26" s="1"/>
  <c r="I153" i="20"/>
  <c r="J68" i="15"/>
  <c r="J120" i="15"/>
  <c r="E106" i="17"/>
  <c r="C116" i="17"/>
  <c r="C148" i="17" s="1"/>
  <c r="C140" i="13"/>
  <c r="C137" i="17" s="1"/>
  <c r="C150" i="13"/>
  <c r="C145" i="17" s="1"/>
  <c r="C108" i="17"/>
  <c r="C112" i="17"/>
  <c r="C111" i="17"/>
  <c r="C113" i="17"/>
  <c r="K140" i="13"/>
  <c r="K137" i="17" s="1"/>
  <c r="K116" i="17"/>
  <c r="K148" i="17" s="1"/>
  <c r="K150" i="13"/>
  <c r="K111" i="17"/>
  <c r="K114" i="17"/>
  <c r="K146" i="17" s="1"/>
  <c r="K152" i="15"/>
  <c r="K119" i="14" s="1"/>
  <c r="K151" i="14" s="1"/>
  <c r="K100" i="15"/>
  <c r="K67" i="14" s="1"/>
  <c r="K99" i="14" s="1"/>
  <c r="D69" i="15"/>
  <c r="D121" i="15"/>
  <c r="C121" i="15"/>
  <c r="C69" i="15"/>
  <c r="I106" i="17"/>
  <c r="J109" i="17"/>
  <c r="K113" i="17"/>
  <c r="J113" i="17"/>
  <c r="H116" i="17"/>
  <c r="H148" i="17" s="1"/>
  <c r="H150" i="13"/>
  <c r="H145" i="17" s="1"/>
  <c r="H140" i="13"/>
  <c r="H137" i="17" s="1"/>
  <c r="H110" i="17"/>
  <c r="H114" i="17"/>
  <c r="H146" i="17" s="1"/>
  <c r="H112" i="17"/>
  <c r="C114" i="17"/>
  <c r="C146" i="17" s="1"/>
  <c r="F97" i="13"/>
  <c r="F66" i="13"/>
  <c r="F61" i="17" s="1"/>
  <c r="F87" i="13"/>
  <c r="H64" i="17"/>
  <c r="H96" i="17" s="1"/>
  <c r="H98" i="13"/>
  <c r="H93" i="17" s="1"/>
  <c r="H88" i="13"/>
  <c r="H85" i="17" s="1"/>
  <c r="H59" i="17"/>
  <c r="H56" i="17"/>
  <c r="H60" i="17"/>
  <c r="H57" i="17"/>
  <c r="H61" i="17"/>
  <c r="D112" i="17"/>
  <c r="D109" i="17"/>
  <c r="D106" i="17"/>
  <c r="E86" i="13"/>
  <c r="E65" i="13"/>
  <c r="E96" i="13"/>
  <c r="G108" i="17"/>
  <c r="F106" i="17"/>
  <c r="I61" i="17"/>
  <c r="I54" i="17"/>
  <c r="K115" i="17"/>
  <c r="K147" i="17" s="1"/>
  <c r="D86" i="13"/>
  <c r="D96" i="13"/>
  <c r="D65" i="13"/>
  <c r="H108" i="17"/>
  <c r="J114" i="17"/>
  <c r="J146" i="17" s="1"/>
  <c r="I120" i="15"/>
  <c r="I68" i="15"/>
  <c r="K65" i="17"/>
  <c r="K97" i="17" s="1"/>
  <c r="K88" i="17"/>
  <c r="K92" i="17"/>
  <c r="K90" i="17"/>
  <c r="K89" i="17"/>
  <c r="K91" i="17"/>
  <c r="E153" i="15"/>
  <c r="E120" i="14" s="1"/>
  <c r="E152" i="14" s="1"/>
  <c r="E101" i="15"/>
  <c r="E68" i="14" s="1"/>
  <c r="E100" i="14" s="1"/>
  <c r="H120" i="15"/>
  <c r="H68" i="15"/>
  <c r="K110" i="17"/>
  <c r="H106" i="17"/>
  <c r="C110" i="17"/>
  <c r="J86" i="17"/>
  <c r="J55" i="17"/>
  <c r="G140" i="13"/>
  <c r="G137" i="17" s="1"/>
  <c r="G116" i="17"/>
  <c r="G148" i="17" s="1"/>
  <c r="G150" i="13"/>
  <c r="G140" i="17" s="1"/>
  <c r="G111" i="17"/>
  <c r="D110" i="17"/>
  <c r="D108" i="17"/>
  <c r="J115" i="17"/>
  <c r="J147" i="17" s="1"/>
  <c r="E116" i="17"/>
  <c r="E148" i="17" s="1"/>
  <c r="E140" i="13"/>
  <c r="E150" i="13"/>
  <c r="C106" i="17"/>
  <c r="F116" i="17"/>
  <c r="F148" i="17" s="1"/>
  <c r="F150" i="13"/>
  <c r="F144" i="17" s="1"/>
  <c r="F140" i="13"/>
  <c r="F137" i="17" s="1"/>
  <c r="F112" i="17"/>
  <c r="F110" i="17"/>
  <c r="F109" i="17"/>
  <c r="F111" i="17"/>
  <c r="I59" i="17"/>
  <c r="B86" i="17"/>
  <c r="B55" i="17"/>
  <c r="B84" i="17"/>
  <c r="J90" i="17"/>
  <c r="G87" i="13"/>
  <c r="G97" i="13"/>
  <c r="G66" i="13"/>
  <c r="G63" i="17" s="1"/>
  <c r="G95" i="17" s="1"/>
  <c r="K106" i="17"/>
  <c r="B116" i="17"/>
  <c r="B148" i="17" s="1"/>
  <c r="B140" i="13"/>
  <c r="B136" i="17" s="1"/>
  <c r="B150" i="13"/>
  <c r="B112" i="17"/>
  <c r="B114" i="17"/>
  <c r="B146" i="17" s="1"/>
  <c r="B108" i="17"/>
  <c r="B111" i="17"/>
  <c r="B109" i="17"/>
  <c r="J88" i="17"/>
  <c r="J84" i="17"/>
  <c r="K93" i="17"/>
  <c r="I116" i="17"/>
  <c r="I148" i="17" s="1"/>
  <c r="I140" i="13"/>
  <c r="I150" i="13"/>
  <c r="I140" i="17" s="1"/>
  <c r="I110" i="17"/>
  <c r="I108" i="17"/>
  <c r="I112" i="17"/>
  <c r="I113" i="17"/>
  <c r="I114" i="17"/>
  <c r="I146" i="17" s="1"/>
  <c r="I109" i="17"/>
  <c r="G106" i="17"/>
  <c r="J116" i="17"/>
  <c r="J148" i="17" s="1"/>
  <c r="J150" i="13"/>
  <c r="J140" i="13"/>
  <c r="J137" i="17" s="1"/>
  <c r="J111" i="17"/>
  <c r="B106" i="17"/>
  <c r="F101" i="15"/>
  <c r="F68" i="14" s="1"/>
  <c r="F100" i="14" s="1"/>
  <c r="F153" i="15"/>
  <c r="F120" i="14" s="1"/>
  <c r="F152" i="14" s="1"/>
  <c r="I111" i="17"/>
  <c r="I115" i="17"/>
  <c r="I147" i="17" s="1"/>
  <c r="K112" i="17"/>
  <c r="C95" i="13"/>
  <c r="C64" i="13"/>
  <c r="C85" i="13"/>
  <c r="K86" i="17"/>
  <c r="K87" i="17"/>
  <c r="K55" i="17"/>
  <c r="K84" i="17"/>
  <c r="C109" i="17"/>
  <c r="H54" i="17"/>
  <c r="D116" i="17"/>
  <c r="D148" i="17" s="1"/>
  <c r="D150" i="13"/>
  <c r="D143" i="17" s="1"/>
  <c r="D140" i="13"/>
  <c r="J106" i="17"/>
  <c r="C115" i="17"/>
  <c r="C147" i="17" s="1"/>
  <c r="I64" i="17"/>
  <c r="I96" i="17" s="1"/>
  <c r="I98" i="13"/>
  <c r="I93" i="17" s="1"/>
  <c r="I88" i="13"/>
  <c r="I62" i="17"/>
  <c r="I94" i="17" s="1"/>
  <c r="I56" i="17"/>
  <c r="I57" i="17"/>
  <c r="I58" i="17"/>
  <c r="I60" i="17"/>
  <c r="B87" i="17"/>
  <c r="H62" i="17"/>
  <c r="H94" i="17" s="1"/>
  <c r="G110" i="17"/>
  <c r="E114" i="17"/>
  <c r="E146" i="17" s="1"/>
  <c r="Q50" i="18"/>
  <c r="Q50" i="20" s="1"/>
  <c r="D102" i="18"/>
  <c r="D102" i="20" s="1"/>
  <c r="T17" i="18"/>
  <c r="T17" i="20" s="1"/>
  <c r="G69" i="18"/>
  <c r="G69" i="20" s="1"/>
  <c r="G58" i="25" s="1"/>
  <c r="G65" i="26" s="1"/>
  <c r="V49" i="18"/>
  <c r="V49" i="20" s="1"/>
  <c r="I101" i="18"/>
  <c r="I101" i="20" s="1"/>
  <c r="P50" i="18"/>
  <c r="P50" i="20" s="1"/>
  <c r="C102" i="18"/>
  <c r="C102" i="20" s="1"/>
  <c r="W49" i="18"/>
  <c r="W49" i="20" s="1"/>
  <c r="J101" i="18"/>
  <c r="J101" i="20" s="1"/>
  <c r="U49" i="18"/>
  <c r="U49" i="20" s="1"/>
  <c r="H101" i="18"/>
  <c r="H101" i="20" s="1"/>
  <c r="W16" i="15"/>
  <c r="D49" i="15"/>
  <c r="R49" i="15"/>
  <c r="E16" i="14"/>
  <c r="AF22" i="97"/>
  <c r="I17" i="26"/>
  <c r="I16" i="29" s="1"/>
  <c r="E49" i="17"/>
  <c r="E17" i="20"/>
  <c r="E17" i="18"/>
  <c r="E121" i="18" s="1"/>
  <c r="V16" i="15"/>
  <c r="Q17" i="15"/>
  <c r="S49" i="15"/>
  <c r="F16" i="14"/>
  <c r="U16" i="15"/>
  <c r="G49" i="18"/>
  <c r="G153" i="18" s="1"/>
  <c r="G49" i="20"/>
  <c r="G16" i="15"/>
  <c r="G16" i="17" s="1"/>
  <c r="G48" i="14"/>
  <c r="H48" i="15"/>
  <c r="AE22" i="97"/>
  <c r="H17" i="26"/>
  <c r="H16" i="29" s="1"/>
  <c r="AG22" i="97"/>
  <c r="J17" i="26"/>
  <c r="J16" i="29" s="1"/>
  <c r="P17" i="15"/>
  <c r="I48" i="15"/>
  <c r="J48" i="15"/>
  <c r="X48" i="15"/>
  <c r="K15" i="14"/>
  <c r="K48" i="17"/>
  <c r="K16" i="18"/>
  <c r="K120" i="18" s="1"/>
  <c r="K16" i="20"/>
  <c r="F49" i="17"/>
  <c r="F17" i="18"/>
  <c r="F121" i="18" s="1"/>
  <c r="F17" i="20"/>
  <c r="C49" i="15"/>
  <c r="G17" i="25"/>
  <c r="D141" i="17" l="1"/>
  <c r="F145" i="17"/>
  <c r="H90" i="17"/>
  <c r="H92" i="17"/>
  <c r="H91" i="17"/>
  <c r="H88" i="17"/>
  <c r="G144" i="17"/>
  <c r="F59" i="17"/>
  <c r="G140" i="25"/>
  <c r="G181" i="25" s="1"/>
  <c r="G141" i="17"/>
  <c r="B29" i="22"/>
  <c r="B16" i="22" s="1"/>
  <c r="B3" i="22" s="1"/>
  <c r="B50" i="18"/>
  <c r="B50" i="20"/>
  <c r="B49" i="14"/>
  <c r="B17" i="15"/>
  <c r="B122" i="18"/>
  <c r="B122" i="20" s="1"/>
  <c r="O18" i="18"/>
  <c r="O18" i="20" s="1"/>
  <c r="B70" i="18"/>
  <c r="B70" i="20" s="1"/>
  <c r="B137" i="17"/>
  <c r="F143" i="17"/>
  <c r="D144" i="17"/>
  <c r="G56" i="17"/>
  <c r="I145" i="17"/>
  <c r="G59" i="17"/>
  <c r="K120" i="20"/>
  <c r="K98" i="25" s="1"/>
  <c r="K106" i="26" s="1"/>
  <c r="G153" i="20"/>
  <c r="F121" i="20"/>
  <c r="F99" i="25" s="1"/>
  <c r="F107" i="26" s="1"/>
  <c r="E121" i="20"/>
  <c r="E99" i="25" s="1"/>
  <c r="E107" i="26" s="1"/>
  <c r="I86" i="17"/>
  <c r="I55" i="17"/>
  <c r="I84" i="17"/>
  <c r="I138" i="17"/>
  <c r="I107" i="17"/>
  <c r="E138" i="17"/>
  <c r="E107" i="17"/>
  <c r="E139" i="17"/>
  <c r="I85" i="17"/>
  <c r="I136" i="17"/>
  <c r="I100" i="15"/>
  <c r="I67" i="14" s="1"/>
  <c r="I99" i="14" s="1"/>
  <c r="I152" i="15"/>
  <c r="I119" i="14" s="1"/>
  <c r="I151" i="14" s="1"/>
  <c r="G68" i="15"/>
  <c r="G120" i="15"/>
  <c r="I89" i="17"/>
  <c r="J138" i="17"/>
  <c r="J107" i="17"/>
  <c r="J136" i="17"/>
  <c r="J139" i="17"/>
  <c r="I117" i="17"/>
  <c r="I149" i="17" s="1"/>
  <c r="I144" i="17"/>
  <c r="I141" i="17"/>
  <c r="G54" i="17"/>
  <c r="F117" i="17"/>
  <c r="F149" i="17" s="1"/>
  <c r="F142" i="17"/>
  <c r="E117" i="17"/>
  <c r="E149" i="17" s="1"/>
  <c r="E141" i="17"/>
  <c r="E144" i="17"/>
  <c r="E142" i="17"/>
  <c r="E143" i="17"/>
  <c r="E140" i="17"/>
  <c r="E145" i="17"/>
  <c r="F139" i="17"/>
  <c r="E136" i="17"/>
  <c r="G117" i="17"/>
  <c r="G149" i="17" s="1"/>
  <c r="G143" i="17"/>
  <c r="G145" i="17"/>
  <c r="I139" i="17"/>
  <c r="F140" i="17"/>
  <c r="H65" i="17"/>
  <c r="H97" i="17" s="1"/>
  <c r="H89" i="17"/>
  <c r="F57" i="17"/>
  <c r="F54" i="17"/>
  <c r="J117" i="17"/>
  <c r="J149" i="17" s="1"/>
  <c r="J140" i="17"/>
  <c r="J141" i="17"/>
  <c r="J142" i="17"/>
  <c r="J144" i="17"/>
  <c r="J143" i="17"/>
  <c r="E97" i="13"/>
  <c r="E66" i="13"/>
  <c r="E61" i="17" s="1"/>
  <c r="E87" i="13"/>
  <c r="K117" i="17"/>
  <c r="K149" i="17" s="1"/>
  <c r="K143" i="17"/>
  <c r="K141" i="17"/>
  <c r="K144" i="17"/>
  <c r="K140" i="17"/>
  <c r="K142" i="17"/>
  <c r="I65" i="17"/>
  <c r="I97" i="17" s="1"/>
  <c r="I88" i="17"/>
  <c r="I91" i="17"/>
  <c r="D138" i="17"/>
  <c r="D107" i="17"/>
  <c r="D136" i="17"/>
  <c r="C86" i="13"/>
  <c r="C96" i="13"/>
  <c r="C65" i="13"/>
  <c r="D139" i="17"/>
  <c r="B117" i="17"/>
  <c r="B149" i="17" s="1"/>
  <c r="B141" i="17"/>
  <c r="B140" i="17"/>
  <c r="B145" i="17"/>
  <c r="B142" i="17"/>
  <c r="B144" i="17"/>
  <c r="G64" i="17"/>
  <c r="G96" i="17" s="1"/>
  <c r="G98" i="13"/>
  <c r="G65" i="17" s="1"/>
  <c r="G97" i="17" s="1"/>
  <c r="G88" i="13"/>
  <c r="G85" i="17" s="1"/>
  <c r="G62" i="17"/>
  <c r="G94" i="17" s="1"/>
  <c r="G58" i="17"/>
  <c r="G57" i="17"/>
  <c r="G60" i="17"/>
  <c r="G61" i="17"/>
  <c r="G138" i="17"/>
  <c r="G107" i="17"/>
  <c r="G139" i="17"/>
  <c r="I90" i="17"/>
  <c r="I143" i="17"/>
  <c r="D87" i="13"/>
  <c r="D97" i="13"/>
  <c r="D66" i="13"/>
  <c r="D58" i="17" s="1"/>
  <c r="G142" i="17"/>
  <c r="J145" i="17"/>
  <c r="D137" i="17"/>
  <c r="I92" i="17"/>
  <c r="F141" i="17"/>
  <c r="H138" i="17"/>
  <c r="H107" i="17"/>
  <c r="C117" i="17"/>
  <c r="C149" i="17" s="1"/>
  <c r="C141" i="17"/>
  <c r="C140" i="17"/>
  <c r="C143" i="17"/>
  <c r="C144" i="17"/>
  <c r="C142" i="17"/>
  <c r="E137" i="17"/>
  <c r="G136" i="17"/>
  <c r="H136" i="17"/>
  <c r="C101" i="15"/>
  <c r="C68" i="14" s="1"/>
  <c r="C100" i="14" s="1"/>
  <c r="C153" i="15"/>
  <c r="C120" i="14" s="1"/>
  <c r="C152" i="14" s="1"/>
  <c r="F64" i="17"/>
  <c r="F96" i="17" s="1"/>
  <c r="F88" i="13"/>
  <c r="F98" i="13"/>
  <c r="F92" i="17" s="1"/>
  <c r="F62" i="17"/>
  <c r="F94" i="17" s="1"/>
  <c r="F58" i="17"/>
  <c r="H100" i="15"/>
  <c r="H67" i="14" s="1"/>
  <c r="H99" i="14" s="1"/>
  <c r="H152" i="15"/>
  <c r="H119" i="14" s="1"/>
  <c r="H151" i="14" s="1"/>
  <c r="J152" i="15"/>
  <c r="J119" i="14" s="1"/>
  <c r="J151" i="14" s="1"/>
  <c r="J100" i="15"/>
  <c r="J67" i="14" s="1"/>
  <c r="J99" i="14" s="1"/>
  <c r="D153" i="15"/>
  <c r="D120" i="14" s="1"/>
  <c r="D152" i="14" s="1"/>
  <c r="D101" i="15"/>
  <c r="D68" i="14" s="1"/>
  <c r="D100" i="14" s="1"/>
  <c r="D117" i="17"/>
  <c r="D149" i="17" s="1"/>
  <c r="D145" i="17"/>
  <c r="I87" i="17"/>
  <c r="B138" i="17"/>
  <c r="B107" i="17"/>
  <c r="B139" i="17"/>
  <c r="F138" i="17"/>
  <c r="F107" i="17"/>
  <c r="F136" i="17"/>
  <c r="D140" i="17"/>
  <c r="I142" i="17"/>
  <c r="B143" i="17"/>
  <c r="H86" i="17"/>
  <c r="H84" i="17"/>
  <c r="H87" i="17"/>
  <c r="H55" i="17"/>
  <c r="F56" i="17"/>
  <c r="F60" i="17"/>
  <c r="F63" i="17"/>
  <c r="F95" i="17" s="1"/>
  <c r="H117" i="17"/>
  <c r="H149" i="17" s="1"/>
  <c r="H141" i="17"/>
  <c r="H144" i="17"/>
  <c r="H140" i="17"/>
  <c r="H143" i="17"/>
  <c r="H142" i="17"/>
  <c r="I137" i="17"/>
  <c r="K138" i="17"/>
  <c r="K107" i="17"/>
  <c r="K136" i="17"/>
  <c r="K139" i="17"/>
  <c r="C138" i="17"/>
  <c r="C107" i="17"/>
  <c r="C136" i="17"/>
  <c r="C139" i="17"/>
  <c r="D142" i="17"/>
  <c r="K145" i="17"/>
  <c r="H139" i="17"/>
  <c r="X16" i="18"/>
  <c r="X16" i="20" s="1"/>
  <c r="K68" i="18"/>
  <c r="K68" i="20" s="1"/>
  <c r="K57" i="25" s="1"/>
  <c r="K64" i="26" s="1"/>
  <c r="R17" i="18"/>
  <c r="R17" i="20" s="1"/>
  <c r="E69" i="18"/>
  <c r="E69" i="20" s="1"/>
  <c r="E58" i="25" s="1"/>
  <c r="E65" i="26" s="1"/>
  <c r="S17" i="18"/>
  <c r="S17" i="20" s="1"/>
  <c r="F69" i="18"/>
  <c r="F69" i="20" s="1"/>
  <c r="F58" i="25" s="1"/>
  <c r="F65" i="26" s="1"/>
  <c r="T49" i="18"/>
  <c r="T49" i="20" s="1"/>
  <c r="G101" i="18"/>
  <c r="G101" i="20" s="1"/>
  <c r="V48" i="15"/>
  <c r="I15" i="14"/>
  <c r="P49" i="15"/>
  <c r="C16" i="14"/>
  <c r="K16" i="25"/>
  <c r="W48" i="15"/>
  <c r="J15" i="14"/>
  <c r="K48" i="18"/>
  <c r="K152" i="18" s="1"/>
  <c r="K48" i="20"/>
  <c r="U48" i="15"/>
  <c r="H15" i="14"/>
  <c r="E49" i="20"/>
  <c r="E49" i="18"/>
  <c r="E153" i="18" s="1"/>
  <c r="F17" i="25"/>
  <c r="H48" i="17"/>
  <c r="H16" i="20"/>
  <c r="H16" i="18"/>
  <c r="H120" i="18" s="1"/>
  <c r="E16" i="15"/>
  <c r="E16" i="17" s="1"/>
  <c r="E48" i="14"/>
  <c r="Q49" i="15"/>
  <c r="D16" i="14"/>
  <c r="J48" i="17"/>
  <c r="J16" i="18"/>
  <c r="J120" i="18" s="1"/>
  <c r="J16" i="20"/>
  <c r="AD22" i="97"/>
  <c r="G17" i="26"/>
  <c r="G16" i="29" s="1"/>
  <c r="K15" i="15"/>
  <c r="K15" i="17" s="1"/>
  <c r="K47" i="14"/>
  <c r="T16" i="15"/>
  <c r="F16" i="15"/>
  <c r="F16" i="17" s="1"/>
  <c r="F48" i="14"/>
  <c r="D49" i="17"/>
  <c r="D17" i="18"/>
  <c r="D121" i="18" s="1"/>
  <c r="D17" i="20"/>
  <c r="I48" i="17"/>
  <c r="I16" i="18"/>
  <c r="I120" i="18" s="1"/>
  <c r="I16" i="20"/>
  <c r="C49" i="17"/>
  <c r="C17" i="18"/>
  <c r="C121" i="18" s="1"/>
  <c r="C17" i="20"/>
  <c r="F49" i="18"/>
  <c r="F153" i="18" s="1"/>
  <c r="F49" i="20"/>
  <c r="G48" i="15"/>
  <c r="E17" i="25"/>
  <c r="B55" i="22" l="1"/>
  <c r="G91" i="17"/>
  <c r="G89" i="17"/>
  <c r="F140" i="25"/>
  <c r="F181" i="25" s="1"/>
  <c r="G88" i="17"/>
  <c r="G93" i="17"/>
  <c r="G92" i="17"/>
  <c r="E140" i="25"/>
  <c r="E181" i="25" s="1"/>
  <c r="E56" i="17"/>
  <c r="B49" i="15"/>
  <c r="B154" i="18"/>
  <c r="B154" i="20" s="1"/>
  <c r="O50" i="18"/>
  <c r="O50" i="20" s="1"/>
  <c r="B102" i="18"/>
  <c r="B102" i="20" s="1"/>
  <c r="B17" i="17"/>
  <c r="B121" i="15"/>
  <c r="O17" i="15"/>
  <c r="B69" i="15"/>
  <c r="K139" i="25"/>
  <c r="K180" i="25" s="1"/>
  <c r="D56" i="17"/>
  <c r="D61" i="17"/>
  <c r="D121" i="20"/>
  <c r="D99" i="25" s="1"/>
  <c r="D107" i="26" s="1"/>
  <c r="I120" i="20"/>
  <c r="I98" i="25" s="1"/>
  <c r="I106" i="26" s="1"/>
  <c r="K152" i="20"/>
  <c r="F153" i="20"/>
  <c r="J120" i="20"/>
  <c r="J98" i="25" s="1"/>
  <c r="J106" i="26" s="1"/>
  <c r="E153" i="20"/>
  <c r="C121" i="20"/>
  <c r="C99" i="25" s="1"/>
  <c r="C107" i="26" s="1"/>
  <c r="H120" i="20"/>
  <c r="H98" i="25" s="1"/>
  <c r="H106" i="26" s="1"/>
  <c r="C66" i="13"/>
  <c r="C60" i="17" s="1"/>
  <c r="C97" i="13"/>
  <c r="C87" i="13"/>
  <c r="G152" i="15"/>
  <c r="G119" i="14" s="1"/>
  <c r="G151" i="14" s="1"/>
  <c r="G100" i="15"/>
  <c r="G67" i="14" s="1"/>
  <c r="G99" i="14" s="1"/>
  <c r="F86" i="17"/>
  <c r="F84" i="17"/>
  <c r="F55" i="17"/>
  <c r="D64" i="17"/>
  <c r="D96" i="17" s="1"/>
  <c r="D88" i="13"/>
  <c r="D87" i="17" s="1"/>
  <c r="D98" i="13"/>
  <c r="D93" i="17" s="1"/>
  <c r="D62" i="17"/>
  <c r="D94" i="17" s="1"/>
  <c r="E54" i="17"/>
  <c r="G90" i="17"/>
  <c r="E64" i="17"/>
  <c r="E96" i="17" s="1"/>
  <c r="E88" i="13"/>
  <c r="E85" i="17" s="1"/>
  <c r="E98" i="13"/>
  <c r="E91" i="17" s="1"/>
  <c r="K119" i="15"/>
  <c r="K67" i="15"/>
  <c r="E62" i="17"/>
  <c r="E94" i="17" s="1"/>
  <c r="D59" i="17"/>
  <c r="D54" i="17"/>
  <c r="E60" i="17"/>
  <c r="E57" i="17"/>
  <c r="F85" i="17"/>
  <c r="F87" i="17"/>
  <c r="F68" i="15"/>
  <c r="F120" i="15"/>
  <c r="E120" i="15"/>
  <c r="E68" i="15"/>
  <c r="F65" i="17"/>
  <c r="F97" i="17" s="1"/>
  <c r="F89" i="17"/>
  <c r="F88" i="17"/>
  <c r="F93" i="17"/>
  <c r="F91" i="17"/>
  <c r="F90" i="17"/>
  <c r="D60" i="17"/>
  <c r="D57" i="17"/>
  <c r="D63" i="17"/>
  <c r="D95" i="17" s="1"/>
  <c r="G86" i="17"/>
  <c r="G55" i="17"/>
  <c r="G87" i="17"/>
  <c r="G84" i="17"/>
  <c r="E59" i="17"/>
  <c r="E58" i="17"/>
  <c r="E63" i="17"/>
  <c r="E95" i="17" s="1"/>
  <c r="S49" i="18"/>
  <c r="S49" i="20" s="1"/>
  <c r="F101" i="18"/>
  <c r="F101" i="20" s="1"/>
  <c r="Q17" i="18"/>
  <c r="Q17" i="20" s="1"/>
  <c r="D69" i="18"/>
  <c r="D69" i="20" s="1"/>
  <c r="D58" i="25" s="1"/>
  <c r="D65" i="26" s="1"/>
  <c r="R49" i="18"/>
  <c r="R49" i="20" s="1"/>
  <c r="E101" i="18"/>
  <c r="E101" i="20" s="1"/>
  <c r="W16" i="18"/>
  <c r="W16" i="20" s="1"/>
  <c r="J68" i="18"/>
  <c r="J68" i="20" s="1"/>
  <c r="J57" i="25" s="1"/>
  <c r="J64" i="26" s="1"/>
  <c r="X48" i="18"/>
  <c r="X48" i="20" s="1"/>
  <c r="K100" i="18"/>
  <c r="K100" i="20" s="1"/>
  <c r="V16" i="18"/>
  <c r="V16" i="20" s="1"/>
  <c r="I68" i="18"/>
  <c r="I68" i="20" s="1"/>
  <c r="I57" i="25" s="1"/>
  <c r="I64" i="26" s="1"/>
  <c r="U16" i="18"/>
  <c r="U16" i="20" s="1"/>
  <c r="H68" i="18"/>
  <c r="H68" i="20" s="1"/>
  <c r="H57" i="25" s="1"/>
  <c r="H64" i="26" s="1"/>
  <c r="P17" i="18"/>
  <c r="P17" i="20" s="1"/>
  <c r="C69" i="18"/>
  <c r="C69" i="20" s="1"/>
  <c r="C58" i="25" s="1"/>
  <c r="C65" i="26" s="1"/>
  <c r="I48" i="20"/>
  <c r="I48" i="18"/>
  <c r="I152" i="18" s="1"/>
  <c r="F48" i="15"/>
  <c r="K47" i="15"/>
  <c r="J48" i="18"/>
  <c r="J152" i="18" s="1"/>
  <c r="J48" i="20"/>
  <c r="G48" i="17"/>
  <c r="G16" i="20"/>
  <c r="G16" i="18"/>
  <c r="G120" i="18" s="1"/>
  <c r="D16" i="15"/>
  <c r="D16" i="17" s="1"/>
  <c r="D48" i="14"/>
  <c r="E48" i="15"/>
  <c r="H48" i="18"/>
  <c r="H152" i="18" s="1"/>
  <c r="H48" i="20"/>
  <c r="AC22" i="97"/>
  <c r="F17" i="26"/>
  <c r="F16" i="29" s="1"/>
  <c r="H15" i="15"/>
  <c r="H15" i="17" s="1"/>
  <c r="H47" i="14"/>
  <c r="C16" i="15"/>
  <c r="C16" i="17" s="1"/>
  <c r="C48" i="14"/>
  <c r="I15" i="15"/>
  <c r="I15" i="17" s="1"/>
  <c r="I47" i="14"/>
  <c r="H16" i="25"/>
  <c r="C49" i="18"/>
  <c r="C153" i="18" s="1"/>
  <c r="C49" i="20"/>
  <c r="D17" i="25"/>
  <c r="T48" i="15"/>
  <c r="G15" i="14"/>
  <c r="I16" i="25"/>
  <c r="X15" i="15"/>
  <c r="J16" i="25"/>
  <c r="AB22" i="97"/>
  <c r="E17" i="26"/>
  <c r="E16" i="29" s="1"/>
  <c r="C17" i="25"/>
  <c r="D49" i="20"/>
  <c r="D49" i="18"/>
  <c r="D153" i="18" s="1"/>
  <c r="S16" i="15"/>
  <c r="R16" i="15"/>
  <c r="J15" i="15"/>
  <c r="J15" i="17" s="1"/>
  <c r="J47" i="14"/>
  <c r="AH21" i="97"/>
  <c r="K16" i="26"/>
  <c r="K15" i="29" s="1"/>
  <c r="D92" i="17" l="1"/>
  <c r="H139" i="25"/>
  <c r="H180" i="25" s="1"/>
  <c r="D140" i="25"/>
  <c r="D181" i="25" s="1"/>
  <c r="B16" i="14"/>
  <c r="B101" i="15"/>
  <c r="B68" i="14" s="1"/>
  <c r="B100" i="14" s="1"/>
  <c r="B153" i="15"/>
  <c r="B120" i="14" s="1"/>
  <c r="B152" i="14" s="1"/>
  <c r="O49" i="15"/>
  <c r="B49" i="17"/>
  <c r="B17" i="20"/>
  <c r="B17" i="18"/>
  <c r="C140" i="25"/>
  <c r="C181" i="25" s="1"/>
  <c r="I139" i="25"/>
  <c r="I180" i="25" s="1"/>
  <c r="J139" i="25"/>
  <c r="J180" i="25" s="1"/>
  <c r="C56" i="17"/>
  <c r="E87" i="17"/>
  <c r="C61" i="17"/>
  <c r="D88" i="17"/>
  <c r="C57" i="17"/>
  <c r="C63" i="17"/>
  <c r="C95" i="17" s="1"/>
  <c r="C58" i="17"/>
  <c r="E93" i="17"/>
  <c r="E88" i="17"/>
  <c r="C59" i="17"/>
  <c r="C62" i="17"/>
  <c r="C94" i="17" s="1"/>
  <c r="D153" i="20"/>
  <c r="H152" i="20"/>
  <c r="J152" i="20"/>
  <c r="C153" i="20"/>
  <c r="I152" i="20"/>
  <c r="G120" i="20"/>
  <c r="G98" i="25" s="1"/>
  <c r="G106" i="26" s="1"/>
  <c r="C68" i="15"/>
  <c r="C120" i="15"/>
  <c r="D86" i="17"/>
  <c r="D55" i="17"/>
  <c r="D84" i="17"/>
  <c r="J119" i="15"/>
  <c r="J67" i="15"/>
  <c r="E100" i="15"/>
  <c r="E67" i="14" s="1"/>
  <c r="E99" i="14" s="1"/>
  <c r="E152" i="15"/>
  <c r="E119" i="14" s="1"/>
  <c r="E151" i="14" s="1"/>
  <c r="K99" i="15"/>
  <c r="K66" i="14" s="1"/>
  <c r="K151" i="15"/>
  <c r="K118" i="14" s="1"/>
  <c r="K150" i="14" s="1"/>
  <c r="D65" i="17"/>
  <c r="D97" i="17" s="1"/>
  <c r="D91" i="17"/>
  <c r="D89" i="17"/>
  <c r="C64" i="17"/>
  <c r="C96" i="17" s="1"/>
  <c r="C98" i="13"/>
  <c r="C93" i="17" s="1"/>
  <c r="C88" i="13"/>
  <c r="C85" i="17" s="1"/>
  <c r="D120" i="15"/>
  <c r="D68" i="15"/>
  <c r="E65" i="17"/>
  <c r="E97" i="17" s="1"/>
  <c r="E92" i="17"/>
  <c r="E89" i="17"/>
  <c r="C54" i="17"/>
  <c r="E90" i="17"/>
  <c r="F152" i="15"/>
  <c r="F119" i="14" s="1"/>
  <c r="F151" i="14" s="1"/>
  <c r="F100" i="15"/>
  <c r="F67" i="14" s="1"/>
  <c r="F99" i="14" s="1"/>
  <c r="I67" i="15"/>
  <c r="I119" i="15"/>
  <c r="H67" i="15"/>
  <c r="H119" i="15"/>
  <c r="D85" i="17"/>
  <c r="E86" i="17"/>
  <c r="E84" i="17"/>
  <c r="E55" i="17"/>
  <c r="D90" i="17"/>
  <c r="P49" i="18"/>
  <c r="P49" i="20" s="1"/>
  <c r="C101" i="18"/>
  <c r="C101" i="20" s="1"/>
  <c r="U48" i="18"/>
  <c r="U48" i="20" s="1"/>
  <c r="H100" i="18"/>
  <c r="H100" i="20" s="1"/>
  <c r="T16" i="18"/>
  <c r="T16" i="20" s="1"/>
  <c r="G68" i="18"/>
  <c r="G68" i="20" s="1"/>
  <c r="G57" i="25" s="1"/>
  <c r="G64" i="26" s="1"/>
  <c r="W48" i="18"/>
  <c r="W48" i="20" s="1"/>
  <c r="J100" i="18"/>
  <c r="J100" i="20" s="1"/>
  <c r="Q49" i="18"/>
  <c r="Q49" i="20" s="1"/>
  <c r="D101" i="18"/>
  <c r="D101" i="20" s="1"/>
  <c r="V48" i="18"/>
  <c r="V48" i="20" s="1"/>
  <c r="I100" i="18"/>
  <c r="I100" i="20" s="1"/>
  <c r="X47" i="15"/>
  <c r="K14" i="14"/>
  <c r="E48" i="17"/>
  <c r="E16" i="20"/>
  <c r="E16" i="18"/>
  <c r="E120" i="18" s="1"/>
  <c r="I47" i="15"/>
  <c r="C48" i="15"/>
  <c r="H47" i="15"/>
  <c r="R48" i="15"/>
  <c r="E15" i="14"/>
  <c r="G16" i="25"/>
  <c r="W15" i="15"/>
  <c r="AF21" i="97"/>
  <c r="I16" i="26"/>
  <c r="I15" i="29" s="1"/>
  <c r="Q16" i="15"/>
  <c r="G48" i="18"/>
  <c r="G152" i="18" s="1"/>
  <c r="G48" i="20"/>
  <c r="AG21" i="97"/>
  <c r="J16" i="26"/>
  <c r="J15" i="29" s="1"/>
  <c r="G15" i="15"/>
  <c r="G15" i="17" s="1"/>
  <c r="G47" i="14"/>
  <c r="AA22" i="97"/>
  <c r="D17" i="26"/>
  <c r="D16" i="29" s="1"/>
  <c r="V15" i="15"/>
  <c r="P16" i="15"/>
  <c r="U15" i="15"/>
  <c r="J47" i="15"/>
  <c r="K47" i="17"/>
  <c r="K15" i="18"/>
  <c r="K119" i="18" s="1"/>
  <c r="K15" i="20"/>
  <c r="F48" i="17"/>
  <c r="F16" i="18"/>
  <c r="F120" i="18" s="1"/>
  <c r="F16" i="20"/>
  <c r="Z22" i="97"/>
  <c r="C17" i="26"/>
  <c r="AE21" i="97"/>
  <c r="H16" i="26"/>
  <c r="H15" i="29" s="1"/>
  <c r="D48" i="15"/>
  <c r="S48" i="15"/>
  <c r="F15" i="14"/>
  <c r="C90" i="17" l="1"/>
  <c r="G139" i="25"/>
  <c r="G180" i="25" s="1"/>
  <c r="B121" i="18"/>
  <c r="B121" i="20" s="1"/>
  <c r="B99" i="25" s="1"/>
  <c r="B107" i="26" s="1"/>
  <c r="L107" i="26" s="1"/>
  <c r="B69" i="18"/>
  <c r="B69" i="20" s="1"/>
  <c r="B58" i="25" s="1"/>
  <c r="B65" i="26" s="1"/>
  <c r="L65" i="26" s="1"/>
  <c r="O17" i="18"/>
  <c r="O17" i="20" s="1"/>
  <c r="B17" i="25"/>
  <c r="B49" i="20"/>
  <c r="B49" i="18"/>
  <c r="B16" i="15"/>
  <c r="B48" i="14"/>
  <c r="F120" i="20"/>
  <c r="F98" i="25" s="1"/>
  <c r="F106" i="26" s="1"/>
  <c r="K119" i="20"/>
  <c r="K97" i="25" s="1"/>
  <c r="K105" i="26" s="1"/>
  <c r="G152" i="20"/>
  <c r="E120" i="20"/>
  <c r="E98" i="25" s="1"/>
  <c r="E106" i="26" s="1"/>
  <c r="D100" i="15"/>
  <c r="D67" i="14" s="1"/>
  <c r="D99" i="14" s="1"/>
  <c r="D152" i="15"/>
  <c r="D119" i="14" s="1"/>
  <c r="D151" i="14" s="1"/>
  <c r="C152" i="15"/>
  <c r="C119" i="14" s="1"/>
  <c r="C151" i="14" s="1"/>
  <c r="C100" i="15"/>
  <c r="C67" i="14" s="1"/>
  <c r="C99" i="14" s="1"/>
  <c r="C86" i="17"/>
  <c r="C87" i="17"/>
  <c r="C55" i="17"/>
  <c r="C84" i="17"/>
  <c r="K98" i="14"/>
  <c r="H151" i="15"/>
  <c r="H118" i="14" s="1"/>
  <c r="H150" i="14" s="1"/>
  <c r="H99" i="15"/>
  <c r="H66" i="14" s="1"/>
  <c r="I151" i="15"/>
  <c r="I118" i="14" s="1"/>
  <c r="I150" i="14" s="1"/>
  <c r="I99" i="15"/>
  <c r="I66" i="14" s="1"/>
  <c r="C65" i="17"/>
  <c r="C97" i="17" s="1"/>
  <c r="C89" i="17"/>
  <c r="C91" i="17"/>
  <c r="C88" i="17"/>
  <c r="C92" i="17"/>
  <c r="J99" i="15"/>
  <c r="J66" i="14" s="1"/>
  <c r="J151" i="15"/>
  <c r="J118" i="14" s="1"/>
  <c r="J150" i="14" s="1"/>
  <c r="G119" i="15"/>
  <c r="G67" i="15"/>
  <c r="X15" i="18"/>
  <c r="X15" i="20" s="1"/>
  <c r="L12" i="27" s="1"/>
  <c r="W11" i="123" s="1"/>
  <c r="K67" i="18"/>
  <c r="K67" i="20" s="1"/>
  <c r="K56" i="25" s="1"/>
  <c r="K63" i="26" s="1"/>
  <c r="T48" i="18"/>
  <c r="T48" i="20" s="1"/>
  <c r="G100" i="18"/>
  <c r="G100" i="20" s="1"/>
  <c r="S16" i="18"/>
  <c r="S16" i="20" s="1"/>
  <c r="F68" i="18"/>
  <c r="F68" i="20" s="1"/>
  <c r="F57" i="25" s="1"/>
  <c r="F64" i="26" s="1"/>
  <c r="R16" i="18"/>
  <c r="R16" i="20" s="1"/>
  <c r="E68" i="18"/>
  <c r="E68" i="20" s="1"/>
  <c r="E57" i="25" s="1"/>
  <c r="E64" i="26" s="1"/>
  <c r="K47" i="18"/>
  <c r="K151" i="18" s="1"/>
  <c r="K47" i="20"/>
  <c r="H47" i="17"/>
  <c r="H15" i="18"/>
  <c r="H119" i="18" s="1"/>
  <c r="H15" i="20"/>
  <c r="C48" i="17"/>
  <c r="C16" i="18"/>
  <c r="C120" i="18" s="1"/>
  <c r="C16" i="20"/>
  <c r="I47" i="17"/>
  <c r="I15" i="18"/>
  <c r="I119" i="18" s="1"/>
  <c r="I15" i="20"/>
  <c r="D48" i="17"/>
  <c r="D16" i="20"/>
  <c r="D16" i="18"/>
  <c r="D120" i="18" s="1"/>
  <c r="P48" i="15"/>
  <c r="C15" i="14"/>
  <c r="K14" i="15"/>
  <c r="K46" i="14"/>
  <c r="F15" i="15"/>
  <c r="F15" i="17" s="1"/>
  <c r="F47" i="14"/>
  <c r="C16" i="29"/>
  <c r="F48" i="20"/>
  <c r="F48" i="18"/>
  <c r="F152" i="18" s="1"/>
  <c r="W47" i="15"/>
  <c r="J14" i="14"/>
  <c r="T15" i="15"/>
  <c r="E15" i="15"/>
  <c r="E15" i="17" s="1"/>
  <c r="E47" i="14"/>
  <c r="U47" i="15"/>
  <c r="H14" i="14"/>
  <c r="Q48" i="15"/>
  <c r="D15" i="14"/>
  <c r="K15" i="25"/>
  <c r="G47" i="15"/>
  <c r="E16" i="25"/>
  <c r="F16" i="25"/>
  <c r="J47" i="17"/>
  <c r="J15" i="18"/>
  <c r="J119" i="18" s="1"/>
  <c r="J15" i="20"/>
  <c r="AD21" i="97"/>
  <c r="G16" i="26"/>
  <c r="G15" i="29" s="1"/>
  <c r="V47" i="15"/>
  <c r="I14" i="14"/>
  <c r="E48" i="18"/>
  <c r="E152" i="18" s="1"/>
  <c r="E48" i="20"/>
  <c r="E139" i="25" l="1"/>
  <c r="E180" i="25" s="1"/>
  <c r="F139" i="25"/>
  <c r="F180" i="25" s="1"/>
  <c r="K138" i="25"/>
  <c r="K179" i="25" s="1"/>
  <c r="B153" i="18"/>
  <c r="B153" i="20" s="1"/>
  <c r="O49" i="18"/>
  <c r="O49" i="20" s="1"/>
  <c r="B101" i="18"/>
  <c r="B101" i="20" s="1"/>
  <c r="B48" i="15"/>
  <c r="Y22" i="97"/>
  <c r="B17" i="26"/>
  <c r="B140" i="25"/>
  <c r="B181" i="25" s="1"/>
  <c r="B16" i="17"/>
  <c r="B68" i="15"/>
  <c r="B120" i="15"/>
  <c r="O16" i="15"/>
  <c r="K118" i="15"/>
  <c r="K14" i="17"/>
  <c r="E152" i="20"/>
  <c r="J119" i="20"/>
  <c r="J97" i="25" s="1"/>
  <c r="J105" i="26" s="1"/>
  <c r="F152" i="20"/>
  <c r="C120" i="20"/>
  <c r="C98" i="25" s="1"/>
  <c r="C106" i="26" s="1"/>
  <c r="I119" i="20"/>
  <c r="I97" i="25" s="1"/>
  <c r="I105" i="26" s="1"/>
  <c r="D120" i="20"/>
  <c r="D98" i="25" s="1"/>
  <c r="D106" i="26" s="1"/>
  <c r="K151" i="20"/>
  <c r="H119" i="20"/>
  <c r="H97" i="25" s="1"/>
  <c r="H105" i="26" s="1"/>
  <c r="K66" i="15"/>
  <c r="G99" i="15"/>
  <c r="G66" i="14" s="1"/>
  <c r="G98" i="14" s="1"/>
  <c r="G151" i="15"/>
  <c r="G118" i="14" s="1"/>
  <c r="G150" i="14" s="1"/>
  <c r="E67" i="15"/>
  <c r="E119" i="15"/>
  <c r="F119" i="15"/>
  <c r="F67" i="15"/>
  <c r="J98" i="14"/>
  <c r="I98" i="14"/>
  <c r="H98" i="14"/>
  <c r="V15" i="18"/>
  <c r="V15" i="20" s="1"/>
  <c r="J12" i="27" s="1"/>
  <c r="U11" i="123" s="1"/>
  <c r="I67" i="18"/>
  <c r="I67" i="20" s="1"/>
  <c r="I56" i="25" s="1"/>
  <c r="I63" i="26" s="1"/>
  <c r="Q16" i="18"/>
  <c r="Q16" i="20" s="1"/>
  <c r="D68" i="18"/>
  <c r="D68" i="20" s="1"/>
  <c r="D57" i="25" s="1"/>
  <c r="D64" i="26" s="1"/>
  <c r="P16" i="18"/>
  <c r="P16" i="20" s="1"/>
  <c r="C68" i="18"/>
  <c r="C68" i="20" s="1"/>
  <c r="C57" i="25" s="1"/>
  <c r="C64" i="26" s="1"/>
  <c r="S48" i="18"/>
  <c r="S48" i="20" s="1"/>
  <c r="F100" i="18"/>
  <c r="F100" i="20" s="1"/>
  <c r="X47" i="18"/>
  <c r="X47" i="20" s="1"/>
  <c r="K99" i="18"/>
  <c r="K99" i="20" s="1"/>
  <c r="R48" i="18"/>
  <c r="R48" i="20" s="1"/>
  <c r="E100" i="18"/>
  <c r="E100" i="20" s="1"/>
  <c r="W15" i="18"/>
  <c r="W15" i="20" s="1"/>
  <c r="K12" i="27" s="1"/>
  <c r="V11" i="123" s="1"/>
  <c r="J67" i="18"/>
  <c r="J67" i="20" s="1"/>
  <c r="J56" i="25" s="1"/>
  <c r="J63" i="26" s="1"/>
  <c r="U15" i="18"/>
  <c r="U15" i="20" s="1"/>
  <c r="I12" i="27" s="1"/>
  <c r="T11" i="123" s="1"/>
  <c r="H67" i="18"/>
  <c r="H67" i="20" s="1"/>
  <c r="H56" i="25" s="1"/>
  <c r="H63" i="26" s="1"/>
  <c r="AC21" i="97"/>
  <c r="F16" i="26"/>
  <c r="F15" i="29" s="1"/>
  <c r="T47" i="15"/>
  <c r="G14" i="14"/>
  <c r="V12" i="124"/>
  <c r="V13" i="32"/>
  <c r="K17" i="97" s="1"/>
  <c r="J14" i="15"/>
  <c r="J46" i="14"/>
  <c r="F47" i="15"/>
  <c r="K46" i="15"/>
  <c r="K150" i="15" s="1"/>
  <c r="K117" i="14" s="1"/>
  <c r="K149" i="14" s="1"/>
  <c r="C15" i="15"/>
  <c r="C15" i="17" s="1"/>
  <c r="C47" i="14"/>
  <c r="C16" i="25"/>
  <c r="J15" i="25"/>
  <c r="D15" i="15"/>
  <c r="D15" i="17" s="1"/>
  <c r="D47" i="14"/>
  <c r="H14" i="15"/>
  <c r="H46" i="14"/>
  <c r="E47" i="15"/>
  <c r="G47" i="17"/>
  <c r="G15" i="20"/>
  <c r="G15" i="18"/>
  <c r="G119" i="18" s="1"/>
  <c r="X14" i="15"/>
  <c r="D16" i="25"/>
  <c r="I15" i="25"/>
  <c r="H47" i="20"/>
  <c r="H47" i="18"/>
  <c r="H151" i="18" s="1"/>
  <c r="AB21" i="97"/>
  <c r="E16" i="26"/>
  <c r="E15" i="29" s="1"/>
  <c r="S15" i="15"/>
  <c r="D48" i="18"/>
  <c r="D152" i="18" s="1"/>
  <c r="D48" i="20"/>
  <c r="C48" i="20"/>
  <c r="C48" i="18"/>
  <c r="C152" i="18" s="1"/>
  <c r="I14" i="15"/>
  <c r="I46" i="14"/>
  <c r="J47" i="20"/>
  <c r="J47" i="18"/>
  <c r="J151" i="18" s="1"/>
  <c r="AH20" i="97"/>
  <c r="K15" i="26"/>
  <c r="K14" i="29" s="1"/>
  <c r="R15" i="15"/>
  <c r="I47" i="20"/>
  <c r="I47" i="18"/>
  <c r="I151" i="18" s="1"/>
  <c r="H15" i="25"/>
  <c r="D139" i="25" l="1"/>
  <c r="D180" i="25" s="1"/>
  <c r="H138" i="25"/>
  <c r="H179" i="25" s="1"/>
  <c r="B48" i="17"/>
  <c r="B16" i="18"/>
  <c r="B16" i="20"/>
  <c r="B16" i="29"/>
  <c r="L17" i="26"/>
  <c r="B100" i="15"/>
  <c r="B67" i="14" s="1"/>
  <c r="B99" i="14" s="1"/>
  <c r="O48" i="15"/>
  <c r="B152" i="15"/>
  <c r="B119" i="14" s="1"/>
  <c r="B151" i="14" s="1"/>
  <c r="B15" i="14"/>
  <c r="J138" i="25"/>
  <c r="J179" i="25" s="1"/>
  <c r="C139" i="25"/>
  <c r="C180" i="25" s="1"/>
  <c r="I138" i="25"/>
  <c r="I179" i="25" s="1"/>
  <c r="I118" i="15"/>
  <c r="I14" i="17"/>
  <c r="H118" i="15"/>
  <c r="H14" i="17"/>
  <c r="I66" i="15"/>
  <c r="J118" i="15"/>
  <c r="J14" i="17"/>
  <c r="G119" i="20"/>
  <c r="G97" i="25" s="1"/>
  <c r="G105" i="26" s="1"/>
  <c r="I151" i="20"/>
  <c r="C152" i="20"/>
  <c r="D152" i="20"/>
  <c r="J151" i="20"/>
  <c r="H151" i="20"/>
  <c r="E151" i="15"/>
  <c r="E118" i="14" s="1"/>
  <c r="E150" i="14" s="1"/>
  <c r="E99" i="15"/>
  <c r="E66" i="14" s="1"/>
  <c r="E98" i="14" s="1"/>
  <c r="D67" i="15"/>
  <c r="D119" i="15"/>
  <c r="C119" i="15"/>
  <c r="C67" i="15"/>
  <c r="H66" i="15"/>
  <c r="J66" i="15"/>
  <c r="F99" i="15"/>
  <c r="F66" i="14" s="1"/>
  <c r="F98" i="14" s="1"/>
  <c r="F151" i="15"/>
  <c r="F118" i="14" s="1"/>
  <c r="F150" i="14" s="1"/>
  <c r="K98" i="15"/>
  <c r="K65" i="14" s="1"/>
  <c r="K97" i="14" s="1"/>
  <c r="T15" i="18"/>
  <c r="T15" i="20" s="1"/>
  <c r="H12" i="27" s="1"/>
  <c r="S11" i="123" s="1"/>
  <c r="G67" i="18"/>
  <c r="G67" i="20" s="1"/>
  <c r="G56" i="25" s="1"/>
  <c r="G63" i="26" s="1"/>
  <c r="Q48" i="18"/>
  <c r="Q48" i="20" s="1"/>
  <c r="D100" i="18"/>
  <c r="D100" i="20" s="1"/>
  <c r="P48" i="18"/>
  <c r="P48" i="20" s="1"/>
  <c r="C100" i="18"/>
  <c r="C100" i="20" s="1"/>
  <c r="W47" i="18"/>
  <c r="W47" i="20" s="1"/>
  <c r="J99" i="18"/>
  <c r="J99" i="20" s="1"/>
  <c r="U47" i="18"/>
  <c r="U47" i="20" s="1"/>
  <c r="H99" i="18"/>
  <c r="H99" i="20" s="1"/>
  <c r="V47" i="18"/>
  <c r="V47" i="20" s="1"/>
  <c r="I99" i="18"/>
  <c r="I99" i="20" s="1"/>
  <c r="I46" i="15"/>
  <c r="I150" i="15" s="1"/>
  <c r="I117" i="14" s="1"/>
  <c r="I149" i="14" s="1"/>
  <c r="G47" i="18"/>
  <c r="G151" i="18" s="1"/>
  <c r="G47" i="20"/>
  <c r="Z21" i="97"/>
  <c r="C16" i="26"/>
  <c r="J46" i="15"/>
  <c r="J150" i="15" s="1"/>
  <c r="J117" i="14" s="1"/>
  <c r="J149" i="14" s="1"/>
  <c r="S12" i="124"/>
  <c r="S13" i="32"/>
  <c r="H17" i="97" s="1"/>
  <c r="E47" i="17"/>
  <c r="E15" i="20"/>
  <c r="E15" i="18"/>
  <c r="E119" i="18" s="1"/>
  <c r="F47" i="17"/>
  <c r="F15" i="18"/>
  <c r="F119" i="18" s="1"/>
  <c r="F15" i="20"/>
  <c r="T12" i="124"/>
  <c r="T13" i="32"/>
  <c r="I17" i="97" s="1"/>
  <c r="Q15" i="15"/>
  <c r="P15" i="15"/>
  <c r="S47" i="15"/>
  <c r="F14" i="14"/>
  <c r="W14" i="15"/>
  <c r="AE20" i="97"/>
  <c r="H15" i="26"/>
  <c r="H14" i="29" s="1"/>
  <c r="V14" i="15"/>
  <c r="AF20" i="97"/>
  <c r="I15" i="26"/>
  <c r="I14" i="29" s="1"/>
  <c r="H46" i="15"/>
  <c r="H150" i="15" s="1"/>
  <c r="H117" i="14" s="1"/>
  <c r="H149" i="14" s="1"/>
  <c r="D47" i="15"/>
  <c r="AG20" i="97"/>
  <c r="J15" i="26"/>
  <c r="J14" i="29" s="1"/>
  <c r="C47" i="15"/>
  <c r="X46" i="15"/>
  <c r="K13" i="14"/>
  <c r="G14" i="15"/>
  <c r="G14" i="17" s="1"/>
  <c r="G46" i="14"/>
  <c r="AA21" i="97"/>
  <c r="D16" i="26"/>
  <c r="D15" i="29" s="1"/>
  <c r="K46" i="17"/>
  <c r="K14" i="18"/>
  <c r="K118" i="18" s="1"/>
  <c r="K14" i="20"/>
  <c r="G15" i="25"/>
  <c r="R47" i="15"/>
  <c r="E14" i="14"/>
  <c r="U14" i="15"/>
  <c r="U12" i="124"/>
  <c r="U13" i="32"/>
  <c r="J17" i="97" s="1"/>
  <c r="B16" i="25" l="1"/>
  <c r="B120" i="18"/>
  <c r="B120" i="20" s="1"/>
  <c r="B98" i="25" s="1"/>
  <c r="B106" i="26" s="1"/>
  <c r="L106" i="26" s="1"/>
  <c r="O16" i="18"/>
  <c r="O16" i="20" s="1"/>
  <c r="B68" i="18"/>
  <c r="B68" i="20" s="1"/>
  <c r="B57" i="25" s="1"/>
  <c r="B64" i="26" s="1"/>
  <c r="L64" i="26" s="1"/>
  <c r="B47" i="14"/>
  <c r="B15" i="15"/>
  <c r="B48" i="18"/>
  <c r="B48" i="20"/>
  <c r="G138" i="25"/>
  <c r="G179" i="25" s="1"/>
  <c r="H98" i="15"/>
  <c r="H65" i="14" s="1"/>
  <c r="H97" i="14" s="1"/>
  <c r="G151" i="20"/>
  <c r="F119" i="20"/>
  <c r="F97" i="25" s="1"/>
  <c r="F105" i="26" s="1"/>
  <c r="E119" i="20"/>
  <c r="E97" i="25" s="1"/>
  <c r="E105" i="26" s="1"/>
  <c r="K118" i="20"/>
  <c r="K96" i="25" s="1"/>
  <c r="K104" i="26" s="1"/>
  <c r="D151" i="15"/>
  <c r="D118" i="14" s="1"/>
  <c r="D150" i="14" s="1"/>
  <c r="D99" i="15"/>
  <c r="D66" i="14" s="1"/>
  <c r="D98" i="14" s="1"/>
  <c r="I98" i="15"/>
  <c r="I65" i="14" s="1"/>
  <c r="I97" i="14" s="1"/>
  <c r="C99" i="15"/>
  <c r="C66" i="14" s="1"/>
  <c r="C98" i="14" s="1"/>
  <c r="C151" i="15"/>
  <c r="C118" i="14" s="1"/>
  <c r="C150" i="14" s="1"/>
  <c r="J98" i="15"/>
  <c r="J65" i="14" s="1"/>
  <c r="J97" i="14" s="1"/>
  <c r="G66" i="15"/>
  <c r="G118" i="15"/>
  <c r="X14" i="18"/>
  <c r="X14" i="20" s="1"/>
  <c r="L11" i="27" s="1"/>
  <c r="W10" i="123" s="1"/>
  <c r="K66" i="18"/>
  <c r="K66" i="20" s="1"/>
  <c r="K55" i="25" s="1"/>
  <c r="K62" i="26" s="1"/>
  <c r="S15" i="18"/>
  <c r="S15" i="20" s="1"/>
  <c r="G12" i="27" s="1"/>
  <c r="R11" i="123" s="1"/>
  <c r="F67" i="18"/>
  <c r="F67" i="20" s="1"/>
  <c r="F56" i="25" s="1"/>
  <c r="F63" i="26" s="1"/>
  <c r="T47" i="18"/>
  <c r="T47" i="20" s="1"/>
  <c r="G99" i="18"/>
  <c r="G99" i="20" s="1"/>
  <c r="R15" i="18"/>
  <c r="R15" i="20" s="1"/>
  <c r="F12" i="27" s="1"/>
  <c r="Q11" i="123" s="1"/>
  <c r="E67" i="18"/>
  <c r="E67" i="20" s="1"/>
  <c r="E56" i="25" s="1"/>
  <c r="E63" i="26" s="1"/>
  <c r="K14" i="25"/>
  <c r="Q47" i="15"/>
  <c r="D14" i="14"/>
  <c r="C15" i="29"/>
  <c r="H46" i="17"/>
  <c r="H14" i="18"/>
  <c r="H118" i="18" s="1"/>
  <c r="H14" i="20"/>
  <c r="R12" i="124"/>
  <c r="R13" i="32"/>
  <c r="G17" i="97" s="1"/>
  <c r="K46" i="20"/>
  <c r="K46" i="18"/>
  <c r="K150" i="18" s="1"/>
  <c r="T14" i="15"/>
  <c r="I46" i="17"/>
  <c r="I14" i="20"/>
  <c r="I14" i="18"/>
  <c r="I118" i="18" s="1"/>
  <c r="F14" i="15"/>
  <c r="F14" i="17" s="1"/>
  <c r="F46" i="14"/>
  <c r="C47" i="17"/>
  <c r="C15" i="20"/>
  <c r="C15" i="18"/>
  <c r="C119" i="18" s="1"/>
  <c r="F15" i="25"/>
  <c r="E15" i="25"/>
  <c r="W46" i="15"/>
  <c r="J13" i="14"/>
  <c r="V46" i="15"/>
  <c r="I13" i="14"/>
  <c r="E14" i="15"/>
  <c r="E14" i="17" s="1"/>
  <c r="E46" i="14"/>
  <c r="AD20" i="97"/>
  <c r="G15" i="26"/>
  <c r="G14" i="29" s="1"/>
  <c r="E47" i="18"/>
  <c r="E151" i="18" s="1"/>
  <c r="E47" i="20"/>
  <c r="G46" i="15"/>
  <c r="K13" i="15"/>
  <c r="K13" i="17" s="1"/>
  <c r="K45" i="14"/>
  <c r="P47" i="15"/>
  <c r="C14" i="14"/>
  <c r="U46" i="15"/>
  <c r="H13" i="14"/>
  <c r="J46" i="17"/>
  <c r="J14" i="18"/>
  <c r="J118" i="18" s="1"/>
  <c r="J14" i="20"/>
  <c r="D47" i="17"/>
  <c r="D15" i="20"/>
  <c r="D15" i="18"/>
  <c r="D119" i="18" s="1"/>
  <c r="F47" i="18"/>
  <c r="F151" i="18" s="1"/>
  <c r="F47" i="20"/>
  <c r="B15" i="17" l="1"/>
  <c r="B119" i="15"/>
  <c r="B67" i="15"/>
  <c r="O15" i="15"/>
  <c r="B152" i="18"/>
  <c r="B152" i="20" s="1"/>
  <c r="B100" i="18"/>
  <c r="B100" i="20" s="1"/>
  <c r="O48" i="18"/>
  <c r="O48" i="20" s="1"/>
  <c r="B47" i="15"/>
  <c r="B16" i="26"/>
  <c r="Y21" i="97"/>
  <c r="B139" i="25"/>
  <c r="B180" i="25" s="1"/>
  <c r="K137" i="25"/>
  <c r="K178" i="25" s="1"/>
  <c r="E138" i="25"/>
  <c r="E179" i="25" s="1"/>
  <c r="F138" i="25"/>
  <c r="F179" i="25" s="1"/>
  <c r="C119" i="20"/>
  <c r="C97" i="25" s="1"/>
  <c r="C105" i="26" s="1"/>
  <c r="F151" i="20"/>
  <c r="E151" i="20"/>
  <c r="H118" i="20"/>
  <c r="H96" i="25" s="1"/>
  <c r="H104" i="26" s="1"/>
  <c r="J118" i="20"/>
  <c r="J96" i="25" s="1"/>
  <c r="J104" i="26" s="1"/>
  <c r="I118" i="20"/>
  <c r="I96" i="25" s="1"/>
  <c r="I104" i="26" s="1"/>
  <c r="K150" i="20"/>
  <c r="D119" i="20"/>
  <c r="D97" i="25" s="1"/>
  <c r="D105" i="26" s="1"/>
  <c r="F66" i="15"/>
  <c r="F118" i="15"/>
  <c r="K117" i="15"/>
  <c r="K65" i="15"/>
  <c r="E118" i="15"/>
  <c r="E66" i="15"/>
  <c r="G150" i="15"/>
  <c r="G117" i="14" s="1"/>
  <c r="G149" i="14" s="1"/>
  <c r="G98" i="15"/>
  <c r="G65" i="14" s="1"/>
  <c r="G97" i="14" s="1"/>
  <c r="V14" i="18"/>
  <c r="V14" i="20" s="1"/>
  <c r="J11" i="27" s="1"/>
  <c r="U10" i="123" s="1"/>
  <c r="I66" i="18"/>
  <c r="I66" i="20" s="1"/>
  <c r="I55" i="25" s="1"/>
  <c r="I62" i="26" s="1"/>
  <c r="Q15" i="18"/>
  <c r="Q15" i="20" s="1"/>
  <c r="E12" i="27" s="1"/>
  <c r="P11" i="123" s="1"/>
  <c r="D67" i="18"/>
  <c r="D67" i="20" s="1"/>
  <c r="D56" i="25" s="1"/>
  <c r="W14" i="18"/>
  <c r="W14" i="20" s="1"/>
  <c r="K11" i="27" s="1"/>
  <c r="V10" i="123" s="1"/>
  <c r="J66" i="18"/>
  <c r="J66" i="20" s="1"/>
  <c r="J55" i="25" s="1"/>
  <c r="J62" i="26" s="1"/>
  <c r="P15" i="18"/>
  <c r="P15" i="20" s="1"/>
  <c r="D12" i="27" s="1"/>
  <c r="O11" i="123" s="1"/>
  <c r="C67" i="18"/>
  <c r="C67" i="20" s="1"/>
  <c r="C56" i="25" s="1"/>
  <c r="C63" i="26" s="1"/>
  <c r="X46" i="18"/>
  <c r="X46" i="20" s="1"/>
  <c r="K98" i="18"/>
  <c r="K98" i="20" s="1"/>
  <c r="U14" i="18"/>
  <c r="U14" i="20" s="1"/>
  <c r="I11" i="27" s="1"/>
  <c r="T10" i="123" s="1"/>
  <c r="H66" i="18"/>
  <c r="H66" i="20" s="1"/>
  <c r="H55" i="25" s="1"/>
  <c r="H62" i="26" s="1"/>
  <c r="S47" i="18"/>
  <c r="S47" i="20" s="1"/>
  <c r="F99" i="18"/>
  <c r="F99" i="20" s="1"/>
  <c r="R47" i="18"/>
  <c r="R47" i="20" s="1"/>
  <c r="E99" i="18"/>
  <c r="E99" i="20" s="1"/>
  <c r="C15" i="25"/>
  <c r="I46" i="18"/>
  <c r="I150" i="18" s="1"/>
  <c r="I46" i="20"/>
  <c r="C47" i="18"/>
  <c r="C151" i="18" s="1"/>
  <c r="C47" i="20"/>
  <c r="H14" i="25"/>
  <c r="R14" i="15"/>
  <c r="S14" i="15"/>
  <c r="AB20" i="97"/>
  <c r="E15" i="26"/>
  <c r="E14" i="29" s="1"/>
  <c r="H13" i="15"/>
  <c r="H13" i="17" s="1"/>
  <c r="H45" i="14"/>
  <c r="E46" i="15"/>
  <c r="I13" i="15"/>
  <c r="I13" i="17" s="1"/>
  <c r="I45" i="14"/>
  <c r="J13" i="15"/>
  <c r="J13" i="17" s="1"/>
  <c r="J45" i="14"/>
  <c r="P12" i="124"/>
  <c r="P13" i="32"/>
  <c r="E17" i="97" s="1"/>
  <c r="F46" i="15"/>
  <c r="D14" i="15"/>
  <c r="D14" i="17" s="1"/>
  <c r="D46" i="14"/>
  <c r="V11" i="124"/>
  <c r="V12" i="32"/>
  <c r="K16" i="97" s="1"/>
  <c r="Q13" i="32"/>
  <c r="F17" i="97" s="1"/>
  <c r="Q12" i="124"/>
  <c r="D15" i="25"/>
  <c r="J46" i="20"/>
  <c r="J46" i="18"/>
  <c r="J150" i="18" s="1"/>
  <c r="X13" i="15"/>
  <c r="D47" i="20"/>
  <c r="D47" i="18"/>
  <c r="D151" i="18" s="1"/>
  <c r="C14" i="15"/>
  <c r="C14" i="17" s="1"/>
  <c r="C46" i="14"/>
  <c r="K45" i="15"/>
  <c r="T46" i="15"/>
  <c r="G13" i="14"/>
  <c r="J14" i="25"/>
  <c r="AC20" i="97"/>
  <c r="F15" i="26"/>
  <c r="F14" i="29" s="1"/>
  <c r="I14" i="25"/>
  <c r="G46" i="17"/>
  <c r="G14" i="20"/>
  <c r="G14" i="18"/>
  <c r="G118" i="18" s="1"/>
  <c r="H46" i="20"/>
  <c r="H46" i="18"/>
  <c r="H150" i="18" s="1"/>
  <c r="AH19" i="97"/>
  <c r="K14" i="26"/>
  <c r="K13" i="29" s="1"/>
  <c r="D138" i="25" l="1"/>
  <c r="D179" i="25" s="1"/>
  <c r="D63" i="26"/>
  <c r="C138" i="25"/>
  <c r="C179" i="25" s="1"/>
  <c r="J137" i="25"/>
  <c r="J178" i="25" s="1"/>
  <c r="I137" i="25"/>
  <c r="I178" i="25" s="1"/>
  <c r="B15" i="29"/>
  <c r="L16" i="26"/>
  <c r="B47" i="17"/>
  <c r="B15" i="20"/>
  <c r="B15" i="18"/>
  <c r="B151" i="15"/>
  <c r="B118" i="14" s="1"/>
  <c r="O47" i="15"/>
  <c r="B14" i="14"/>
  <c r="B99" i="15"/>
  <c r="B66" i="14" s="1"/>
  <c r="H137" i="25"/>
  <c r="H178" i="25" s="1"/>
  <c r="G118" i="20"/>
  <c r="G96" i="25" s="1"/>
  <c r="G104" i="26" s="1"/>
  <c r="J150" i="20"/>
  <c r="I150" i="20"/>
  <c r="D151" i="20"/>
  <c r="H150" i="20"/>
  <c r="C151" i="20"/>
  <c r="F150" i="15"/>
  <c r="F117" i="14" s="1"/>
  <c r="F149" i="14" s="1"/>
  <c r="F98" i="15"/>
  <c r="F65" i="14" s="1"/>
  <c r="F97" i="14" s="1"/>
  <c r="I117" i="15"/>
  <c r="I65" i="15"/>
  <c r="K149" i="15"/>
  <c r="K116" i="14" s="1"/>
  <c r="K148" i="14" s="1"/>
  <c r="K97" i="15"/>
  <c r="K64" i="14" s="1"/>
  <c r="K96" i="14" s="1"/>
  <c r="C66" i="15"/>
  <c r="C118" i="15"/>
  <c r="E98" i="15"/>
  <c r="E65" i="14" s="1"/>
  <c r="E97" i="14" s="1"/>
  <c r="E150" i="15"/>
  <c r="E117" i="14" s="1"/>
  <c r="E149" i="14" s="1"/>
  <c r="D118" i="15"/>
  <c r="D66" i="15"/>
  <c r="H117" i="15"/>
  <c r="H65" i="15"/>
  <c r="J65" i="15"/>
  <c r="J117" i="15"/>
  <c r="P47" i="18"/>
  <c r="P47" i="20" s="1"/>
  <c r="C99" i="18"/>
  <c r="C99" i="20" s="1"/>
  <c r="W46" i="18"/>
  <c r="W46" i="20" s="1"/>
  <c r="J98" i="18"/>
  <c r="J98" i="20" s="1"/>
  <c r="V46" i="18"/>
  <c r="V46" i="20" s="1"/>
  <c r="I98" i="18"/>
  <c r="I98" i="20" s="1"/>
  <c r="T14" i="18"/>
  <c r="T14" i="20" s="1"/>
  <c r="H11" i="27" s="1"/>
  <c r="S10" i="123" s="1"/>
  <c r="G66" i="18"/>
  <c r="G66" i="20" s="1"/>
  <c r="G55" i="25" s="1"/>
  <c r="G62" i="26" s="1"/>
  <c r="U46" i="18"/>
  <c r="U46" i="20" s="1"/>
  <c r="H98" i="18"/>
  <c r="H98" i="20" s="1"/>
  <c r="Q47" i="18"/>
  <c r="Q47" i="20" s="1"/>
  <c r="D99" i="18"/>
  <c r="D99" i="20" s="1"/>
  <c r="G14" i="25"/>
  <c r="E46" i="17"/>
  <c r="E14" i="20"/>
  <c r="E14" i="18"/>
  <c r="E118" i="18" s="1"/>
  <c r="S11" i="124"/>
  <c r="S12" i="32"/>
  <c r="H16" i="97" s="1"/>
  <c r="G46" i="20"/>
  <c r="G46" i="18"/>
  <c r="G150" i="18" s="1"/>
  <c r="D46" i="15"/>
  <c r="J45" i="15"/>
  <c r="I45" i="15"/>
  <c r="R46" i="15"/>
  <c r="E13" i="14"/>
  <c r="AE19" i="97"/>
  <c r="H14" i="26"/>
  <c r="H13" i="29" s="1"/>
  <c r="X45" i="15"/>
  <c r="K12" i="14"/>
  <c r="O12" i="124"/>
  <c r="O13" i="32"/>
  <c r="D17" i="97" s="1"/>
  <c r="H45" i="15"/>
  <c r="AF19" i="97"/>
  <c r="I14" i="26"/>
  <c r="I13" i="29" s="1"/>
  <c r="U11" i="124"/>
  <c r="U12" i="32"/>
  <c r="J16" i="97" s="1"/>
  <c r="P14" i="15"/>
  <c r="K45" i="17"/>
  <c r="K13" i="20"/>
  <c r="K13" i="18"/>
  <c r="K117" i="18" s="1"/>
  <c r="S46" i="15"/>
  <c r="F13" i="14"/>
  <c r="W13" i="15"/>
  <c r="V13" i="15"/>
  <c r="U13" i="15"/>
  <c r="F46" i="17"/>
  <c r="F14" i="20"/>
  <c r="F14" i="18"/>
  <c r="F118" i="18" s="1"/>
  <c r="Z20" i="97"/>
  <c r="C15" i="26"/>
  <c r="G13" i="15"/>
  <c r="G13" i="17" s="1"/>
  <c r="G45" i="14"/>
  <c r="T12" i="32"/>
  <c r="I16" i="97" s="1"/>
  <c r="T11" i="124"/>
  <c r="AG19" i="97"/>
  <c r="J14" i="26"/>
  <c r="J13" i="29" s="1"/>
  <c r="C46" i="15"/>
  <c r="AA20" i="97"/>
  <c r="D15" i="26"/>
  <c r="D14" i="29" s="1"/>
  <c r="Q14" i="15"/>
  <c r="N13" i="32"/>
  <c r="C17" i="97" s="1"/>
  <c r="N12" i="124"/>
  <c r="B46" i="14" l="1"/>
  <c r="B14" i="15"/>
  <c r="B15" i="25"/>
  <c r="B47" i="20"/>
  <c r="B47" i="18"/>
  <c r="B119" i="18"/>
  <c r="B119" i="20" s="1"/>
  <c r="B97" i="25" s="1"/>
  <c r="B105" i="26" s="1"/>
  <c r="L105" i="26" s="1"/>
  <c r="O15" i="18"/>
  <c r="O15" i="20" s="1"/>
  <c r="C12" i="27" s="1"/>
  <c r="B67" i="18"/>
  <c r="B67" i="20" s="1"/>
  <c r="B56" i="25" s="1"/>
  <c r="B63" i="26" s="1"/>
  <c r="L63" i="26" s="1"/>
  <c r="G137" i="25"/>
  <c r="G178" i="25" s="1"/>
  <c r="G150" i="20"/>
  <c r="E118" i="20"/>
  <c r="E96" i="25" s="1"/>
  <c r="E104" i="26" s="1"/>
  <c r="F118" i="20"/>
  <c r="F96" i="25" s="1"/>
  <c r="F104" i="26" s="1"/>
  <c r="K117" i="20"/>
  <c r="K95" i="25" s="1"/>
  <c r="K103" i="26" s="1"/>
  <c r="I149" i="15"/>
  <c r="I116" i="14" s="1"/>
  <c r="I148" i="14" s="1"/>
  <c r="I97" i="15"/>
  <c r="I64" i="14" s="1"/>
  <c r="I96" i="14" s="1"/>
  <c r="C150" i="15"/>
  <c r="C117" i="14" s="1"/>
  <c r="C149" i="14" s="1"/>
  <c r="C98" i="15"/>
  <c r="C65" i="14" s="1"/>
  <c r="C97" i="14" s="1"/>
  <c r="G117" i="15"/>
  <c r="G65" i="15"/>
  <c r="H149" i="15"/>
  <c r="H116" i="14" s="1"/>
  <c r="H148" i="14" s="1"/>
  <c r="H97" i="15"/>
  <c r="H64" i="14" s="1"/>
  <c r="H96" i="14" s="1"/>
  <c r="J149" i="15"/>
  <c r="J116" i="14" s="1"/>
  <c r="J148" i="14" s="1"/>
  <c r="J97" i="15"/>
  <c r="J64" i="14" s="1"/>
  <c r="J96" i="14" s="1"/>
  <c r="D98" i="15"/>
  <c r="D65" i="14" s="1"/>
  <c r="D97" i="14" s="1"/>
  <c r="D150" i="15"/>
  <c r="D117" i="14" s="1"/>
  <c r="D149" i="14" s="1"/>
  <c r="X13" i="18"/>
  <c r="X13" i="20" s="1"/>
  <c r="L10" i="27" s="1"/>
  <c r="W9" i="123" s="1"/>
  <c r="K65" i="18"/>
  <c r="K65" i="20" s="1"/>
  <c r="K54" i="25" s="1"/>
  <c r="K61" i="26" s="1"/>
  <c r="T46" i="18"/>
  <c r="T46" i="20" s="1"/>
  <c r="G98" i="18"/>
  <c r="G98" i="20" s="1"/>
  <c r="R14" i="18"/>
  <c r="R14" i="20" s="1"/>
  <c r="F11" i="27" s="1"/>
  <c r="Q10" i="123" s="1"/>
  <c r="E66" i="18"/>
  <c r="E66" i="20" s="1"/>
  <c r="E55" i="25" s="1"/>
  <c r="S14" i="18"/>
  <c r="S14" i="20" s="1"/>
  <c r="G11" i="27" s="1"/>
  <c r="R10" i="123" s="1"/>
  <c r="F66" i="18"/>
  <c r="F66" i="20" s="1"/>
  <c r="F55" i="25" s="1"/>
  <c r="F62" i="26" s="1"/>
  <c r="E14" i="25"/>
  <c r="P46" i="15"/>
  <c r="C13" i="14"/>
  <c r="T13" i="15"/>
  <c r="F14" i="25"/>
  <c r="K45" i="18"/>
  <c r="K149" i="18" s="1"/>
  <c r="K45" i="20"/>
  <c r="K12" i="15"/>
  <c r="K12" i="17" s="1"/>
  <c r="K44" i="14"/>
  <c r="Q46" i="15"/>
  <c r="D13" i="14"/>
  <c r="E46" i="20"/>
  <c r="E46" i="18"/>
  <c r="E150" i="18" s="1"/>
  <c r="C14" i="29"/>
  <c r="K13" i="25"/>
  <c r="F46" i="18"/>
  <c r="F150" i="18" s="1"/>
  <c r="F46" i="20"/>
  <c r="U45" i="15"/>
  <c r="H12" i="14"/>
  <c r="W45" i="15"/>
  <c r="J12" i="14"/>
  <c r="R11" i="124"/>
  <c r="R12" i="32"/>
  <c r="G16" i="97" s="1"/>
  <c r="G45" i="15"/>
  <c r="D46" i="17"/>
  <c r="D14" i="20"/>
  <c r="D14" i="18"/>
  <c r="D118" i="18" s="1"/>
  <c r="H45" i="17"/>
  <c r="H13" i="18"/>
  <c r="H117" i="18" s="1"/>
  <c r="H13" i="20"/>
  <c r="I45" i="17"/>
  <c r="I13" i="20"/>
  <c r="I13" i="18"/>
  <c r="I117" i="18" s="1"/>
  <c r="J45" i="17"/>
  <c r="J13" i="20"/>
  <c r="J13" i="18"/>
  <c r="J117" i="18" s="1"/>
  <c r="F13" i="15"/>
  <c r="F13" i="17" s="1"/>
  <c r="F45" i="14"/>
  <c r="C46" i="17"/>
  <c r="C14" i="20"/>
  <c r="C14" i="18"/>
  <c r="C118" i="18" s="1"/>
  <c r="E13" i="15"/>
  <c r="E13" i="17" s="1"/>
  <c r="E45" i="14"/>
  <c r="V45" i="15"/>
  <c r="I12" i="14"/>
  <c r="AD19" i="97"/>
  <c r="G14" i="26"/>
  <c r="G13" i="29" s="1"/>
  <c r="E137" i="25" l="1"/>
  <c r="E178" i="25" s="1"/>
  <c r="E62" i="26"/>
  <c r="B151" i="18"/>
  <c r="B151" i="20" s="1"/>
  <c r="B99" i="18"/>
  <c r="B99" i="20" s="1"/>
  <c r="O47" i="18"/>
  <c r="O47" i="20" s="1"/>
  <c r="B138" i="25"/>
  <c r="B179" i="25" s="1"/>
  <c r="N11" i="123"/>
  <c r="M13" i="32"/>
  <c r="B17" i="97" s="1"/>
  <c r="M12" i="124"/>
  <c r="B14" i="17"/>
  <c r="B66" i="15"/>
  <c r="O14" i="15"/>
  <c r="B118" i="15"/>
  <c r="B15" i="26"/>
  <c r="Y20" i="97"/>
  <c r="B46" i="15"/>
  <c r="F137" i="25"/>
  <c r="F178" i="25" s="1"/>
  <c r="K136" i="25"/>
  <c r="K177" i="25" s="1"/>
  <c r="C118" i="20"/>
  <c r="C96" i="25" s="1"/>
  <c r="C104" i="26" s="1"/>
  <c r="I117" i="20"/>
  <c r="I95" i="25" s="1"/>
  <c r="I103" i="26" s="1"/>
  <c r="E150" i="20"/>
  <c r="H117" i="20"/>
  <c r="H95" i="25" s="1"/>
  <c r="H103" i="26" s="1"/>
  <c r="D118" i="20"/>
  <c r="D96" i="25" s="1"/>
  <c r="D104" i="26" s="1"/>
  <c r="F150" i="20"/>
  <c r="J117" i="20"/>
  <c r="J95" i="25" s="1"/>
  <c r="J103" i="26" s="1"/>
  <c r="K149" i="20"/>
  <c r="K64" i="15"/>
  <c r="K116" i="15"/>
  <c r="G97" i="15"/>
  <c r="G64" i="14" s="1"/>
  <c r="G96" i="14" s="1"/>
  <c r="G149" i="15"/>
  <c r="G116" i="14" s="1"/>
  <c r="G148" i="14" s="1"/>
  <c r="E65" i="15"/>
  <c r="E117" i="15"/>
  <c r="F117" i="15"/>
  <c r="F65" i="15"/>
  <c r="V13" i="18"/>
  <c r="V13" i="20" s="1"/>
  <c r="J10" i="27" s="1"/>
  <c r="U9" i="123" s="1"/>
  <c r="I65" i="18"/>
  <c r="I65" i="20" s="1"/>
  <c r="I54" i="25" s="1"/>
  <c r="W13" i="18"/>
  <c r="W13" i="20" s="1"/>
  <c r="K10" i="27" s="1"/>
  <c r="V9" i="123" s="1"/>
  <c r="J65" i="18"/>
  <c r="J65" i="20" s="1"/>
  <c r="J54" i="25" s="1"/>
  <c r="J61" i="26" s="1"/>
  <c r="R46" i="18"/>
  <c r="R46" i="20" s="1"/>
  <c r="E98" i="18"/>
  <c r="E98" i="20" s="1"/>
  <c r="X45" i="18"/>
  <c r="X45" i="20" s="1"/>
  <c r="K97" i="18"/>
  <c r="K97" i="20" s="1"/>
  <c r="U13" i="18"/>
  <c r="U13" i="20" s="1"/>
  <c r="I10" i="27" s="1"/>
  <c r="T9" i="123" s="1"/>
  <c r="H65" i="18"/>
  <c r="H65" i="20" s="1"/>
  <c r="H54" i="25" s="1"/>
  <c r="H61" i="26" s="1"/>
  <c r="S46" i="18"/>
  <c r="S46" i="20" s="1"/>
  <c r="F98" i="18"/>
  <c r="F98" i="20" s="1"/>
  <c r="Q14" i="18"/>
  <c r="Q14" i="20" s="1"/>
  <c r="E11" i="27" s="1"/>
  <c r="P10" i="123" s="1"/>
  <c r="D66" i="18"/>
  <c r="D66" i="20" s="1"/>
  <c r="D55" i="25" s="1"/>
  <c r="D62" i="26" s="1"/>
  <c r="P14" i="18"/>
  <c r="P14" i="20" s="1"/>
  <c r="D11" i="27" s="1"/>
  <c r="O10" i="123" s="1"/>
  <c r="C66" i="18"/>
  <c r="C66" i="20" s="1"/>
  <c r="C55" i="25" s="1"/>
  <c r="C62" i="26" s="1"/>
  <c r="F45" i="15"/>
  <c r="J12" i="15"/>
  <c r="J12" i="17" s="1"/>
  <c r="J44" i="14"/>
  <c r="D13" i="15"/>
  <c r="D13" i="17" s="1"/>
  <c r="D45" i="14"/>
  <c r="I12" i="15"/>
  <c r="I12" i="17" s="1"/>
  <c r="I44" i="14"/>
  <c r="E45" i="15"/>
  <c r="J13" i="25"/>
  <c r="I45" i="20"/>
  <c r="I45" i="18"/>
  <c r="I149" i="18" s="1"/>
  <c r="AC19" i="97"/>
  <c r="F14" i="26"/>
  <c r="F13" i="29" s="1"/>
  <c r="T45" i="15"/>
  <c r="G12" i="14"/>
  <c r="H12" i="15"/>
  <c r="H12" i="17" s="1"/>
  <c r="H44" i="14"/>
  <c r="K44" i="15"/>
  <c r="C14" i="25"/>
  <c r="H13" i="25"/>
  <c r="V10" i="124"/>
  <c r="V11" i="32"/>
  <c r="K15" i="97" s="1"/>
  <c r="X12" i="15"/>
  <c r="G45" i="17"/>
  <c r="G13" i="18"/>
  <c r="G117" i="18" s="1"/>
  <c r="G13" i="20"/>
  <c r="C13" i="15"/>
  <c r="C13" i="17" s="1"/>
  <c r="C45" i="14"/>
  <c r="P12" i="32"/>
  <c r="E16" i="97" s="1"/>
  <c r="P11" i="124"/>
  <c r="I13" i="25"/>
  <c r="H45" i="18"/>
  <c r="H149" i="18" s="1"/>
  <c r="H45" i="20"/>
  <c r="Q11" i="124"/>
  <c r="Q12" i="32"/>
  <c r="F16" i="97" s="1"/>
  <c r="J45" i="20"/>
  <c r="J45" i="18"/>
  <c r="J149" i="18" s="1"/>
  <c r="D14" i="25"/>
  <c r="R13" i="15"/>
  <c r="C46" i="18"/>
  <c r="C150" i="18" s="1"/>
  <c r="C46" i="20"/>
  <c r="S13" i="15"/>
  <c r="D46" i="20"/>
  <c r="D46" i="18"/>
  <c r="D150" i="18" s="1"/>
  <c r="AH18" i="97"/>
  <c r="K13" i="26"/>
  <c r="K12" i="29" s="1"/>
  <c r="AB19" i="97"/>
  <c r="E14" i="26"/>
  <c r="E13" i="29" s="1"/>
  <c r="I136" i="25" l="1"/>
  <c r="I177" i="25" s="1"/>
  <c r="I61" i="26"/>
  <c r="B13" i="14"/>
  <c r="O46" i="15"/>
  <c r="B14" i="29"/>
  <c r="L15" i="26"/>
  <c r="B46" i="17"/>
  <c r="B14" i="18"/>
  <c r="B14" i="20"/>
  <c r="J136" i="25"/>
  <c r="J177" i="25" s="1"/>
  <c r="C137" i="25"/>
  <c r="C178" i="25" s="1"/>
  <c r="D137" i="25"/>
  <c r="D178" i="25" s="1"/>
  <c r="H136" i="25"/>
  <c r="H177" i="25" s="1"/>
  <c r="I149" i="20"/>
  <c r="J149" i="20"/>
  <c r="C150" i="20"/>
  <c r="H149" i="20"/>
  <c r="G117" i="20"/>
  <c r="G95" i="25" s="1"/>
  <c r="G103" i="26" s="1"/>
  <c r="D150" i="20"/>
  <c r="I116" i="15"/>
  <c r="I64" i="15"/>
  <c r="D65" i="15"/>
  <c r="D117" i="15"/>
  <c r="K148" i="15"/>
  <c r="K115" i="14" s="1"/>
  <c r="K147" i="14" s="1"/>
  <c r="K96" i="15"/>
  <c r="K63" i="14" s="1"/>
  <c r="K95" i="14" s="1"/>
  <c r="C117" i="15"/>
  <c r="C65" i="15"/>
  <c r="H116" i="15"/>
  <c r="H64" i="15"/>
  <c r="F97" i="15"/>
  <c r="F64" i="14" s="1"/>
  <c r="F96" i="14" s="1"/>
  <c r="F149" i="15"/>
  <c r="F116" i="14" s="1"/>
  <c r="F148" i="14" s="1"/>
  <c r="E149" i="15"/>
  <c r="E116" i="14" s="1"/>
  <c r="E148" i="14" s="1"/>
  <c r="E97" i="15"/>
  <c r="E64" i="14" s="1"/>
  <c r="E96" i="14" s="1"/>
  <c r="J64" i="15"/>
  <c r="J116" i="15"/>
  <c r="U45" i="18"/>
  <c r="U45" i="20" s="1"/>
  <c r="H97" i="18"/>
  <c r="H97" i="20" s="1"/>
  <c r="T13" i="18"/>
  <c r="T13" i="20" s="1"/>
  <c r="H10" i="27" s="1"/>
  <c r="S9" i="123" s="1"/>
  <c r="G65" i="18"/>
  <c r="G65" i="20" s="1"/>
  <c r="G54" i="25" s="1"/>
  <c r="G61" i="26" s="1"/>
  <c r="Q46" i="18"/>
  <c r="Q46" i="20" s="1"/>
  <c r="D98" i="18"/>
  <c r="D98" i="20" s="1"/>
  <c r="P46" i="18"/>
  <c r="P46" i="20" s="1"/>
  <c r="C98" i="18"/>
  <c r="C98" i="20" s="1"/>
  <c r="W45" i="18"/>
  <c r="W45" i="20" s="1"/>
  <c r="J97" i="18"/>
  <c r="J97" i="20" s="1"/>
  <c r="V45" i="18"/>
  <c r="V45" i="20" s="1"/>
  <c r="I97" i="18"/>
  <c r="I97" i="20" s="1"/>
  <c r="F45" i="17"/>
  <c r="F13" i="18"/>
  <c r="F117" i="18" s="1"/>
  <c r="F13" i="20"/>
  <c r="G45" i="18"/>
  <c r="G149" i="18" s="1"/>
  <c r="G45" i="20"/>
  <c r="AE18" i="97"/>
  <c r="H13" i="26"/>
  <c r="H12" i="29" s="1"/>
  <c r="U12" i="15"/>
  <c r="AG18" i="97"/>
  <c r="J13" i="26"/>
  <c r="J12" i="29" s="1"/>
  <c r="V12" i="15"/>
  <c r="N11" i="124"/>
  <c r="N12" i="32"/>
  <c r="C16" i="97" s="1"/>
  <c r="U10" i="124"/>
  <c r="U11" i="32"/>
  <c r="J15" i="97" s="1"/>
  <c r="I44" i="15"/>
  <c r="D45" i="15"/>
  <c r="J44" i="15"/>
  <c r="S45" i="15"/>
  <c r="F12" i="14"/>
  <c r="P13" i="15"/>
  <c r="Q13" i="15"/>
  <c r="O11" i="124"/>
  <c r="O12" i="32"/>
  <c r="D16" i="97" s="1"/>
  <c r="T11" i="32"/>
  <c r="I15" i="97" s="1"/>
  <c r="T10" i="124"/>
  <c r="C45" i="15"/>
  <c r="G13" i="25"/>
  <c r="K44" i="17"/>
  <c r="K12" i="18"/>
  <c r="K116" i="18" s="1"/>
  <c r="K12" i="20"/>
  <c r="Z19" i="97"/>
  <c r="C14" i="26"/>
  <c r="H44" i="15"/>
  <c r="G12" i="15"/>
  <c r="G12" i="17" s="1"/>
  <c r="G44" i="14"/>
  <c r="R45" i="15"/>
  <c r="E12" i="14"/>
  <c r="E45" i="17"/>
  <c r="E13" i="20"/>
  <c r="E13" i="18"/>
  <c r="E117" i="18" s="1"/>
  <c r="AA19" i="97"/>
  <c r="D14" i="26"/>
  <c r="D13" i="29" s="1"/>
  <c r="AF18" i="97"/>
  <c r="I13" i="26"/>
  <c r="I12" i="29" s="1"/>
  <c r="S10" i="124"/>
  <c r="S11" i="32"/>
  <c r="H15" i="97" s="1"/>
  <c r="X44" i="15"/>
  <c r="K11" i="14"/>
  <c r="W12" i="15"/>
  <c r="B14" i="25" l="1"/>
  <c r="B118" i="18"/>
  <c r="B118" i="20" s="1"/>
  <c r="B96" i="25" s="1"/>
  <c r="B104" i="26" s="1"/>
  <c r="L104" i="26" s="1"/>
  <c r="O14" i="18"/>
  <c r="O14" i="20" s="1"/>
  <c r="C11" i="27" s="1"/>
  <c r="B66" i="18"/>
  <c r="B66" i="20" s="1"/>
  <c r="B55" i="25" s="1"/>
  <c r="B62" i="26" s="1"/>
  <c r="L62" i="26" s="1"/>
  <c r="B46" i="18"/>
  <c r="O46" i="18" s="1"/>
  <c r="B46" i="20"/>
  <c r="B13" i="15"/>
  <c r="B45" i="14"/>
  <c r="G136" i="25"/>
  <c r="G177" i="25" s="1"/>
  <c r="F117" i="20"/>
  <c r="F95" i="25" s="1"/>
  <c r="F103" i="26" s="1"/>
  <c r="E117" i="20"/>
  <c r="E95" i="25" s="1"/>
  <c r="E103" i="26" s="1"/>
  <c r="K116" i="20"/>
  <c r="K94" i="25" s="1"/>
  <c r="K102" i="26" s="1"/>
  <c r="G149" i="20"/>
  <c r="C97" i="15"/>
  <c r="C64" i="14" s="1"/>
  <c r="C96" i="14" s="1"/>
  <c r="C149" i="15"/>
  <c r="C116" i="14" s="1"/>
  <c r="C148" i="14" s="1"/>
  <c r="G116" i="15"/>
  <c r="G64" i="15"/>
  <c r="H96" i="15"/>
  <c r="H63" i="14" s="1"/>
  <c r="H95" i="14" s="1"/>
  <c r="H148" i="15"/>
  <c r="H115" i="14" s="1"/>
  <c r="H147" i="14" s="1"/>
  <c r="I148" i="15"/>
  <c r="I115" i="14" s="1"/>
  <c r="I147" i="14" s="1"/>
  <c r="I96" i="15"/>
  <c r="I63" i="14" s="1"/>
  <c r="I95" i="14" s="1"/>
  <c r="D149" i="15"/>
  <c r="D116" i="14" s="1"/>
  <c r="D148" i="14" s="1"/>
  <c r="D97" i="15"/>
  <c r="D64" i="14" s="1"/>
  <c r="D96" i="14" s="1"/>
  <c r="J148" i="15"/>
  <c r="J115" i="14" s="1"/>
  <c r="J147" i="14" s="1"/>
  <c r="J96" i="15"/>
  <c r="J63" i="14" s="1"/>
  <c r="J95" i="14" s="1"/>
  <c r="X12" i="18"/>
  <c r="X12" i="20" s="1"/>
  <c r="L9" i="27" s="1"/>
  <c r="W8" i="123" s="1"/>
  <c r="K64" i="18"/>
  <c r="K64" i="20" s="1"/>
  <c r="K53" i="25" s="1"/>
  <c r="K60" i="26" s="1"/>
  <c r="S13" i="18"/>
  <c r="S13" i="20" s="1"/>
  <c r="G10" i="27" s="1"/>
  <c r="R9" i="123" s="1"/>
  <c r="F65" i="18"/>
  <c r="F65" i="20" s="1"/>
  <c r="F54" i="25" s="1"/>
  <c r="F61" i="26" s="1"/>
  <c r="T45" i="18"/>
  <c r="T45" i="20" s="1"/>
  <c r="G97" i="18"/>
  <c r="G97" i="20" s="1"/>
  <c r="R13" i="18"/>
  <c r="R13" i="20" s="1"/>
  <c r="F10" i="27" s="1"/>
  <c r="Q9" i="123" s="1"/>
  <c r="E65" i="18"/>
  <c r="E65" i="20" s="1"/>
  <c r="E54" i="25" s="1"/>
  <c r="E61" i="26" s="1"/>
  <c r="P45" i="15"/>
  <c r="C12" i="14"/>
  <c r="D45" i="17"/>
  <c r="D13" i="18"/>
  <c r="D117" i="18" s="1"/>
  <c r="D13" i="20"/>
  <c r="F12" i="15"/>
  <c r="F12" i="17" s="1"/>
  <c r="F44" i="14"/>
  <c r="W44" i="15"/>
  <c r="J11" i="14"/>
  <c r="H44" i="17"/>
  <c r="H12" i="18"/>
  <c r="H116" i="18" s="1"/>
  <c r="H12" i="20"/>
  <c r="F13" i="25"/>
  <c r="AD18" i="97"/>
  <c r="G13" i="26"/>
  <c r="G12" i="29" s="1"/>
  <c r="T12" i="15"/>
  <c r="J44" i="17"/>
  <c r="J12" i="20"/>
  <c r="J12" i="18"/>
  <c r="J116" i="18" s="1"/>
  <c r="C13" i="29"/>
  <c r="K44" i="18"/>
  <c r="K148" i="18" s="1"/>
  <c r="K44" i="20"/>
  <c r="V44" i="15"/>
  <c r="I11" i="14"/>
  <c r="E45" i="18"/>
  <c r="E149" i="18" s="1"/>
  <c r="E45" i="20"/>
  <c r="K12" i="25"/>
  <c r="Q45" i="15"/>
  <c r="D12" i="14"/>
  <c r="C45" i="17"/>
  <c r="C13" i="20"/>
  <c r="C13" i="18"/>
  <c r="C117" i="18" s="1"/>
  <c r="K11" i="15"/>
  <c r="K11" i="17" s="1"/>
  <c r="K43" i="14"/>
  <c r="E13" i="25"/>
  <c r="E12" i="15"/>
  <c r="E12" i="17" s="1"/>
  <c r="E44" i="14"/>
  <c r="G44" i="15"/>
  <c r="U44" i="15"/>
  <c r="H11" i="14"/>
  <c r="R10" i="124"/>
  <c r="R11" i="32"/>
  <c r="G15" i="97" s="1"/>
  <c r="I44" i="17"/>
  <c r="I12" i="18"/>
  <c r="I116" i="18" s="1"/>
  <c r="I12" i="20"/>
  <c r="F45" i="20"/>
  <c r="F45" i="18"/>
  <c r="F149" i="18" s="1"/>
  <c r="B13" i="17" l="1"/>
  <c r="O13" i="15"/>
  <c r="N10" i="123"/>
  <c r="M12" i="32"/>
  <c r="B16" i="97" s="1"/>
  <c r="M11" i="124"/>
  <c r="O46" i="20"/>
  <c r="Y19" i="97"/>
  <c r="B14" i="26"/>
  <c r="B45" i="15"/>
  <c r="B137" i="25"/>
  <c r="B178" i="25" s="1"/>
  <c r="E136" i="25"/>
  <c r="E177" i="25" s="1"/>
  <c r="F136" i="25"/>
  <c r="F177" i="25" s="1"/>
  <c r="K135" i="25"/>
  <c r="K176" i="25" s="1"/>
  <c r="F149" i="20"/>
  <c r="I116" i="20"/>
  <c r="I94" i="25" s="1"/>
  <c r="I102" i="26" s="1"/>
  <c r="H116" i="20"/>
  <c r="H94" i="25" s="1"/>
  <c r="H102" i="26" s="1"/>
  <c r="E149" i="20"/>
  <c r="K148" i="20"/>
  <c r="J116" i="20"/>
  <c r="J94" i="25" s="1"/>
  <c r="J102" i="26" s="1"/>
  <c r="C117" i="20"/>
  <c r="C95" i="25" s="1"/>
  <c r="C103" i="26" s="1"/>
  <c r="D117" i="20"/>
  <c r="D95" i="25" s="1"/>
  <c r="D103" i="26" s="1"/>
  <c r="K63" i="15"/>
  <c r="K115" i="15"/>
  <c r="G96" i="15"/>
  <c r="G63" i="14" s="1"/>
  <c r="G95" i="14" s="1"/>
  <c r="G148" i="15"/>
  <c r="G115" i="14" s="1"/>
  <c r="G147" i="14" s="1"/>
  <c r="E64" i="15"/>
  <c r="E116" i="15"/>
  <c r="F64" i="15"/>
  <c r="F116" i="15"/>
  <c r="P13" i="18"/>
  <c r="P13" i="20" s="1"/>
  <c r="D10" i="27" s="1"/>
  <c r="O9" i="123" s="1"/>
  <c r="C65" i="18"/>
  <c r="C65" i="20" s="1"/>
  <c r="C54" i="25" s="1"/>
  <c r="C61" i="26" s="1"/>
  <c r="W12" i="18"/>
  <c r="W12" i="20" s="1"/>
  <c r="K9" i="27" s="1"/>
  <c r="V8" i="123" s="1"/>
  <c r="J64" i="18"/>
  <c r="J64" i="20" s="1"/>
  <c r="J53" i="25" s="1"/>
  <c r="J60" i="26" s="1"/>
  <c r="Q13" i="18"/>
  <c r="Q13" i="20" s="1"/>
  <c r="E10" i="27" s="1"/>
  <c r="P9" i="123" s="1"/>
  <c r="D65" i="18"/>
  <c r="D65" i="20" s="1"/>
  <c r="D54" i="25" s="1"/>
  <c r="D61" i="26" s="1"/>
  <c r="R45" i="18"/>
  <c r="R45" i="20" s="1"/>
  <c r="E97" i="18"/>
  <c r="E97" i="20" s="1"/>
  <c r="S45" i="18"/>
  <c r="S45" i="20" s="1"/>
  <c r="F97" i="18"/>
  <c r="F97" i="20" s="1"/>
  <c r="V12" i="18"/>
  <c r="V12" i="20" s="1"/>
  <c r="J9" i="27" s="1"/>
  <c r="U8" i="123" s="1"/>
  <c r="I64" i="18"/>
  <c r="I64" i="20" s="1"/>
  <c r="I53" i="25" s="1"/>
  <c r="I60" i="26" s="1"/>
  <c r="X44" i="18"/>
  <c r="X44" i="20" s="1"/>
  <c r="K96" i="18"/>
  <c r="K96" i="20" s="1"/>
  <c r="U12" i="18"/>
  <c r="U12" i="20" s="1"/>
  <c r="I9" i="27" s="1"/>
  <c r="T8" i="123" s="1"/>
  <c r="H64" i="18"/>
  <c r="H64" i="20" s="1"/>
  <c r="H53" i="25" s="1"/>
  <c r="H60" i="26" s="1"/>
  <c r="X11" i="15"/>
  <c r="D13" i="25"/>
  <c r="I44" i="18"/>
  <c r="I148" i="18" s="1"/>
  <c r="I44" i="20"/>
  <c r="H11" i="15"/>
  <c r="H11" i="17" s="1"/>
  <c r="H43" i="14"/>
  <c r="T44" i="15"/>
  <c r="G11" i="14"/>
  <c r="E44" i="15"/>
  <c r="K43" i="15"/>
  <c r="AH17" i="97"/>
  <c r="K12" i="26"/>
  <c r="K11" i="29" s="1"/>
  <c r="J12" i="25"/>
  <c r="AC18" i="97"/>
  <c r="F13" i="26"/>
  <c r="F12" i="29" s="1"/>
  <c r="H44" i="18"/>
  <c r="H148" i="18" s="1"/>
  <c r="H44" i="20"/>
  <c r="C12" i="15"/>
  <c r="C12" i="17" s="1"/>
  <c r="C44" i="14"/>
  <c r="I12" i="25"/>
  <c r="R12" i="15"/>
  <c r="C13" i="25"/>
  <c r="J44" i="18"/>
  <c r="J148" i="18" s="1"/>
  <c r="J44" i="20"/>
  <c r="Q10" i="124"/>
  <c r="Q11" i="32"/>
  <c r="F15" i="97" s="1"/>
  <c r="F44" i="15"/>
  <c r="P10" i="124"/>
  <c r="P11" i="32"/>
  <c r="E15" i="97" s="1"/>
  <c r="C45" i="20"/>
  <c r="C45" i="18"/>
  <c r="C149" i="18" s="1"/>
  <c r="G44" i="17"/>
  <c r="G12" i="20"/>
  <c r="G12" i="18"/>
  <c r="G116" i="18" s="1"/>
  <c r="H12" i="25"/>
  <c r="J11" i="15"/>
  <c r="J11" i="17" s="1"/>
  <c r="J43" i="14"/>
  <c r="AB18" i="97"/>
  <c r="E13" i="26"/>
  <c r="E12" i="29" s="1"/>
  <c r="D12" i="15"/>
  <c r="D12" i="17" s="1"/>
  <c r="D44" i="14"/>
  <c r="V9" i="124"/>
  <c r="V10" i="32"/>
  <c r="K14" i="97" s="1"/>
  <c r="I11" i="15"/>
  <c r="I11" i="17" s="1"/>
  <c r="I43" i="14"/>
  <c r="S12" i="15"/>
  <c r="D45" i="18"/>
  <c r="D149" i="18" s="1"/>
  <c r="D45" i="20"/>
  <c r="I135" i="25" l="1"/>
  <c r="I176" i="25" s="1"/>
  <c r="B13" i="29"/>
  <c r="L14" i="26"/>
  <c r="O45" i="15"/>
  <c r="B12" i="14"/>
  <c r="B45" i="17"/>
  <c r="B13" i="20"/>
  <c r="B13" i="25" s="1"/>
  <c r="B13" i="18"/>
  <c r="O13" i="18" s="1"/>
  <c r="C136" i="25"/>
  <c r="C177" i="25" s="1"/>
  <c r="H135" i="25"/>
  <c r="H176" i="25" s="1"/>
  <c r="D136" i="25"/>
  <c r="D177" i="25" s="1"/>
  <c r="J135" i="25"/>
  <c r="J176" i="25" s="1"/>
  <c r="C149" i="20"/>
  <c r="H148" i="20"/>
  <c r="G116" i="20"/>
  <c r="G94" i="25" s="1"/>
  <c r="G102" i="26" s="1"/>
  <c r="D149" i="20"/>
  <c r="I148" i="20"/>
  <c r="J148" i="20"/>
  <c r="F148" i="15"/>
  <c r="F115" i="14" s="1"/>
  <c r="F147" i="14" s="1"/>
  <c r="F96" i="15"/>
  <c r="F63" i="14" s="1"/>
  <c r="F95" i="14" s="1"/>
  <c r="H115" i="15"/>
  <c r="H63" i="15"/>
  <c r="I115" i="15"/>
  <c r="I63" i="15"/>
  <c r="D116" i="15"/>
  <c r="D64" i="15"/>
  <c r="J63" i="15"/>
  <c r="J115" i="15"/>
  <c r="E148" i="15"/>
  <c r="E115" i="14" s="1"/>
  <c r="E147" i="14" s="1"/>
  <c r="E96" i="15"/>
  <c r="E63" i="14" s="1"/>
  <c r="E95" i="14" s="1"/>
  <c r="C116" i="15"/>
  <c r="C64" i="15"/>
  <c r="K95" i="15"/>
  <c r="K147" i="15"/>
  <c r="T12" i="18"/>
  <c r="T12" i="20" s="1"/>
  <c r="H9" i="27" s="1"/>
  <c r="S8" i="123" s="1"/>
  <c r="G64" i="18"/>
  <c r="G64" i="20" s="1"/>
  <c r="G53" i="25" s="1"/>
  <c r="G60" i="26" s="1"/>
  <c r="W44" i="18"/>
  <c r="W44" i="20" s="1"/>
  <c r="J96" i="18"/>
  <c r="J96" i="20" s="1"/>
  <c r="V44" i="18"/>
  <c r="V44" i="20" s="1"/>
  <c r="I96" i="18"/>
  <c r="I96" i="20" s="1"/>
  <c r="P45" i="18"/>
  <c r="P45" i="20" s="1"/>
  <c r="C97" i="18"/>
  <c r="C97" i="20" s="1"/>
  <c r="Q45" i="18"/>
  <c r="Q45" i="20" s="1"/>
  <c r="D97" i="18"/>
  <c r="D97" i="20" s="1"/>
  <c r="U44" i="18"/>
  <c r="U44" i="20" s="1"/>
  <c r="H96" i="18"/>
  <c r="H96" i="20" s="1"/>
  <c r="O11" i="32"/>
  <c r="D15" i="97" s="1"/>
  <c r="O10" i="124"/>
  <c r="F44" i="17"/>
  <c r="F12" i="20"/>
  <c r="F12" i="18"/>
  <c r="F116" i="18" s="1"/>
  <c r="I43" i="15"/>
  <c r="J43" i="15"/>
  <c r="S10" i="32"/>
  <c r="H14" i="97" s="1"/>
  <c r="S9" i="124"/>
  <c r="G44" i="18"/>
  <c r="G148" i="18" s="1"/>
  <c r="G44" i="20"/>
  <c r="Z18" i="97"/>
  <c r="C13" i="26"/>
  <c r="C44" i="15"/>
  <c r="U9" i="124"/>
  <c r="U10" i="32"/>
  <c r="J14" i="97" s="1"/>
  <c r="X43" i="15"/>
  <c r="K10" i="14"/>
  <c r="G11" i="15"/>
  <c r="G11" i="17" s="1"/>
  <c r="G43" i="14"/>
  <c r="H43" i="15"/>
  <c r="AA18" i="97"/>
  <c r="D13" i="26"/>
  <c r="D12" i="29" s="1"/>
  <c r="G12" i="25"/>
  <c r="E44" i="17"/>
  <c r="E12" i="20"/>
  <c r="E12" i="18"/>
  <c r="E116" i="18" s="1"/>
  <c r="AF17" i="97"/>
  <c r="I12" i="26"/>
  <c r="I11" i="29" s="1"/>
  <c r="Q12" i="15"/>
  <c r="AE17" i="97"/>
  <c r="H12" i="26"/>
  <c r="H11" i="29" s="1"/>
  <c r="S44" i="15"/>
  <c r="F11" i="14"/>
  <c r="N11" i="32"/>
  <c r="C15" i="97" s="1"/>
  <c r="N10" i="124"/>
  <c r="P12" i="15"/>
  <c r="AG17" i="97"/>
  <c r="J12" i="26"/>
  <c r="J11" i="29" s="1"/>
  <c r="R44" i="15"/>
  <c r="E11" i="14"/>
  <c r="U11" i="15"/>
  <c r="K43" i="17"/>
  <c r="K11" i="18"/>
  <c r="K115" i="18" s="1"/>
  <c r="K11" i="20"/>
  <c r="V11" i="15"/>
  <c r="D44" i="15"/>
  <c r="W11" i="15"/>
  <c r="T9" i="124"/>
  <c r="T10" i="32"/>
  <c r="I14" i="97" s="1"/>
  <c r="B12" i="15" l="1"/>
  <c r="B44" i="14"/>
  <c r="O13" i="20"/>
  <c r="C10" i="27" s="1"/>
  <c r="Y18" i="97"/>
  <c r="B13" i="26"/>
  <c r="B12" i="29" s="1"/>
  <c r="B45" i="20"/>
  <c r="B45" i="18"/>
  <c r="O45" i="18" s="1"/>
  <c r="G135" i="25"/>
  <c r="G176" i="25" s="1"/>
  <c r="E116" i="20"/>
  <c r="E94" i="25" s="1"/>
  <c r="E102" i="26" s="1"/>
  <c r="F116" i="20"/>
  <c r="F94" i="25" s="1"/>
  <c r="F102" i="26" s="1"/>
  <c r="G148" i="20"/>
  <c r="K115" i="20"/>
  <c r="K93" i="25" s="1"/>
  <c r="K101" i="26" s="1"/>
  <c r="G63" i="15"/>
  <c r="G115" i="15"/>
  <c r="C96" i="15"/>
  <c r="C63" i="14" s="1"/>
  <c r="C95" i="14" s="1"/>
  <c r="C148" i="15"/>
  <c r="C115" i="14" s="1"/>
  <c r="C147" i="14" s="1"/>
  <c r="J95" i="15"/>
  <c r="J147" i="15"/>
  <c r="K62" i="14"/>
  <c r="K94" i="14" s="1"/>
  <c r="D96" i="15"/>
  <c r="D63" i="14" s="1"/>
  <c r="D95" i="14" s="1"/>
  <c r="D148" i="15"/>
  <c r="D115" i="14" s="1"/>
  <c r="D147" i="14" s="1"/>
  <c r="I147" i="15"/>
  <c r="I95" i="15"/>
  <c r="K114" i="14"/>
  <c r="K146" i="14" s="1"/>
  <c r="H95" i="15"/>
  <c r="H147" i="15"/>
  <c r="X11" i="18"/>
  <c r="X11" i="20" s="1"/>
  <c r="L8" i="27" s="1"/>
  <c r="W7" i="123" s="1"/>
  <c r="K63" i="18"/>
  <c r="K63" i="20" s="1"/>
  <c r="K52" i="25" s="1"/>
  <c r="R12" i="18"/>
  <c r="R12" i="20" s="1"/>
  <c r="F9" i="27" s="1"/>
  <c r="Q8" i="123" s="1"/>
  <c r="E64" i="18"/>
  <c r="E64" i="20" s="1"/>
  <c r="E53" i="25" s="1"/>
  <c r="E60" i="26" s="1"/>
  <c r="S12" i="18"/>
  <c r="S12" i="20" s="1"/>
  <c r="G9" i="27" s="1"/>
  <c r="R8" i="123" s="1"/>
  <c r="F64" i="18"/>
  <c r="F64" i="20" s="1"/>
  <c r="F53" i="25" s="1"/>
  <c r="F60" i="26" s="1"/>
  <c r="T44" i="18"/>
  <c r="T44" i="20" s="1"/>
  <c r="G96" i="18"/>
  <c r="G96" i="20" s="1"/>
  <c r="H43" i="17"/>
  <c r="H11" i="20"/>
  <c r="H11" i="18"/>
  <c r="H115" i="18" s="1"/>
  <c r="G43" i="15"/>
  <c r="J43" i="17"/>
  <c r="J11" i="18"/>
  <c r="J115" i="18" s="1"/>
  <c r="J11" i="20"/>
  <c r="Q44" i="15"/>
  <c r="D11" i="14"/>
  <c r="K11" i="25"/>
  <c r="AD17" i="97"/>
  <c r="G12" i="26"/>
  <c r="G11" i="29" s="1"/>
  <c r="U43" i="15"/>
  <c r="H10" i="14"/>
  <c r="P44" i="15"/>
  <c r="C11" i="14"/>
  <c r="V43" i="15"/>
  <c r="I10" i="14"/>
  <c r="F12" i="25"/>
  <c r="F11" i="15"/>
  <c r="F11" i="17" s="1"/>
  <c r="F43" i="14"/>
  <c r="C44" i="17"/>
  <c r="C12" i="20"/>
  <c r="C12" i="18"/>
  <c r="C116" i="18" s="1"/>
  <c r="E12" i="25"/>
  <c r="T11" i="15"/>
  <c r="K10" i="15"/>
  <c r="K10" i="17" s="1"/>
  <c r="K42" i="14"/>
  <c r="W43" i="15"/>
  <c r="J10" i="14"/>
  <c r="F44" i="20"/>
  <c r="F44" i="18"/>
  <c r="F148" i="18" s="1"/>
  <c r="E11" i="15"/>
  <c r="E11" i="17" s="1"/>
  <c r="E43" i="14"/>
  <c r="R9" i="124"/>
  <c r="R10" i="32"/>
  <c r="G14" i="97" s="1"/>
  <c r="C12" i="29"/>
  <c r="I43" i="17"/>
  <c r="I11" i="18"/>
  <c r="I115" i="18" s="1"/>
  <c r="I11" i="20"/>
  <c r="K43" i="20"/>
  <c r="K43" i="18"/>
  <c r="K147" i="18" s="1"/>
  <c r="D44" i="17"/>
  <c r="D12" i="18"/>
  <c r="D116" i="18" s="1"/>
  <c r="D12" i="20"/>
  <c r="E44" i="18"/>
  <c r="E148" i="18" s="1"/>
  <c r="E44" i="20"/>
  <c r="K134" i="25" l="1"/>
  <c r="K175" i="25" s="1"/>
  <c r="K59" i="26"/>
  <c r="L13" i="26"/>
  <c r="B44" i="15"/>
  <c r="O45" i="20"/>
  <c r="N9" i="123"/>
  <c r="M10" i="124"/>
  <c r="M11" i="32"/>
  <c r="B15" i="97" s="1"/>
  <c r="B12" i="17"/>
  <c r="O12" i="15"/>
  <c r="F135" i="25"/>
  <c r="F176" i="25" s="1"/>
  <c r="E135" i="25"/>
  <c r="E176" i="25" s="1"/>
  <c r="E148" i="20"/>
  <c r="H115" i="20"/>
  <c r="H93" i="25" s="1"/>
  <c r="H101" i="26" s="1"/>
  <c r="C116" i="20"/>
  <c r="C94" i="25" s="1"/>
  <c r="C102" i="26" s="1"/>
  <c r="J115" i="20"/>
  <c r="J93" i="25" s="1"/>
  <c r="J101" i="26" s="1"/>
  <c r="D116" i="20"/>
  <c r="D94" i="25" s="1"/>
  <c r="D102" i="26" s="1"/>
  <c r="F148" i="20"/>
  <c r="K147" i="20"/>
  <c r="I115" i="20"/>
  <c r="I93" i="25" s="1"/>
  <c r="I101" i="26" s="1"/>
  <c r="G147" i="15"/>
  <c r="G95" i="15"/>
  <c r="H114" i="14"/>
  <c r="H146" i="14" s="1"/>
  <c r="H62" i="14"/>
  <c r="H94" i="14" s="1"/>
  <c r="E115" i="15"/>
  <c r="E63" i="15"/>
  <c r="F63" i="15"/>
  <c r="F115" i="15"/>
  <c r="I62" i="14"/>
  <c r="I94" i="14" s="1"/>
  <c r="J62" i="14"/>
  <c r="J94" i="14" s="1"/>
  <c r="J114" i="14"/>
  <c r="J146" i="14" s="1"/>
  <c r="K62" i="15"/>
  <c r="K114" i="15"/>
  <c r="I114" i="14"/>
  <c r="I146" i="14" s="1"/>
  <c r="Q12" i="18"/>
  <c r="Q12" i="20" s="1"/>
  <c r="E9" i="27" s="1"/>
  <c r="P8" i="123" s="1"/>
  <c r="D64" i="18"/>
  <c r="D64" i="20" s="1"/>
  <c r="D53" i="25" s="1"/>
  <c r="D60" i="26" s="1"/>
  <c r="U11" i="18"/>
  <c r="U11" i="20" s="1"/>
  <c r="I8" i="27" s="1"/>
  <c r="T7" i="123" s="1"/>
  <c r="H63" i="18"/>
  <c r="H63" i="20" s="1"/>
  <c r="H52" i="25" s="1"/>
  <c r="V11" i="18"/>
  <c r="V11" i="20" s="1"/>
  <c r="J8" i="27" s="1"/>
  <c r="U7" i="123" s="1"/>
  <c r="I63" i="18"/>
  <c r="I63" i="20" s="1"/>
  <c r="I52" i="25" s="1"/>
  <c r="P12" i="18"/>
  <c r="P12" i="20" s="1"/>
  <c r="D9" i="27" s="1"/>
  <c r="O8" i="123" s="1"/>
  <c r="C64" i="18"/>
  <c r="C64" i="20" s="1"/>
  <c r="C53" i="25" s="1"/>
  <c r="C60" i="26" s="1"/>
  <c r="W11" i="18"/>
  <c r="W11" i="20" s="1"/>
  <c r="K8" i="27" s="1"/>
  <c r="V7" i="123" s="1"/>
  <c r="J63" i="18"/>
  <c r="J63" i="20" s="1"/>
  <c r="J52" i="25" s="1"/>
  <c r="R44" i="18"/>
  <c r="R44" i="20" s="1"/>
  <c r="E96" i="18"/>
  <c r="E96" i="20" s="1"/>
  <c r="X43" i="18"/>
  <c r="X43" i="20" s="1"/>
  <c r="K95" i="18"/>
  <c r="K95" i="20" s="1"/>
  <c r="S44" i="18"/>
  <c r="S44" i="20" s="1"/>
  <c r="F96" i="18"/>
  <c r="F96" i="20" s="1"/>
  <c r="J42" i="14"/>
  <c r="J10" i="15"/>
  <c r="J10" i="17" s="1"/>
  <c r="G43" i="17"/>
  <c r="G11" i="18"/>
  <c r="G115" i="18" s="1"/>
  <c r="G11" i="20"/>
  <c r="I11" i="25"/>
  <c r="AB17" i="97"/>
  <c r="E12" i="26"/>
  <c r="E11" i="29" s="1"/>
  <c r="F43" i="15"/>
  <c r="AC17" i="97"/>
  <c r="F12" i="26"/>
  <c r="F11" i="29" s="1"/>
  <c r="AH16" i="97"/>
  <c r="K11" i="26"/>
  <c r="K10" i="29" s="1"/>
  <c r="J43" i="20"/>
  <c r="J43" i="18"/>
  <c r="J147" i="18" s="1"/>
  <c r="P10" i="32"/>
  <c r="E14" i="97" s="1"/>
  <c r="P9" i="124"/>
  <c r="C44" i="18"/>
  <c r="C148" i="18" s="1"/>
  <c r="C44" i="20"/>
  <c r="D44" i="18"/>
  <c r="D148" i="18" s="1"/>
  <c r="D44" i="20"/>
  <c r="E43" i="15"/>
  <c r="X10" i="15"/>
  <c r="Q9" i="124"/>
  <c r="Q10" i="32"/>
  <c r="F14" i="97" s="1"/>
  <c r="V8" i="124"/>
  <c r="V9" i="32"/>
  <c r="K13" i="97" s="1"/>
  <c r="T43" i="15"/>
  <c r="G10" i="14"/>
  <c r="H11" i="25"/>
  <c r="D12" i="25"/>
  <c r="K42" i="15"/>
  <c r="K146" i="15" s="1"/>
  <c r="I43" i="20"/>
  <c r="I43" i="18"/>
  <c r="I147" i="18" s="1"/>
  <c r="R11" i="15"/>
  <c r="C12" i="25"/>
  <c r="S11" i="15"/>
  <c r="I10" i="15"/>
  <c r="I10" i="17" s="1"/>
  <c r="I42" i="14"/>
  <c r="C11" i="15"/>
  <c r="C11" i="17" s="1"/>
  <c r="C43" i="14"/>
  <c r="H42" i="14"/>
  <c r="H10" i="15"/>
  <c r="H10" i="17" s="1"/>
  <c r="D11" i="15"/>
  <c r="D11" i="17" s="1"/>
  <c r="D43" i="14"/>
  <c r="J11" i="25"/>
  <c r="H43" i="20"/>
  <c r="H43" i="18"/>
  <c r="H147" i="18" s="1"/>
  <c r="H134" i="25" l="1"/>
  <c r="H175" i="25" s="1"/>
  <c r="H59" i="26"/>
  <c r="J134" i="25"/>
  <c r="J175" i="25" s="1"/>
  <c r="J59" i="26"/>
  <c r="I134" i="25"/>
  <c r="I175" i="25" s="1"/>
  <c r="I59" i="26"/>
  <c r="D135" i="25"/>
  <c r="D176" i="25" s="1"/>
  <c r="B44" i="17"/>
  <c r="B12" i="20"/>
  <c r="B12" i="25" s="1"/>
  <c r="B12" i="18"/>
  <c r="O12" i="18" s="1"/>
  <c r="O44" i="15"/>
  <c r="B11" i="14"/>
  <c r="C135" i="25"/>
  <c r="C176" i="25" s="1"/>
  <c r="K94" i="15"/>
  <c r="K61" i="14" s="1"/>
  <c r="H147" i="20"/>
  <c r="I147" i="20"/>
  <c r="C148" i="20"/>
  <c r="G115" i="20"/>
  <c r="G93" i="25" s="1"/>
  <c r="G101" i="26" s="1"/>
  <c r="D148" i="20"/>
  <c r="J147" i="20"/>
  <c r="K113" i="14"/>
  <c r="K145" i="14"/>
  <c r="D115" i="15"/>
  <c r="D63" i="15"/>
  <c r="C63" i="15"/>
  <c r="C115" i="15"/>
  <c r="H114" i="15"/>
  <c r="H62" i="15"/>
  <c r="I114" i="15"/>
  <c r="I62" i="15"/>
  <c r="E95" i="15"/>
  <c r="E147" i="15"/>
  <c r="F147" i="15"/>
  <c r="F95" i="15"/>
  <c r="J62" i="15"/>
  <c r="J114" i="15"/>
  <c r="G62" i="14"/>
  <c r="G94" i="14" s="1"/>
  <c r="G114" i="14"/>
  <c r="G146" i="14" s="1"/>
  <c r="Q44" i="18"/>
  <c r="Q44" i="20" s="1"/>
  <c r="D96" i="18"/>
  <c r="D96" i="20" s="1"/>
  <c r="U43" i="18"/>
  <c r="U43" i="20" s="1"/>
  <c r="H95" i="18"/>
  <c r="H95" i="20" s="1"/>
  <c r="W43" i="18"/>
  <c r="W43" i="20" s="1"/>
  <c r="J95" i="18"/>
  <c r="J95" i="20" s="1"/>
  <c r="T11" i="18"/>
  <c r="T11" i="20" s="1"/>
  <c r="H8" i="27" s="1"/>
  <c r="S7" i="123" s="1"/>
  <c r="G63" i="18"/>
  <c r="G63" i="20" s="1"/>
  <c r="G52" i="25" s="1"/>
  <c r="V43" i="18"/>
  <c r="V43" i="20" s="1"/>
  <c r="I95" i="18"/>
  <c r="I95" i="20" s="1"/>
  <c r="P44" i="18"/>
  <c r="P44" i="20" s="1"/>
  <c r="C96" i="18"/>
  <c r="C96" i="20" s="1"/>
  <c r="U8" i="124"/>
  <c r="U9" i="32"/>
  <c r="J13" i="97" s="1"/>
  <c r="O9" i="124"/>
  <c r="O10" i="32"/>
  <c r="D14" i="97" s="1"/>
  <c r="W10" i="15"/>
  <c r="S8" i="124"/>
  <c r="S9" i="32"/>
  <c r="H13" i="97" s="1"/>
  <c r="K42" i="17"/>
  <c r="K10" i="18"/>
  <c r="K10" i="20"/>
  <c r="G11" i="25"/>
  <c r="J42" i="15"/>
  <c r="J94" i="15" s="1"/>
  <c r="Q11" i="15"/>
  <c r="T8" i="124"/>
  <c r="T9" i="32"/>
  <c r="I13" i="97" s="1"/>
  <c r="AG16" i="97"/>
  <c r="J11" i="26"/>
  <c r="J10" i="29" s="1"/>
  <c r="P11" i="15"/>
  <c r="D43" i="15"/>
  <c r="U10" i="15"/>
  <c r="C43" i="15"/>
  <c r="I42" i="15"/>
  <c r="I146" i="15" s="1"/>
  <c r="N9" i="124"/>
  <c r="N10" i="32"/>
  <c r="C14" i="97" s="1"/>
  <c r="E43" i="17"/>
  <c r="E11" i="18"/>
  <c r="E115" i="18" s="1"/>
  <c r="E11" i="20"/>
  <c r="AE16" i="97"/>
  <c r="H11" i="26"/>
  <c r="H10" i="29" s="1"/>
  <c r="R43" i="15"/>
  <c r="E10" i="14"/>
  <c r="S43" i="15"/>
  <c r="F10" i="14"/>
  <c r="X42" i="15"/>
  <c r="K9" i="14"/>
  <c r="K41" i="14"/>
  <c r="H42" i="15"/>
  <c r="H94" i="15" s="1"/>
  <c r="V10" i="15"/>
  <c r="F43" i="17"/>
  <c r="F11" i="20"/>
  <c r="F11" i="18"/>
  <c r="F115" i="18" s="1"/>
  <c r="Z17" i="97"/>
  <c r="C12" i="26"/>
  <c r="AA17" i="97"/>
  <c r="D12" i="26"/>
  <c r="D11" i="29" s="1"/>
  <c r="G10" i="15"/>
  <c r="G10" i="17" s="1"/>
  <c r="G42" i="14"/>
  <c r="AF16" i="97"/>
  <c r="I11" i="26"/>
  <c r="I10" i="29" s="1"/>
  <c r="G43" i="18"/>
  <c r="G147" i="18" s="1"/>
  <c r="G43" i="20"/>
  <c r="G134" i="25" l="1"/>
  <c r="G175" i="25" s="1"/>
  <c r="G59" i="26"/>
  <c r="O12" i="20"/>
  <c r="C9" i="27" s="1"/>
  <c r="Y17" i="97"/>
  <c r="B12" i="26"/>
  <c r="B11" i="29" s="1"/>
  <c r="B43" i="14"/>
  <c r="B11" i="15"/>
  <c r="B44" i="18"/>
  <c r="O44" i="18" s="1"/>
  <c r="B44" i="20"/>
  <c r="K93" i="14"/>
  <c r="J146" i="15"/>
  <c r="J113" i="14" s="1"/>
  <c r="K114" i="18"/>
  <c r="K114" i="20" s="1"/>
  <c r="K92" i="25" s="1"/>
  <c r="K100" i="26" s="1"/>
  <c r="G147" i="20"/>
  <c r="F115" i="20"/>
  <c r="F93" i="25" s="1"/>
  <c r="F101" i="26" s="1"/>
  <c r="E115" i="20"/>
  <c r="E93" i="25" s="1"/>
  <c r="E101" i="26" s="1"/>
  <c r="H61" i="14"/>
  <c r="H93" i="14"/>
  <c r="J61" i="14"/>
  <c r="J93" i="14"/>
  <c r="I113" i="14"/>
  <c r="I145" i="14"/>
  <c r="E114" i="14"/>
  <c r="E146" i="14" s="1"/>
  <c r="I94" i="15"/>
  <c r="G62" i="15"/>
  <c r="G114" i="15"/>
  <c r="C147" i="15"/>
  <c r="C95" i="15"/>
  <c r="E62" i="14"/>
  <c r="E94" i="14" s="1"/>
  <c r="H146" i="15"/>
  <c r="F62" i="14"/>
  <c r="F94" i="14" s="1"/>
  <c r="D95" i="15"/>
  <c r="D147" i="15"/>
  <c r="F114" i="14"/>
  <c r="F146" i="14" s="1"/>
  <c r="S11" i="18"/>
  <c r="S11" i="20" s="1"/>
  <c r="G8" i="27" s="1"/>
  <c r="R7" i="123" s="1"/>
  <c r="F63" i="18"/>
  <c r="F63" i="20" s="1"/>
  <c r="F52" i="25" s="1"/>
  <c r="F59" i="26" s="1"/>
  <c r="X10" i="18"/>
  <c r="X10" i="20" s="1"/>
  <c r="L7" i="27" s="1"/>
  <c r="W6" i="123" s="1"/>
  <c r="K62" i="18"/>
  <c r="K62" i="20" s="1"/>
  <c r="K51" i="25" s="1"/>
  <c r="K58" i="26" s="1"/>
  <c r="T43" i="18"/>
  <c r="T43" i="20" s="1"/>
  <c r="G95" i="18"/>
  <c r="G95" i="20" s="1"/>
  <c r="R11" i="18"/>
  <c r="R11" i="20" s="1"/>
  <c r="F8" i="27" s="1"/>
  <c r="Q7" i="123" s="1"/>
  <c r="E63" i="18"/>
  <c r="E63" i="20" s="1"/>
  <c r="E52" i="25" s="1"/>
  <c r="E59" i="26" s="1"/>
  <c r="F43" i="18"/>
  <c r="F147" i="18" s="1"/>
  <c r="F43" i="20"/>
  <c r="W42" i="15"/>
  <c r="J9" i="14"/>
  <c r="J41" i="14"/>
  <c r="P43" i="15"/>
  <c r="C10" i="14"/>
  <c r="Q43" i="15"/>
  <c r="D10" i="14"/>
  <c r="T10" i="15"/>
  <c r="F11" i="25"/>
  <c r="K9" i="20"/>
  <c r="K9" i="15"/>
  <c r="K113" i="15" s="1"/>
  <c r="K9" i="18"/>
  <c r="F10" i="15"/>
  <c r="F10" i="17" s="1"/>
  <c r="F42" i="14"/>
  <c r="E10" i="15"/>
  <c r="E10" i="17" s="1"/>
  <c r="E42" i="14"/>
  <c r="E43" i="20"/>
  <c r="E43" i="18"/>
  <c r="E147" i="18" s="1"/>
  <c r="C43" i="17"/>
  <c r="C11" i="18"/>
  <c r="C115" i="18" s="1"/>
  <c r="C11" i="20"/>
  <c r="AD16" i="97"/>
  <c r="G11" i="26"/>
  <c r="G10" i="29" s="1"/>
  <c r="C11" i="29"/>
  <c r="R8" i="124"/>
  <c r="R9" i="32"/>
  <c r="G13" i="97" s="1"/>
  <c r="D43" i="17"/>
  <c r="D11" i="20"/>
  <c r="D11" i="18"/>
  <c r="D115" i="18" s="1"/>
  <c r="K10" i="25"/>
  <c r="E11" i="25"/>
  <c r="G42" i="15"/>
  <c r="I42" i="17"/>
  <c r="I10" i="18"/>
  <c r="I10" i="20"/>
  <c r="U42" i="15"/>
  <c r="H41" i="14"/>
  <c r="H9" i="14"/>
  <c r="K41" i="20"/>
  <c r="K41" i="18"/>
  <c r="K41" i="15"/>
  <c r="V42" i="15"/>
  <c r="I9" i="14"/>
  <c r="I41" i="14"/>
  <c r="H42" i="17"/>
  <c r="H10" i="18"/>
  <c r="H10" i="20"/>
  <c r="K42" i="20"/>
  <c r="K42" i="18"/>
  <c r="K146" i="18" s="1"/>
  <c r="J42" i="17"/>
  <c r="J10" i="18"/>
  <c r="J10" i="20"/>
  <c r="L12" i="26" l="1"/>
  <c r="J145" i="14"/>
  <c r="O44" i="20"/>
  <c r="B43" i="15"/>
  <c r="B11" i="17"/>
  <c r="O11" i="15"/>
  <c r="N8" i="123"/>
  <c r="M9" i="124"/>
  <c r="M10" i="32"/>
  <c r="B14" i="97" s="1"/>
  <c r="E134" i="25"/>
  <c r="E175" i="25" s="1"/>
  <c r="K133" i="25"/>
  <c r="K174" i="25" s="1"/>
  <c r="K51" i="22"/>
  <c r="F134" i="25"/>
  <c r="F175" i="25" s="1"/>
  <c r="K113" i="18"/>
  <c r="K113" i="20" s="1"/>
  <c r="K91" i="25" s="1"/>
  <c r="K99" i="26" s="1"/>
  <c r="J114" i="18"/>
  <c r="J114" i="20" s="1"/>
  <c r="J92" i="25" s="1"/>
  <c r="J100" i="26" s="1"/>
  <c r="D115" i="20"/>
  <c r="D93" i="25" s="1"/>
  <c r="D101" i="26" s="1"/>
  <c r="C115" i="20"/>
  <c r="C93" i="25" s="1"/>
  <c r="C101" i="26" s="1"/>
  <c r="E147" i="20"/>
  <c r="F147" i="20"/>
  <c r="H114" i="18"/>
  <c r="H114" i="20" s="1"/>
  <c r="H92" i="25" s="1"/>
  <c r="H100" i="26" s="1"/>
  <c r="I114" i="18"/>
  <c r="I114" i="20" s="1"/>
  <c r="I92" i="25" s="1"/>
  <c r="I100" i="26" s="1"/>
  <c r="K146" i="20"/>
  <c r="E114" i="15"/>
  <c r="E62" i="15"/>
  <c r="D114" i="14"/>
  <c r="D146" i="14" s="1"/>
  <c r="K61" i="15"/>
  <c r="K61" i="18" s="1"/>
  <c r="K61" i="20" s="1"/>
  <c r="K50" i="25" s="1"/>
  <c r="K57" i="26" s="1"/>
  <c r="K145" i="15"/>
  <c r="K145" i="18" s="1"/>
  <c r="K145" i="20" s="1"/>
  <c r="K109" i="25" s="1"/>
  <c r="K93" i="15"/>
  <c r="K93" i="18" s="1"/>
  <c r="K93" i="20" s="1"/>
  <c r="D62" i="14"/>
  <c r="H113" i="14"/>
  <c r="H145" i="14"/>
  <c r="C62" i="14"/>
  <c r="G146" i="15"/>
  <c r="G94" i="15"/>
  <c r="F114" i="15"/>
  <c r="F62" i="15"/>
  <c r="C114" i="14"/>
  <c r="C146" i="14" s="1"/>
  <c r="I61" i="14"/>
  <c r="I93" i="14"/>
  <c r="U10" i="18"/>
  <c r="U10" i="20" s="1"/>
  <c r="I7" i="27" s="1"/>
  <c r="T6" i="123" s="1"/>
  <c r="H62" i="18"/>
  <c r="H62" i="20" s="1"/>
  <c r="H51" i="25" s="1"/>
  <c r="H58" i="26" s="1"/>
  <c r="S43" i="18"/>
  <c r="S43" i="20" s="1"/>
  <c r="F95" i="18"/>
  <c r="F95" i="20" s="1"/>
  <c r="X42" i="18"/>
  <c r="X42" i="20" s="1"/>
  <c r="K94" i="18"/>
  <c r="K94" i="20" s="1"/>
  <c r="V10" i="18"/>
  <c r="V10" i="20" s="1"/>
  <c r="J7" i="27" s="1"/>
  <c r="U6" i="123" s="1"/>
  <c r="I62" i="18"/>
  <c r="I62" i="20" s="1"/>
  <c r="I51" i="25" s="1"/>
  <c r="I58" i="26" s="1"/>
  <c r="P11" i="18"/>
  <c r="P11" i="20" s="1"/>
  <c r="D8" i="27" s="1"/>
  <c r="O7" i="123" s="1"/>
  <c r="C63" i="18"/>
  <c r="C63" i="20" s="1"/>
  <c r="C52" i="25" s="1"/>
  <c r="C59" i="26" s="1"/>
  <c r="W10" i="18"/>
  <c r="W10" i="20" s="1"/>
  <c r="K7" i="27" s="1"/>
  <c r="V6" i="123" s="1"/>
  <c r="J62" i="18"/>
  <c r="J62" i="20" s="1"/>
  <c r="J51" i="25" s="1"/>
  <c r="J58" i="26" s="1"/>
  <c r="Q11" i="18"/>
  <c r="Q11" i="20" s="1"/>
  <c r="E8" i="27" s="1"/>
  <c r="P7" i="123" s="1"/>
  <c r="D63" i="18"/>
  <c r="D63" i="20" s="1"/>
  <c r="D52" i="25" s="1"/>
  <c r="D59" i="26" s="1"/>
  <c r="R43" i="18"/>
  <c r="R43" i="20" s="1"/>
  <c r="E95" i="18"/>
  <c r="E95" i="20" s="1"/>
  <c r="I9" i="18"/>
  <c r="I9" i="15"/>
  <c r="I113" i="15" s="1"/>
  <c r="I9" i="20"/>
  <c r="I10" i="25"/>
  <c r="C43" i="20"/>
  <c r="C43" i="18"/>
  <c r="C147" i="18" s="1"/>
  <c r="S10" i="15"/>
  <c r="P8" i="124"/>
  <c r="P9" i="32"/>
  <c r="E13" i="97" s="1"/>
  <c r="R10" i="15"/>
  <c r="K9" i="25"/>
  <c r="D10" i="15"/>
  <c r="D42" i="14"/>
  <c r="C10" i="15"/>
  <c r="C10" i="17" s="1"/>
  <c r="C42" i="14"/>
  <c r="H10" i="25"/>
  <c r="X41" i="15"/>
  <c r="X41" i="18" s="1"/>
  <c r="X41" i="20" s="1"/>
  <c r="K8" i="14"/>
  <c r="K40" i="14"/>
  <c r="AH15" i="97"/>
  <c r="K10" i="26"/>
  <c r="K9" i="29" s="1"/>
  <c r="X9" i="15"/>
  <c r="X9" i="18" s="1"/>
  <c r="X9" i="20" s="1"/>
  <c r="L6" i="27" s="1"/>
  <c r="W5" i="123" s="1"/>
  <c r="J10" i="25"/>
  <c r="I42" i="18"/>
  <c r="I146" i="18" s="1"/>
  <c r="I42" i="20"/>
  <c r="AB16" i="97"/>
  <c r="E11" i="26"/>
  <c r="E10" i="29" s="1"/>
  <c r="D11" i="25"/>
  <c r="C11" i="25"/>
  <c r="Q8" i="124"/>
  <c r="Q9" i="32"/>
  <c r="F13" i="97" s="1"/>
  <c r="G42" i="17"/>
  <c r="G10" i="18"/>
  <c r="G10" i="20"/>
  <c r="J41" i="18"/>
  <c r="J41" i="20"/>
  <c r="J41" i="15"/>
  <c r="H41" i="18"/>
  <c r="H41" i="20"/>
  <c r="H41" i="15"/>
  <c r="H42" i="20"/>
  <c r="H42" i="18"/>
  <c r="H146" i="18" s="1"/>
  <c r="J42" i="20"/>
  <c r="J42" i="18"/>
  <c r="J146" i="18" s="1"/>
  <c r="I41" i="20"/>
  <c r="I41" i="18"/>
  <c r="I41" i="15"/>
  <c r="H9" i="18"/>
  <c r="H9" i="20"/>
  <c r="H9" i="15"/>
  <c r="H61" i="15" s="1"/>
  <c r="T42" i="15"/>
  <c r="G9" i="14"/>
  <c r="G41" i="14"/>
  <c r="V8" i="32"/>
  <c r="K12" i="97" s="1"/>
  <c r="V7" i="124"/>
  <c r="D43" i="20"/>
  <c r="D43" i="18"/>
  <c r="D147" i="18" s="1"/>
  <c r="E42" i="15"/>
  <c r="F42" i="15"/>
  <c r="AC16" i="97"/>
  <c r="F11" i="26"/>
  <c r="F10" i="29" s="1"/>
  <c r="J9" i="18"/>
  <c r="J9" i="20"/>
  <c r="J9" i="15"/>
  <c r="J61" i="15" s="1"/>
  <c r="K150" i="25" l="1"/>
  <c r="K191" i="25" s="1"/>
  <c r="K117" i="26"/>
  <c r="I51" i="22"/>
  <c r="I133" i="25"/>
  <c r="I174" i="25" s="1"/>
  <c r="B43" i="17"/>
  <c r="B11" i="18"/>
  <c r="O11" i="18" s="1"/>
  <c r="B11" i="20"/>
  <c r="B11" i="25" s="1"/>
  <c r="B10" i="14"/>
  <c r="O43" i="15"/>
  <c r="D134" i="25"/>
  <c r="D175" i="25" s="1"/>
  <c r="H133" i="25"/>
  <c r="H174" i="25" s="1"/>
  <c r="C134" i="25"/>
  <c r="C175" i="25" s="1"/>
  <c r="K132" i="25"/>
  <c r="K173" i="25" s="1"/>
  <c r="J133" i="25"/>
  <c r="J174" i="25" s="1"/>
  <c r="H51" i="22"/>
  <c r="I113" i="18"/>
  <c r="I113" i="20" s="1"/>
  <c r="I91" i="25" s="1"/>
  <c r="I99" i="26" s="1"/>
  <c r="H61" i="18"/>
  <c r="H61" i="20" s="1"/>
  <c r="H50" i="25" s="1"/>
  <c r="H57" i="26" s="1"/>
  <c r="J113" i="15"/>
  <c r="J113" i="18" s="1"/>
  <c r="J113" i="20" s="1"/>
  <c r="J91" i="25" s="1"/>
  <c r="J99" i="26" s="1"/>
  <c r="J51" i="22"/>
  <c r="J61" i="18"/>
  <c r="J61" i="20" s="1"/>
  <c r="J50" i="25" s="1"/>
  <c r="J57" i="26" s="1"/>
  <c r="D114" i="15"/>
  <c r="D10" i="17"/>
  <c r="D147" i="20"/>
  <c r="G114" i="18"/>
  <c r="G114" i="20" s="1"/>
  <c r="G92" i="25" s="1"/>
  <c r="G100" i="26" s="1"/>
  <c r="J146" i="20"/>
  <c r="H146" i="20"/>
  <c r="C147" i="20"/>
  <c r="I146" i="20"/>
  <c r="H93" i="15"/>
  <c r="H93" i="18" s="1"/>
  <c r="H93" i="20" s="1"/>
  <c r="H145" i="15"/>
  <c r="H145" i="18" s="1"/>
  <c r="H145" i="20" s="1"/>
  <c r="H109" i="25" s="1"/>
  <c r="F94" i="15"/>
  <c r="F146" i="15"/>
  <c r="I93" i="15"/>
  <c r="I93" i="18" s="1"/>
  <c r="I93" i="20" s="1"/>
  <c r="I145" i="15"/>
  <c r="I145" i="18" s="1"/>
  <c r="I145" i="20" s="1"/>
  <c r="I109" i="25" s="1"/>
  <c r="J145" i="15"/>
  <c r="J145" i="18" s="1"/>
  <c r="J145" i="20" s="1"/>
  <c r="J109" i="25" s="1"/>
  <c r="J93" i="15"/>
  <c r="J93" i="18" s="1"/>
  <c r="J93" i="20" s="1"/>
  <c r="I61" i="15"/>
  <c r="I61" i="18" s="1"/>
  <c r="I61" i="20" s="1"/>
  <c r="I50" i="25" s="1"/>
  <c r="I57" i="26" s="1"/>
  <c r="D62" i="15"/>
  <c r="D94" i="14"/>
  <c r="G61" i="14"/>
  <c r="G93" i="14"/>
  <c r="C114" i="15"/>
  <c r="G113" i="14"/>
  <c r="G145" i="14"/>
  <c r="K92" i="14"/>
  <c r="K60" i="14"/>
  <c r="E94" i="15"/>
  <c r="E146" i="15"/>
  <c r="C62" i="15"/>
  <c r="C94" i="14"/>
  <c r="H113" i="15"/>
  <c r="H113" i="18" s="1"/>
  <c r="H113" i="20" s="1"/>
  <c r="H91" i="25" s="1"/>
  <c r="H99" i="26" s="1"/>
  <c r="K144" i="14"/>
  <c r="K112" i="14"/>
  <c r="P43" i="18"/>
  <c r="P43" i="20" s="1"/>
  <c r="C95" i="18"/>
  <c r="C95" i="20" s="1"/>
  <c r="U42" i="18"/>
  <c r="U42" i="20" s="1"/>
  <c r="H94" i="18"/>
  <c r="H94" i="20" s="1"/>
  <c r="W42" i="18"/>
  <c r="W42" i="20" s="1"/>
  <c r="J94" i="18"/>
  <c r="J94" i="20" s="1"/>
  <c r="T10" i="18"/>
  <c r="T10" i="20" s="1"/>
  <c r="H7" i="27" s="1"/>
  <c r="S6" i="123" s="1"/>
  <c r="G62" i="18"/>
  <c r="G62" i="20" s="1"/>
  <c r="G51" i="25" s="1"/>
  <c r="G58" i="26" s="1"/>
  <c r="Q43" i="18"/>
  <c r="Q43" i="20" s="1"/>
  <c r="D95" i="18"/>
  <c r="D95" i="20" s="1"/>
  <c r="V42" i="18"/>
  <c r="V42" i="20" s="1"/>
  <c r="I94" i="18"/>
  <c r="I94" i="20" s="1"/>
  <c r="K38" i="22"/>
  <c r="K25" i="22" s="1"/>
  <c r="V6" i="124"/>
  <c r="V7" i="32"/>
  <c r="K11" i="97" s="1"/>
  <c r="AH14" i="97"/>
  <c r="K9" i="26"/>
  <c r="K8" i="29" s="1"/>
  <c r="AF15" i="97"/>
  <c r="I10" i="26"/>
  <c r="I9" i="29" s="1"/>
  <c r="V41" i="15"/>
  <c r="V41" i="18" s="1"/>
  <c r="V41" i="20" s="1"/>
  <c r="I8" i="14"/>
  <c r="I40" i="14"/>
  <c r="G42" i="18"/>
  <c r="G146" i="18" s="1"/>
  <c r="G42" i="20"/>
  <c r="Z16" i="97"/>
  <c r="C11" i="26"/>
  <c r="AG15" i="97"/>
  <c r="J10" i="26"/>
  <c r="J9" i="29" s="1"/>
  <c r="Q10" i="15"/>
  <c r="I9" i="25"/>
  <c r="N8" i="124"/>
  <c r="N9" i="32"/>
  <c r="C13" i="97" s="1"/>
  <c r="W9" i="15"/>
  <c r="U9" i="15"/>
  <c r="U9" i="18" s="1"/>
  <c r="U9" i="20" s="1"/>
  <c r="I6" i="27" s="1"/>
  <c r="T5" i="123" s="1"/>
  <c r="AA16" i="97"/>
  <c r="D11" i="26"/>
  <c r="D10" i="29" s="1"/>
  <c r="U7" i="124"/>
  <c r="U8" i="32"/>
  <c r="J12" i="97" s="1"/>
  <c r="K40" i="18"/>
  <c r="K40" i="20"/>
  <c r="K40" i="15"/>
  <c r="S7" i="124"/>
  <c r="S8" i="32"/>
  <c r="H12" i="97" s="1"/>
  <c r="E42" i="17"/>
  <c r="E10" i="18"/>
  <c r="E10" i="20"/>
  <c r="V9" i="15"/>
  <c r="V9" i="18" s="1"/>
  <c r="V9" i="20" s="1"/>
  <c r="J6" i="27" s="1"/>
  <c r="U5" i="123" s="1"/>
  <c r="P10" i="15"/>
  <c r="G41" i="18"/>
  <c r="G41" i="20"/>
  <c r="G41" i="15"/>
  <c r="W41" i="15"/>
  <c r="W41" i="18" s="1"/>
  <c r="W41" i="20" s="1"/>
  <c r="J8" i="14"/>
  <c r="J40" i="14"/>
  <c r="J9" i="25"/>
  <c r="R42" i="15"/>
  <c r="E9" i="14"/>
  <c r="E41" i="14"/>
  <c r="G9" i="20"/>
  <c r="G9" i="18"/>
  <c r="G9" i="15"/>
  <c r="U41" i="15"/>
  <c r="U41" i="18" s="1"/>
  <c r="U41" i="20" s="1"/>
  <c r="H8" i="14"/>
  <c r="H40" i="14"/>
  <c r="W9" i="18"/>
  <c r="W9" i="20" s="1"/>
  <c r="K6" i="27" s="1"/>
  <c r="V5" i="123" s="1"/>
  <c r="S42" i="15"/>
  <c r="F9" i="14"/>
  <c r="F41" i="14"/>
  <c r="H9" i="25"/>
  <c r="G10" i="25"/>
  <c r="O8" i="124"/>
  <c r="O9" i="32"/>
  <c r="D13" i="97" s="1"/>
  <c r="K8" i="20"/>
  <c r="K8" i="18"/>
  <c r="K8" i="15"/>
  <c r="AE15" i="97"/>
  <c r="H10" i="26"/>
  <c r="H9" i="29" s="1"/>
  <c r="C42" i="15"/>
  <c r="C146" i="15" s="1"/>
  <c r="D42" i="15"/>
  <c r="D146" i="15" s="1"/>
  <c r="F42" i="17"/>
  <c r="F10" i="18"/>
  <c r="F10" i="20"/>
  <c r="T7" i="124"/>
  <c r="T8" i="32"/>
  <c r="I12" i="97" s="1"/>
  <c r="G113" i="15" l="1"/>
  <c r="J150" i="25"/>
  <c r="J191" i="25" s="1"/>
  <c r="J117" i="26"/>
  <c r="I150" i="25"/>
  <c r="I191" i="25" s="1"/>
  <c r="I117" i="26"/>
  <c r="H150" i="25"/>
  <c r="H191" i="25" s="1"/>
  <c r="H117" i="26"/>
  <c r="G133" i="25"/>
  <c r="G174" i="25" s="1"/>
  <c r="B10" i="15"/>
  <c r="B42" i="14"/>
  <c r="B11" i="26"/>
  <c r="B10" i="29" s="1"/>
  <c r="Y16" i="97"/>
  <c r="O11" i="20"/>
  <c r="C8" i="27" s="1"/>
  <c r="B43" i="20"/>
  <c r="B43" i="18"/>
  <c r="O43" i="18" s="1"/>
  <c r="I132" i="25"/>
  <c r="I173" i="25" s="1"/>
  <c r="J132" i="25"/>
  <c r="J173" i="25" s="1"/>
  <c r="H132" i="25"/>
  <c r="H173" i="25" s="1"/>
  <c r="K12" i="22"/>
  <c r="K64" i="22"/>
  <c r="K77" i="22" s="1"/>
  <c r="G51" i="22"/>
  <c r="K50" i="22"/>
  <c r="G61" i="15"/>
  <c r="G61" i="18" s="1"/>
  <c r="G61" i="20" s="1"/>
  <c r="G50" i="25" s="1"/>
  <c r="G57" i="26" s="1"/>
  <c r="G113" i="18"/>
  <c r="G113" i="20" s="1"/>
  <c r="G91" i="25" s="1"/>
  <c r="G99" i="26" s="1"/>
  <c r="D94" i="15"/>
  <c r="D61" i="14" s="1"/>
  <c r="K112" i="15"/>
  <c r="K112" i="18" s="1"/>
  <c r="K112" i="20" s="1"/>
  <c r="K90" i="25" s="1"/>
  <c r="K98" i="26" s="1"/>
  <c r="E114" i="18"/>
  <c r="E114" i="20" s="1"/>
  <c r="E92" i="25" s="1"/>
  <c r="E100" i="26" s="1"/>
  <c r="G146" i="20"/>
  <c r="F114" i="18"/>
  <c r="F114" i="20" s="1"/>
  <c r="F92" i="25" s="1"/>
  <c r="F100" i="26" s="1"/>
  <c r="C113" i="14"/>
  <c r="C145" i="14"/>
  <c r="D113" i="14"/>
  <c r="D145" i="14"/>
  <c r="I112" i="14"/>
  <c r="I144" i="14"/>
  <c r="I60" i="14"/>
  <c r="I92" i="14"/>
  <c r="H112" i="14"/>
  <c r="H144" i="14"/>
  <c r="K92" i="15"/>
  <c r="K92" i="18" s="1"/>
  <c r="K92" i="20" s="1"/>
  <c r="K67" i="25" s="1"/>
  <c r="K74" i="26" s="1"/>
  <c r="K144" i="15"/>
  <c r="K144" i="18" s="1"/>
  <c r="K144" i="20" s="1"/>
  <c r="K108" i="25" s="1"/>
  <c r="K116" i="26" s="1"/>
  <c r="G145" i="15"/>
  <c r="G145" i="18" s="1"/>
  <c r="G145" i="20" s="1"/>
  <c r="G109" i="25" s="1"/>
  <c r="G93" i="15"/>
  <c r="G93" i="18" s="1"/>
  <c r="G93" i="20" s="1"/>
  <c r="E113" i="14"/>
  <c r="E145" i="14"/>
  <c r="K60" i="15"/>
  <c r="J60" i="14"/>
  <c r="J92" i="14"/>
  <c r="F113" i="14"/>
  <c r="F145" i="14"/>
  <c r="H92" i="14"/>
  <c r="H60" i="14"/>
  <c r="C94" i="15"/>
  <c r="E61" i="14"/>
  <c r="E93" i="14"/>
  <c r="J144" i="14"/>
  <c r="J112" i="14"/>
  <c r="F61" i="14"/>
  <c r="F93" i="14"/>
  <c r="S10" i="18"/>
  <c r="S10" i="20" s="1"/>
  <c r="G7" i="27" s="1"/>
  <c r="R6" i="123" s="1"/>
  <c r="F62" i="18"/>
  <c r="F62" i="20" s="1"/>
  <c r="F51" i="25" s="1"/>
  <c r="F58" i="26" s="1"/>
  <c r="T42" i="18"/>
  <c r="T42" i="20" s="1"/>
  <c r="G94" i="18"/>
  <c r="G94" i="20" s="1"/>
  <c r="R10" i="18"/>
  <c r="R10" i="20" s="1"/>
  <c r="F7" i="27" s="1"/>
  <c r="Q6" i="123" s="1"/>
  <c r="E62" i="18"/>
  <c r="E62" i="20" s="1"/>
  <c r="E51" i="25" s="1"/>
  <c r="E58" i="26" s="1"/>
  <c r="H38" i="22"/>
  <c r="H25" i="22" s="1"/>
  <c r="I38" i="22"/>
  <c r="I25" i="22" s="1"/>
  <c r="F10" i="25"/>
  <c r="U6" i="124"/>
  <c r="U7" i="32"/>
  <c r="J11" i="97" s="1"/>
  <c r="F42" i="20"/>
  <c r="F42" i="18"/>
  <c r="F146" i="18" s="1"/>
  <c r="F9" i="20"/>
  <c r="F9" i="18"/>
  <c r="F9" i="15"/>
  <c r="H8" i="18"/>
  <c r="H8" i="20"/>
  <c r="H8" i="15"/>
  <c r="G9" i="25"/>
  <c r="J38" i="22"/>
  <c r="J25" i="22" s="1"/>
  <c r="E42" i="18"/>
  <c r="E146" i="18" s="1"/>
  <c r="E42" i="20"/>
  <c r="X40" i="15"/>
  <c r="X40" i="18" s="1"/>
  <c r="X40" i="20" s="1"/>
  <c r="L21" i="27" s="1"/>
  <c r="K7" i="14"/>
  <c r="K39" i="14"/>
  <c r="I40" i="20"/>
  <c r="I40" i="18"/>
  <c r="I40" i="15"/>
  <c r="R8" i="32"/>
  <c r="G12" i="97" s="1"/>
  <c r="R7" i="124"/>
  <c r="E9" i="18"/>
  <c r="E9" i="20"/>
  <c r="E9" i="15"/>
  <c r="T41" i="15"/>
  <c r="T41" i="18" s="1"/>
  <c r="T41" i="20" s="1"/>
  <c r="G8" i="14"/>
  <c r="G40" i="14"/>
  <c r="E10" i="25"/>
  <c r="P42" i="15"/>
  <c r="C9" i="14"/>
  <c r="C41" i="14"/>
  <c r="Q42" i="15"/>
  <c r="D9" i="14"/>
  <c r="D41" i="14"/>
  <c r="X8" i="15"/>
  <c r="X8" i="18" s="1"/>
  <c r="X8" i="20" s="1"/>
  <c r="L5" i="27" s="1"/>
  <c r="W4" i="123" s="1"/>
  <c r="S6" i="124"/>
  <c r="S7" i="32"/>
  <c r="H11" i="97" s="1"/>
  <c r="E41" i="20"/>
  <c r="E41" i="18"/>
  <c r="E41" i="15"/>
  <c r="J40" i="20"/>
  <c r="J40" i="18"/>
  <c r="J40" i="15"/>
  <c r="C42" i="17"/>
  <c r="C10" i="18"/>
  <c r="C10" i="20"/>
  <c r="K26" i="25"/>
  <c r="D42" i="17"/>
  <c r="D10" i="18"/>
  <c r="D10" i="20"/>
  <c r="I8" i="18"/>
  <c r="I8" i="15"/>
  <c r="I8" i="20"/>
  <c r="AE14" i="97"/>
  <c r="H9" i="26"/>
  <c r="H8" i="29" s="1"/>
  <c r="T9" i="15"/>
  <c r="T9" i="18" s="1"/>
  <c r="T9" i="20" s="1"/>
  <c r="H6" i="27" s="1"/>
  <c r="S5" i="123" s="1"/>
  <c r="J8" i="18"/>
  <c r="J8" i="20"/>
  <c r="J8" i="15"/>
  <c r="T6" i="124"/>
  <c r="T7" i="32"/>
  <c r="I11" i="97" s="1"/>
  <c r="K8" i="25"/>
  <c r="AD15" i="97"/>
  <c r="G10" i="26"/>
  <c r="G9" i="29" s="1"/>
  <c r="F41" i="18"/>
  <c r="F41" i="20"/>
  <c r="F41" i="15"/>
  <c r="H40" i="18"/>
  <c r="H40" i="20"/>
  <c r="H40" i="15"/>
  <c r="AG14" i="97"/>
  <c r="J9" i="26"/>
  <c r="J8" i="29" s="1"/>
  <c r="AF14" i="97"/>
  <c r="I9" i="26"/>
  <c r="I8" i="29" s="1"/>
  <c r="C10" i="29"/>
  <c r="AH10" i="124" l="1"/>
  <c r="W20" i="123"/>
  <c r="D93" i="14"/>
  <c r="F113" i="15"/>
  <c r="G150" i="25"/>
  <c r="G191" i="25" s="1"/>
  <c r="G117" i="26"/>
  <c r="E113" i="15"/>
  <c r="E113" i="18" s="1"/>
  <c r="E113" i="20" s="1"/>
  <c r="E91" i="25" s="1"/>
  <c r="E99" i="26" s="1"/>
  <c r="L11" i="26"/>
  <c r="K89" i="22"/>
  <c r="O43" i="20"/>
  <c r="N7" i="123"/>
  <c r="M9" i="32"/>
  <c r="B13" i="97" s="1"/>
  <c r="M8" i="124"/>
  <c r="B42" i="15"/>
  <c r="B10" i="17"/>
  <c r="O10" i="15"/>
  <c r="G132" i="25"/>
  <c r="G173" i="25" s="1"/>
  <c r="H12" i="22"/>
  <c r="H64" i="22"/>
  <c r="H77" i="22" s="1"/>
  <c r="I12" i="22"/>
  <c r="I64" i="22"/>
  <c r="I77" i="22" s="1"/>
  <c r="J12" i="22"/>
  <c r="J64" i="22"/>
  <c r="J77" i="22" s="1"/>
  <c r="K102" i="22"/>
  <c r="K79" i="25" s="1"/>
  <c r="K86" i="26" s="1"/>
  <c r="X11" i="22"/>
  <c r="L32" i="27" s="1"/>
  <c r="K115" i="22"/>
  <c r="K120" i="25" s="1"/>
  <c r="K128" i="26" s="1"/>
  <c r="K38" i="25"/>
  <c r="E133" i="25"/>
  <c r="E174" i="25" s="1"/>
  <c r="F133" i="25"/>
  <c r="F174" i="25" s="1"/>
  <c r="K149" i="25"/>
  <c r="K190" i="25" s="1"/>
  <c r="H50" i="22"/>
  <c r="I50" i="22"/>
  <c r="F51" i="22"/>
  <c r="E51" i="22"/>
  <c r="J50" i="22"/>
  <c r="F113" i="18"/>
  <c r="F113" i="20" s="1"/>
  <c r="F91" i="25" s="1"/>
  <c r="F99" i="26" s="1"/>
  <c r="H60" i="15"/>
  <c r="H60" i="18" s="1"/>
  <c r="H60" i="20" s="1"/>
  <c r="H49" i="25" s="1"/>
  <c r="H56" i="26" s="1"/>
  <c r="H112" i="15"/>
  <c r="H112" i="18" s="1"/>
  <c r="H112" i="20" s="1"/>
  <c r="H90" i="25" s="1"/>
  <c r="H98" i="26" s="1"/>
  <c r="F146" i="20"/>
  <c r="D114" i="18"/>
  <c r="D114" i="20" s="1"/>
  <c r="D92" i="25" s="1"/>
  <c r="D100" i="26" s="1"/>
  <c r="C114" i="18"/>
  <c r="C114" i="20" s="1"/>
  <c r="C92" i="25" s="1"/>
  <c r="C100" i="26" s="1"/>
  <c r="E146" i="20"/>
  <c r="J92" i="15"/>
  <c r="J92" i="18" s="1"/>
  <c r="J92" i="20" s="1"/>
  <c r="J67" i="25" s="1"/>
  <c r="J74" i="26" s="1"/>
  <c r="J144" i="15"/>
  <c r="J144" i="18" s="1"/>
  <c r="J144" i="20" s="1"/>
  <c r="J108" i="25" s="1"/>
  <c r="J116" i="26" s="1"/>
  <c r="K111" i="14"/>
  <c r="K143" i="14"/>
  <c r="H144" i="15"/>
  <c r="H144" i="18" s="1"/>
  <c r="H144" i="20" s="1"/>
  <c r="H108" i="25" s="1"/>
  <c r="H116" i="26" s="1"/>
  <c r="H92" i="15"/>
  <c r="H92" i="18" s="1"/>
  <c r="H92" i="20" s="1"/>
  <c r="H67" i="25" s="1"/>
  <c r="H74" i="26" s="1"/>
  <c r="F61" i="15"/>
  <c r="F61" i="18" s="1"/>
  <c r="F61" i="20" s="1"/>
  <c r="F50" i="25" s="1"/>
  <c r="F57" i="26" s="1"/>
  <c r="G92" i="14"/>
  <c r="G60" i="14"/>
  <c r="K91" i="14"/>
  <c r="K59" i="14"/>
  <c r="F145" i="15"/>
  <c r="F145" i="18" s="1"/>
  <c r="F145" i="20" s="1"/>
  <c r="F109" i="25" s="1"/>
  <c r="F93" i="15"/>
  <c r="F93" i="18" s="1"/>
  <c r="F93" i="20" s="1"/>
  <c r="I144" i="15"/>
  <c r="I144" i="18" s="1"/>
  <c r="I144" i="20" s="1"/>
  <c r="I108" i="25" s="1"/>
  <c r="I116" i="26" s="1"/>
  <c r="I92" i="15"/>
  <c r="I92" i="18" s="1"/>
  <c r="I92" i="20" s="1"/>
  <c r="I67" i="25" s="1"/>
  <c r="I74" i="26" s="1"/>
  <c r="E61" i="15"/>
  <c r="E61" i="18" s="1"/>
  <c r="E61" i="20" s="1"/>
  <c r="E50" i="25" s="1"/>
  <c r="E57" i="26" s="1"/>
  <c r="C61" i="14"/>
  <c r="C93" i="14"/>
  <c r="J60" i="15"/>
  <c r="J60" i="18" s="1"/>
  <c r="J60" i="20" s="1"/>
  <c r="J49" i="25" s="1"/>
  <c r="J56" i="26" s="1"/>
  <c r="G144" i="14"/>
  <c r="G112" i="14"/>
  <c r="I112" i="15"/>
  <c r="I112" i="18" s="1"/>
  <c r="I112" i="20" s="1"/>
  <c r="I90" i="25" s="1"/>
  <c r="I98" i="26" s="1"/>
  <c r="E93" i="15"/>
  <c r="E93" i="18" s="1"/>
  <c r="E93" i="20" s="1"/>
  <c r="E145" i="15"/>
  <c r="E145" i="18" s="1"/>
  <c r="E145" i="20" s="1"/>
  <c r="E109" i="25" s="1"/>
  <c r="J112" i="15"/>
  <c r="J112" i="18" s="1"/>
  <c r="J112" i="20" s="1"/>
  <c r="J90" i="25" s="1"/>
  <c r="J98" i="26" s="1"/>
  <c r="K60" i="18"/>
  <c r="K60" i="20" s="1"/>
  <c r="K49" i="25" s="1"/>
  <c r="I60" i="15"/>
  <c r="I60" i="18" s="1"/>
  <c r="I60" i="20" s="1"/>
  <c r="I49" i="25" s="1"/>
  <c r="I56" i="26" s="1"/>
  <c r="R42" i="18"/>
  <c r="R42" i="20" s="1"/>
  <c r="E94" i="18"/>
  <c r="E94" i="20" s="1"/>
  <c r="Q10" i="18"/>
  <c r="Q10" i="20" s="1"/>
  <c r="E7" i="27" s="1"/>
  <c r="P6" i="123" s="1"/>
  <c r="D62" i="18"/>
  <c r="D62" i="20" s="1"/>
  <c r="D51" i="25" s="1"/>
  <c r="D58" i="26" s="1"/>
  <c r="P10" i="18"/>
  <c r="P10" i="20" s="1"/>
  <c r="D7" i="27" s="1"/>
  <c r="O6" i="123" s="1"/>
  <c r="C62" i="18"/>
  <c r="C62" i="20" s="1"/>
  <c r="C51" i="25" s="1"/>
  <c r="C58" i="26" s="1"/>
  <c r="S42" i="18"/>
  <c r="S42" i="20" s="1"/>
  <c r="F94" i="18"/>
  <c r="F94" i="20" s="1"/>
  <c r="K37" i="22"/>
  <c r="K24" i="22" s="1"/>
  <c r="G38" i="22"/>
  <c r="G25" i="22" s="1"/>
  <c r="R7" i="32"/>
  <c r="G11" i="97" s="1"/>
  <c r="R6" i="124"/>
  <c r="U40" i="15"/>
  <c r="U40" i="18" s="1"/>
  <c r="U40" i="20" s="1"/>
  <c r="I21" i="27" s="1"/>
  <c r="H7" i="14"/>
  <c r="H39" i="14"/>
  <c r="D9" i="18"/>
  <c r="D9" i="15"/>
  <c r="D113" i="15" s="1"/>
  <c r="D9" i="20"/>
  <c r="G40" i="20"/>
  <c r="G40" i="18"/>
  <c r="G40" i="15"/>
  <c r="H26" i="25"/>
  <c r="D42" i="20"/>
  <c r="D42" i="18"/>
  <c r="D146" i="18" s="1"/>
  <c r="J26" i="25"/>
  <c r="C9" i="18"/>
  <c r="C9" i="20"/>
  <c r="C9" i="15"/>
  <c r="C113" i="15" s="1"/>
  <c r="AB15" i="97"/>
  <c r="E10" i="26"/>
  <c r="E9" i="29" s="1"/>
  <c r="E9" i="25"/>
  <c r="H8" i="25"/>
  <c r="AC15" i="97"/>
  <c r="F10" i="26"/>
  <c r="F9" i="29" s="1"/>
  <c r="R41" i="15"/>
  <c r="R41" i="18" s="1"/>
  <c r="R41" i="20" s="1"/>
  <c r="E8" i="14"/>
  <c r="E40" i="14"/>
  <c r="P7" i="124"/>
  <c r="P8" i="32"/>
  <c r="E12" i="97" s="1"/>
  <c r="V6" i="32"/>
  <c r="K10" i="97" s="1"/>
  <c r="V5" i="124"/>
  <c r="J8" i="25"/>
  <c r="V8" i="15"/>
  <c r="V8" i="18" s="1"/>
  <c r="V8" i="20" s="1"/>
  <c r="J5" i="27" s="1"/>
  <c r="U4" i="123" s="1"/>
  <c r="C10" i="25"/>
  <c r="C41" i="18"/>
  <c r="C41" i="20"/>
  <c r="C41" i="15"/>
  <c r="R9" i="15"/>
  <c r="R9" i="18" s="1"/>
  <c r="R9" i="20" s="1"/>
  <c r="F6" i="27" s="1"/>
  <c r="Q5" i="123" s="1"/>
  <c r="K7" i="15"/>
  <c r="K7" i="18"/>
  <c r="K7" i="20"/>
  <c r="U8" i="15"/>
  <c r="U8" i="18" s="1"/>
  <c r="U8" i="20" s="1"/>
  <c r="I5" i="27" s="1"/>
  <c r="T4" i="123" s="1"/>
  <c r="Q8" i="32"/>
  <c r="F12" i="97" s="1"/>
  <c r="Q7" i="124"/>
  <c r="AH13" i="97"/>
  <c r="K8" i="26"/>
  <c r="K7" i="29" s="1"/>
  <c r="G8" i="18"/>
  <c r="G8" i="20"/>
  <c r="G8" i="15"/>
  <c r="V40" i="15"/>
  <c r="V40" i="18" s="1"/>
  <c r="V40" i="20" s="1"/>
  <c r="J21" i="27" s="1"/>
  <c r="I7" i="14"/>
  <c r="I39" i="14"/>
  <c r="F9" i="25"/>
  <c r="AH31" i="97"/>
  <c r="K26" i="26"/>
  <c r="K25" i="29" s="1"/>
  <c r="C42" i="18"/>
  <c r="C146" i="18" s="1"/>
  <c r="C42" i="20"/>
  <c r="S41" i="15"/>
  <c r="S41" i="18" s="1"/>
  <c r="S41" i="20" s="1"/>
  <c r="F8" i="14"/>
  <c r="F40" i="14"/>
  <c r="W8" i="15"/>
  <c r="W8" i="18" s="1"/>
  <c r="W8" i="20" s="1"/>
  <c r="K5" i="27" s="1"/>
  <c r="V4" i="123" s="1"/>
  <c r="I8" i="25"/>
  <c r="D10" i="25"/>
  <c r="W40" i="15"/>
  <c r="W40" i="18" s="1"/>
  <c r="W40" i="20" s="1"/>
  <c r="K21" i="27" s="1"/>
  <c r="J7" i="14"/>
  <c r="J39" i="14"/>
  <c r="D41" i="18"/>
  <c r="D41" i="20"/>
  <c r="D41" i="15"/>
  <c r="I26" i="25"/>
  <c r="K39" i="18"/>
  <c r="K39" i="20"/>
  <c r="K39" i="15"/>
  <c r="AD14" i="97"/>
  <c r="G9" i="26"/>
  <c r="G8" i="29" s="1"/>
  <c r="S9" i="15"/>
  <c r="S9" i="18" s="1"/>
  <c r="S9" i="20" s="1"/>
  <c r="G6" i="27" s="1"/>
  <c r="R5" i="123" s="1"/>
  <c r="AG10" i="124" l="1"/>
  <c r="V20" i="123"/>
  <c r="AE10" i="124"/>
  <c r="T20" i="123"/>
  <c r="AF10" i="124"/>
  <c r="U20" i="123"/>
  <c r="E150" i="25"/>
  <c r="E191" i="25" s="1"/>
  <c r="E117" i="26"/>
  <c r="F150" i="25"/>
  <c r="F191" i="25" s="1"/>
  <c r="F117" i="26"/>
  <c r="K131" i="25"/>
  <c r="K172" i="25" s="1"/>
  <c r="K56" i="26"/>
  <c r="I89" i="22"/>
  <c r="O42" i="15"/>
  <c r="B9" i="14"/>
  <c r="B41" i="14"/>
  <c r="B42" i="17"/>
  <c r="B10" i="18"/>
  <c r="B10" i="20"/>
  <c r="B10" i="25" s="1"/>
  <c r="I149" i="25"/>
  <c r="I190" i="25" s="1"/>
  <c r="C133" i="25"/>
  <c r="C174" i="25" s="1"/>
  <c r="H149" i="25"/>
  <c r="H190" i="25" s="1"/>
  <c r="D51" i="22"/>
  <c r="H131" i="25"/>
  <c r="H172" i="25" s="1"/>
  <c r="I131" i="25"/>
  <c r="I172" i="25" s="1"/>
  <c r="H89" i="22"/>
  <c r="J131" i="25"/>
  <c r="J172" i="25" s="1"/>
  <c r="K161" i="25"/>
  <c r="K202" i="25" s="1"/>
  <c r="K38" i="26"/>
  <c r="K37" i="29" s="1"/>
  <c r="AH43" i="97"/>
  <c r="J102" i="22"/>
  <c r="J79" i="25" s="1"/>
  <c r="J86" i="26" s="1"/>
  <c r="J38" i="25"/>
  <c r="J115" i="22"/>
  <c r="J120" i="25" s="1"/>
  <c r="J128" i="26" s="1"/>
  <c r="W11" i="22"/>
  <c r="K32" i="27" s="1"/>
  <c r="U11" i="22"/>
  <c r="I32" i="27" s="1"/>
  <c r="H38" i="25"/>
  <c r="H115" i="22"/>
  <c r="H120" i="25" s="1"/>
  <c r="H128" i="26" s="1"/>
  <c r="H102" i="22"/>
  <c r="H79" i="25" s="1"/>
  <c r="H86" i="26" s="1"/>
  <c r="J89" i="22"/>
  <c r="G12" i="22"/>
  <c r="G64" i="22"/>
  <c r="G77" i="22" s="1"/>
  <c r="K11" i="22"/>
  <c r="K63" i="22"/>
  <c r="K76" i="22" s="1"/>
  <c r="W31" i="123"/>
  <c r="AT12" i="124"/>
  <c r="V32" i="32"/>
  <c r="K36" i="97" s="1"/>
  <c r="I115" i="22"/>
  <c r="I120" i="25" s="1"/>
  <c r="I128" i="26" s="1"/>
  <c r="I38" i="25"/>
  <c r="I102" i="22"/>
  <c r="I79" i="25" s="1"/>
  <c r="I86" i="26" s="1"/>
  <c r="V11" i="22"/>
  <c r="J32" i="27" s="1"/>
  <c r="D133" i="25"/>
  <c r="D174" i="25" s="1"/>
  <c r="J149" i="25"/>
  <c r="J190" i="25" s="1"/>
  <c r="E132" i="25"/>
  <c r="E173" i="25" s="1"/>
  <c r="F132" i="25"/>
  <c r="F173" i="25" s="1"/>
  <c r="C113" i="18"/>
  <c r="C113" i="20" s="1"/>
  <c r="C91" i="25" s="1"/>
  <c r="C99" i="26" s="1"/>
  <c r="G50" i="22"/>
  <c r="D113" i="18"/>
  <c r="D113" i="20" s="1"/>
  <c r="D91" i="25" s="1"/>
  <c r="D99" i="26" s="1"/>
  <c r="C51" i="22"/>
  <c r="K49" i="22"/>
  <c r="C146" i="20"/>
  <c r="D146" i="20"/>
  <c r="C145" i="15"/>
  <c r="C145" i="18" s="1"/>
  <c r="C145" i="20" s="1"/>
  <c r="C109" i="25" s="1"/>
  <c r="C93" i="15"/>
  <c r="G92" i="15"/>
  <c r="G92" i="18" s="1"/>
  <c r="G92" i="20" s="1"/>
  <c r="G67" i="25" s="1"/>
  <c r="G74" i="26" s="1"/>
  <c r="G144" i="15"/>
  <c r="G144" i="18" s="1"/>
  <c r="G144" i="20" s="1"/>
  <c r="G108" i="25" s="1"/>
  <c r="G116" i="26" s="1"/>
  <c r="E112" i="14"/>
  <c r="E144" i="14"/>
  <c r="C61" i="15"/>
  <c r="C61" i="18" s="1"/>
  <c r="C61" i="20" s="1"/>
  <c r="C50" i="25" s="1"/>
  <c r="C57" i="26" s="1"/>
  <c r="I111" i="14"/>
  <c r="I143" i="14"/>
  <c r="F60" i="14"/>
  <c r="F92" i="14"/>
  <c r="H111" i="14"/>
  <c r="H143" i="14"/>
  <c r="D61" i="15"/>
  <c r="D61" i="18" s="1"/>
  <c r="D61" i="20" s="1"/>
  <c r="D50" i="25" s="1"/>
  <c r="D57" i="26" s="1"/>
  <c r="I59" i="14"/>
  <c r="I91" i="14"/>
  <c r="H59" i="14"/>
  <c r="H91" i="14"/>
  <c r="G112" i="15"/>
  <c r="G112" i="18" s="1"/>
  <c r="G112" i="20" s="1"/>
  <c r="G90" i="25" s="1"/>
  <c r="G98" i="26" s="1"/>
  <c r="E60" i="14"/>
  <c r="E92" i="14"/>
  <c r="F144" i="14"/>
  <c r="F112" i="14"/>
  <c r="G60" i="15"/>
  <c r="G60" i="18" s="1"/>
  <c r="G60" i="20" s="1"/>
  <c r="G49" i="25" s="1"/>
  <c r="G56" i="26" s="1"/>
  <c r="J111" i="14"/>
  <c r="J143" i="14"/>
  <c r="K143" i="15"/>
  <c r="K143" i="18" s="1"/>
  <c r="K143" i="20" s="1"/>
  <c r="K107" i="25" s="1"/>
  <c r="K115" i="26" s="1"/>
  <c r="K91" i="15"/>
  <c r="K91" i="18" s="1"/>
  <c r="K91" i="20" s="1"/>
  <c r="K66" i="25" s="1"/>
  <c r="K73" i="26" s="1"/>
  <c r="D93" i="15"/>
  <c r="D93" i="18" s="1"/>
  <c r="D93" i="20" s="1"/>
  <c r="D145" i="15"/>
  <c r="D145" i="18" s="1"/>
  <c r="D145" i="20" s="1"/>
  <c r="D109" i="25" s="1"/>
  <c r="K59" i="15"/>
  <c r="K111" i="15"/>
  <c r="K111" i="18" s="1"/>
  <c r="K111" i="20" s="1"/>
  <c r="K89" i="25" s="1"/>
  <c r="K97" i="26" s="1"/>
  <c r="J59" i="14"/>
  <c r="J91" i="14"/>
  <c r="P42" i="18"/>
  <c r="P42" i="20" s="1"/>
  <c r="C94" i="18"/>
  <c r="C94" i="20" s="1"/>
  <c r="Q42" i="18"/>
  <c r="Q42" i="20" s="1"/>
  <c r="D94" i="18"/>
  <c r="D94" i="20" s="1"/>
  <c r="I37" i="22"/>
  <c r="I24" i="22" s="1"/>
  <c r="I11" i="22" s="1"/>
  <c r="S6" i="32"/>
  <c r="H10" i="97" s="1"/>
  <c r="S5" i="124"/>
  <c r="X7" i="15"/>
  <c r="X7" i="18" s="1"/>
  <c r="X7" i="20" s="1"/>
  <c r="L4" i="27" s="1"/>
  <c r="W3" i="123" s="1"/>
  <c r="U5" i="124"/>
  <c r="U6" i="32"/>
  <c r="J10" i="97" s="1"/>
  <c r="E40" i="18"/>
  <c r="E40" i="20"/>
  <c r="E40" i="15"/>
  <c r="AB14" i="97"/>
  <c r="E9" i="26"/>
  <c r="E8" i="29" s="1"/>
  <c r="AE31" i="97"/>
  <c r="H26" i="26"/>
  <c r="H25" i="29" s="1"/>
  <c r="X39" i="15"/>
  <c r="X39" i="18" s="1"/>
  <c r="X39" i="20" s="1"/>
  <c r="L20" i="27" s="1"/>
  <c r="W19" i="123" s="1"/>
  <c r="K6" i="14"/>
  <c r="K38" i="14"/>
  <c r="AF31" i="97"/>
  <c r="I26" i="26"/>
  <c r="I25" i="29" s="1"/>
  <c r="Q41" i="15"/>
  <c r="Q41" i="18" s="1"/>
  <c r="Q41" i="20" s="1"/>
  <c r="D8" i="14"/>
  <c r="D40" i="14"/>
  <c r="AF13" i="97"/>
  <c r="I8" i="26"/>
  <c r="I7" i="29" s="1"/>
  <c r="F38" i="22"/>
  <c r="F25" i="22" s="1"/>
  <c r="F12" i="22" s="1"/>
  <c r="Q6" i="124"/>
  <c r="Q7" i="32"/>
  <c r="F11" i="97" s="1"/>
  <c r="I7" i="18"/>
  <c r="I7" i="20"/>
  <c r="I7" i="15"/>
  <c r="G8" i="25"/>
  <c r="K7" i="25"/>
  <c r="Z15" i="97"/>
  <c r="C10" i="26"/>
  <c r="AE13" i="97"/>
  <c r="H8" i="26"/>
  <c r="H7" i="29" s="1"/>
  <c r="AG31" i="97"/>
  <c r="J26" i="26"/>
  <c r="J25" i="29" s="1"/>
  <c r="D9" i="25"/>
  <c r="H37" i="22"/>
  <c r="H24" i="22" s="1"/>
  <c r="P9" i="15"/>
  <c r="K25" i="25"/>
  <c r="J39" i="18"/>
  <c r="J39" i="20"/>
  <c r="J39" i="15"/>
  <c r="AA15" i="97"/>
  <c r="D10" i="26"/>
  <c r="D9" i="29" s="1"/>
  <c r="AG13" i="97"/>
  <c r="J8" i="26"/>
  <c r="J7" i="29" s="1"/>
  <c r="E38" i="22"/>
  <c r="E25" i="22" s="1"/>
  <c r="P7" i="32"/>
  <c r="E11" i="97" s="1"/>
  <c r="P6" i="124"/>
  <c r="T40" i="15"/>
  <c r="T40" i="18" s="1"/>
  <c r="T40" i="20" s="1"/>
  <c r="H21" i="27" s="1"/>
  <c r="G7" i="14"/>
  <c r="G39" i="14"/>
  <c r="Q9" i="15"/>
  <c r="Q9" i="18" s="1"/>
  <c r="Q9" i="20" s="1"/>
  <c r="E6" i="27" s="1"/>
  <c r="P5" i="123" s="1"/>
  <c r="J7" i="20"/>
  <c r="J7" i="15"/>
  <c r="J7" i="18"/>
  <c r="O7" i="124"/>
  <c r="O8" i="32"/>
  <c r="D12" i="97" s="1"/>
  <c r="F40" i="18"/>
  <c r="F40" i="20"/>
  <c r="F40" i="15"/>
  <c r="C9" i="25"/>
  <c r="H39" i="20"/>
  <c r="H39" i="18"/>
  <c r="H39" i="15"/>
  <c r="J37" i="22"/>
  <c r="J24" i="22" s="1"/>
  <c r="T5" i="124"/>
  <c r="T6" i="32"/>
  <c r="I10" i="97" s="1"/>
  <c r="F8" i="15"/>
  <c r="F8" i="18"/>
  <c r="F8" i="20"/>
  <c r="AC14" i="97"/>
  <c r="F9" i="26"/>
  <c r="F8" i="29" s="1"/>
  <c r="I39" i="20"/>
  <c r="I39" i="18"/>
  <c r="I39" i="15"/>
  <c r="T8" i="15"/>
  <c r="T8" i="18" s="1"/>
  <c r="T8" i="20" s="1"/>
  <c r="H5" i="27" s="1"/>
  <c r="S4" i="123" s="1"/>
  <c r="P41" i="15"/>
  <c r="P41" i="18" s="1"/>
  <c r="P41" i="20" s="1"/>
  <c r="C8" i="14"/>
  <c r="C40" i="14"/>
  <c r="N7" i="124"/>
  <c r="N8" i="32"/>
  <c r="C12" i="97" s="1"/>
  <c r="E8" i="18"/>
  <c r="E8" i="20"/>
  <c r="E8" i="15"/>
  <c r="P9" i="18"/>
  <c r="P9" i="20" s="1"/>
  <c r="D6" i="27" s="1"/>
  <c r="O5" i="123" s="1"/>
  <c r="G26" i="25"/>
  <c r="H7" i="18"/>
  <c r="H7" i="20"/>
  <c r="H7" i="15"/>
  <c r="AD10" i="124" l="1"/>
  <c r="S20" i="123"/>
  <c r="F112" i="15"/>
  <c r="D150" i="25"/>
  <c r="D191" i="25" s="1"/>
  <c r="D117" i="26"/>
  <c r="C150" i="25"/>
  <c r="C191" i="25" s="1"/>
  <c r="C117" i="26"/>
  <c r="K88" i="22"/>
  <c r="E112" i="15"/>
  <c r="B42" i="20"/>
  <c r="B42" i="18"/>
  <c r="O42" i="18" s="1"/>
  <c r="B41" i="20"/>
  <c r="B41" i="15"/>
  <c r="B41" i="18"/>
  <c r="B10" i="26"/>
  <c r="B9" i="29" s="1"/>
  <c r="Y15" i="97"/>
  <c r="B9" i="20"/>
  <c r="B9" i="25" s="1"/>
  <c r="B9" i="18"/>
  <c r="B9" i="15"/>
  <c r="O9" i="15" s="1"/>
  <c r="O10" i="18"/>
  <c r="O10" i="20" s="1"/>
  <c r="C7" i="27" s="1"/>
  <c r="G149" i="25"/>
  <c r="G190" i="25" s="1"/>
  <c r="G89" i="22"/>
  <c r="H161" i="25"/>
  <c r="H202" i="25" s="1"/>
  <c r="I161" i="25"/>
  <c r="I202" i="25" s="1"/>
  <c r="F64" i="22"/>
  <c r="F77" i="22" s="1"/>
  <c r="F102" i="22" s="1"/>
  <c r="F79" i="25" s="1"/>
  <c r="F86" i="26" s="1"/>
  <c r="G131" i="25"/>
  <c r="G172" i="25" s="1"/>
  <c r="AF43" i="97"/>
  <c r="I38" i="26"/>
  <c r="I37" i="29" s="1"/>
  <c r="AE43" i="97"/>
  <c r="H38" i="26"/>
  <c r="H37" i="29" s="1"/>
  <c r="J38" i="26"/>
  <c r="J37" i="29" s="1"/>
  <c r="AG43" i="97"/>
  <c r="H11" i="22"/>
  <c r="H63" i="22"/>
  <c r="H76" i="22" s="1"/>
  <c r="K114" i="22"/>
  <c r="K119" i="25" s="1"/>
  <c r="K127" i="26" s="1"/>
  <c r="X10" i="22"/>
  <c r="L31" i="27" s="1"/>
  <c r="K101" i="22"/>
  <c r="K78" i="25" s="1"/>
  <c r="K85" i="26" s="1"/>
  <c r="K37" i="25"/>
  <c r="T31" i="123"/>
  <c r="AQ12" i="124"/>
  <c r="S32" i="32"/>
  <c r="H36" i="97" s="1"/>
  <c r="J161" i="25"/>
  <c r="J202" i="25" s="1"/>
  <c r="J11" i="22"/>
  <c r="J63" i="22"/>
  <c r="J76" i="22" s="1"/>
  <c r="U31" i="123"/>
  <c r="AR12" i="124"/>
  <c r="T32" i="32"/>
  <c r="I36" i="97" s="1"/>
  <c r="V31" i="123"/>
  <c r="AS12" i="124"/>
  <c r="U32" i="32"/>
  <c r="J36" i="97" s="1"/>
  <c r="E12" i="22"/>
  <c r="E64" i="22"/>
  <c r="E77" i="22" s="1"/>
  <c r="I63" i="22"/>
  <c r="I76" i="22" s="1"/>
  <c r="G115" i="22"/>
  <c r="G120" i="25" s="1"/>
  <c r="G128" i="26" s="1"/>
  <c r="G38" i="25"/>
  <c r="T11" i="22"/>
  <c r="H32" i="27" s="1"/>
  <c r="G102" i="22"/>
  <c r="G79" i="25" s="1"/>
  <c r="G86" i="26" s="1"/>
  <c r="K148" i="25"/>
  <c r="K189" i="25" s="1"/>
  <c r="D132" i="25"/>
  <c r="D173" i="25" s="1"/>
  <c r="C132" i="25"/>
  <c r="C173" i="25" s="1"/>
  <c r="E112" i="18"/>
  <c r="E112" i="20" s="1"/>
  <c r="E90" i="25" s="1"/>
  <c r="E98" i="26" s="1"/>
  <c r="I49" i="22"/>
  <c r="F112" i="18"/>
  <c r="F112" i="20" s="1"/>
  <c r="F90" i="25" s="1"/>
  <c r="F98" i="26" s="1"/>
  <c r="H49" i="22"/>
  <c r="F50" i="22"/>
  <c r="J49" i="22"/>
  <c r="E50" i="22"/>
  <c r="H59" i="15"/>
  <c r="H59" i="18" s="1"/>
  <c r="H59" i="20" s="1"/>
  <c r="H48" i="25" s="1"/>
  <c r="H55" i="26" s="1"/>
  <c r="C92" i="14"/>
  <c r="C60" i="14"/>
  <c r="F92" i="15"/>
  <c r="F92" i="18" s="1"/>
  <c r="F92" i="20" s="1"/>
  <c r="F67" i="25" s="1"/>
  <c r="F144" i="15"/>
  <c r="F144" i="18" s="1"/>
  <c r="F144" i="20" s="1"/>
  <c r="F108" i="25" s="1"/>
  <c r="F116" i="26" s="1"/>
  <c r="J143" i="15"/>
  <c r="J143" i="18" s="1"/>
  <c r="J143" i="20" s="1"/>
  <c r="J107" i="25" s="1"/>
  <c r="J115" i="26" s="1"/>
  <c r="J91" i="15"/>
  <c r="J91" i="18" s="1"/>
  <c r="J91" i="20" s="1"/>
  <c r="J66" i="25" s="1"/>
  <c r="J73" i="26" s="1"/>
  <c r="E144" i="15"/>
  <c r="E144" i="18" s="1"/>
  <c r="E144" i="20" s="1"/>
  <c r="E108" i="25" s="1"/>
  <c r="E116" i="26" s="1"/>
  <c r="E92" i="15"/>
  <c r="E92" i="18" s="1"/>
  <c r="E92" i="20" s="1"/>
  <c r="E67" i="25" s="1"/>
  <c r="E74" i="26" s="1"/>
  <c r="J59" i="15"/>
  <c r="J59" i="18" s="1"/>
  <c r="J59" i="20" s="1"/>
  <c r="J48" i="25" s="1"/>
  <c r="J55" i="26" s="1"/>
  <c r="K59" i="18"/>
  <c r="K59" i="20" s="1"/>
  <c r="K48" i="25" s="1"/>
  <c r="C144" i="14"/>
  <c r="C112" i="14"/>
  <c r="H91" i="15"/>
  <c r="H91" i="18" s="1"/>
  <c r="H91" i="20" s="1"/>
  <c r="H66" i="25" s="1"/>
  <c r="H73" i="26" s="1"/>
  <c r="H143" i="15"/>
  <c r="H143" i="18" s="1"/>
  <c r="H143" i="20" s="1"/>
  <c r="H107" i="25" s="1"/>
  <c r="H115" i="26" s="1"/>
  <c r="C93" i="18"/>
  <c r="C93" i="20" s="1"/>
  <c r="J111" i="15"/>
  <c r="J111" i="18" s="1"/>
  <c r="J111" i="20" s="1"/>
  <c r="J89" i="25" s="1"/>
  <c r="J97" i="26" s="1"/>
  <c r="E60" i="15"/>
  <c r="E60" i="18" s="1"/>
  <c r="E60" i="20" s="1"/>
  <c r="E49" i="25" s="1"/>
  <c r="E56" i="26" s="1"/>
  <c r="I111" i="15"/>
  <c r="I111" i="18" s="1"/>
  <c r="I111" i="20" s="1"/>
  <c r="I89" i="25" s="1"/>
  <c r="I97" i="26" s="1"/>
  <c r="G111" i="14"/>
  <c r="G143" i="14"/>
  <c r="I143" i="15"/>
  <c r="I143" i="18" s="1"/>
  <c r="I143" i="20" s="1"/>
  <c r="I107" i="25" s="1"/>
  <c r="I115" i="26" s="1"/>
  <c r="I91" i="15"/>
  <c r="I91" i="18" s="1"/>
  <c r="I91" i="20" s="1"/>
  <c r="I66" i="25" s="1"/>
  <c r="I73" i="26" s="1"/>
  <c r="D92" i="14"/>
  <c r="D60" i="14"/>
  <c r="K110" i="14"/>
  <c r="K142" i="14"/>
  <c r="D112" i="14"/>
  <c r="D144" i="14"/>
  <c r="K90" i="14"/>
  <c r="K58" i="14"/>
  <c r="I59" i="15"/>
  <c r="H111" i="15"/>
  <c r="H111" i="18" s="1"/>
  <c r="H111" i="20" s="1"/>
  <c r="H89" i="25" s="1"/>
  <c r="H97" i="26" s="1"/>
  <c r="F60" i="15"/>
  <c r="F60" i="18" s="1"/>
  <c r="F60" i="20" s="1"/>
  <c r="F49" i="25" s="1"/>
  <c r="F56" i="26" s="1"/>
  <c r="G59" i="14"/>
  <c r="G91" i="14"/>
  <c r="D38" i="22"/>
  <c r="D25" i="22" s="1"/>
  <c r="C38" i="22"/>
  <c r="C25" i="22" s="1"/>
  <c r="K36" i="22"/>
  <c r="K23" i="22" s="1"/>
  <c r="K10" i="22" s="1"/>
  <c r="N6" i="124"/>
  <c r="N7" i="32"/>
  <c r="C11" i="97" s="1"/>
  <c r="AH9" i="124"/>
  <c r="V21" i="32"/>
  <c r="K25" i="97" s="1"/>
  <c r="V5" i="32"/>
  <c r="K9" i="97" s="1"/>
  <c r="V4" i="124"/>
  <c r="O6" i="124"/>
  <c r="O7" i="32"/>
  <c r="D11" i="97" s="1"/>
  <c r="U7" i="15"/>
  <c r="U7" i="18" s="1"/>
  <c r="U7" i="20" s="1"/>
  <c r="I4" i="27" s="1"/>
  <c r="T3" i="123" s="1"/>
  <c r="H7" i="25"/>
  <c r="S8" i="15"/>
  <c r="S8" i="18" s="1"/>
  <c r="S8" i="20" s="1"/>
  <c r="G5" i="27" s="1"/>
  <c r="R4" i="123" s="1"/>
  <c r="U39" i="15"/>
  <c r="U39" i="18" s="1"/>
  <c r="U39" i="20" s="1"/>
  <c r="I20" i="27" s="1"/>
  <c r="T19" i="123" s="1"/>
  <c r="H6" i="14"/>
  <c r="H38" i="14"/>
  <c r="Z14" i="97"/>
  <c r="C9" i="26"/>
  <c r="W7" i="15"/>
  <c r="W7" i="18" s="1"/>
  <c r="W7" i="20" s="1"/>
  <c r="K4" i="27" s="1"/>
  <c r="V3" i="123" s="1"/>
  <c r="W39" i="15"/>
  <c r="W39" i="18" s="1"/>
  <c r="W39" i="20" s="1"/>
  <c r="K20" i="27" s="1"/>
  <c r="V19" i="123" s="1"/>
  <c r="J38" i="14"/>
  <c r="J6" i="14"/>
  <c r="I7" i="25"/>
  <c r="D8" i="18"/>
  <c r="D8" i="20"/>
  <c r="D8" i="15"/>
  <c r="AD31" i="97"/>
  <c r="G26" i="26"/>
  <c r="G25" i="29" s="1"/>
  <c r="R8" i="15"/>
  <c r="R8" i="18" s="1"/>
  <c r="R8" i="20" s="1"/>
  <c r="F5" i="27" s="1"/>
  <c r="Q4" i="123" s="1"/>
  <c r="C40" i="18"/>
  <c r="C40" i="20"/>
  <c r="C40" i="15"/>
  <c r="V39" i="15"/>
  <c r="V39" i="18" s="1"/>
  <c r="V39" i="20" s="1"/>
  <c r="J20" i="27" s="1"/>
  <c r="U19" i="123" s="1"/>
  <c r="I6" i="14"/>
  <c r="I38" i="14"/>
  <c r="F8" i="25"/>
  <c r="H25" i="25"/>
  <c r="S40" i="15"/>
  <c r="S40" i="18" s="1"/>
  <c r="S40" i="20" s="1"/>
  <c r="G21" i="27" s="1"/>
  <c r="F7" i="14"/>
  <c r="F39" i="14"/>
  <c r="G7" i="18"/>
  <c r="G7" i="15"/>
  <c r="G7" i="20"/>
  <c r="G37" i="22"/>
  <c r="G24" i="22" s="1"/>
  <c r="AH30" i="97"/>
  <c r="K25" i="26"/>
  <c r="K24" i="29" s="1"/>
  <c r="C9" i="29"/>
  <c r="AH12" i="97"/>
  <c r="K7" i="26"/>
  <c r="K6" i="29" s="1"/>
  <c r="AD13" i="97"/>
  <c r="G8" i="26"/>
  <c r="G7" i="29" s="1"/>
  <c r="K38" i="15"/>
  <c r="E26" i="25"/>
  <c r="E8" i="25"/>
  <c r="C8" i="18"/>
  <c r="C8" i="15"/>
  <c r="C8" i="20"/>
  <c r="F26" i="25"/>
  <c r="AA14" i="97"/>
  <c r="D9" i="26"/>
  <c r="D8" i="29" s="1"/>
  <c r="V7" i="15"/>
  <c r="V7" i="18" s="1"/>
  <c r="V7" i="20" s="1"/>
  <c r="J4" i="27" s="1"/>
  <c r="U3" i="123" s="1"/>
  <c r="D40" i="20"/>
  <c r="D40" i="18"/>
  <c r="D40" i="15"/>
  <c r="K6" i="15"/>
  <c r="K6" i="17" s="1"/>
  <c r="I25" i="25"/>
  <c r="J7" i="25"/>
  <c r="G39" i="18"/>
  <c r="G39" i="20"/>
  <c r="G39" i="15"/>
  <c r="J25" i="25"/>
  <c r="R5" i="124"/>
  <c r="R6" i="32"/>
  <c r="G10" i="97" s="1"/>
  <c r="R40" i="15"/>
  <c r="R40" i="18" s="1"/>
  <c r="R40" i="20" s="1"/>
  <c r="F21" i="27" s="1"/>
  <c r="E7" i="14"/>
  <c r="E39" i="14"/>
  <c r="AC10" i="124" l="1"/>
  <c r="R20" i="123"/>
  <c r="AB10" i="124"/>
  <c r="Q20" i="123"/>
  <c r="B51" i="22"/>
  <c r="B38" i="22" s="1"/>
  <c r="B25" i="22" s="1"/>
  <c r="B12" i="22" s="1"/>
  <c r="K130" i="25"/>
  <c r="K171" i="25" s="1"/>
  <c r="K55" i="26"/>
  <c r="F149" i="25"/>
  <c r="F190" i="25" s="1"/>
  <c r="F74" i="26"/>
  <c r="E149" i="25"/>
  <c r="E190" i="25" s="1"/>
  <c r="C112" i="15"/>
  <c r="E89" i="22"/>
  <c r="L10" i="26"/>
  <c r="H88" i="22"/>
  <c r="F115" i="22"/>
  <c r="F120" i="25" s="1"/>
  <c r="Y14" i="97"/>
  <c r="B9" i="26"/>
  <c r="B8" i="29" s="1"/>
  <c r="B145" i="15"/>
  <c r="B145" i="18" s="1"/>
  <c r="B145" i="20" s="1"/>
  <c r="B109" i="25" s="1"/>
  <c r="B40" i="14"/>
  <c r="B93" i="15"/>
  <c r="B93" i="18" s="1"/>
  <c r="B93" i="20" s="1"/>
  <c r="O41" i="15"/>
  <c r="O41" i="18" s="1"/>
  <c r="O41" i="20" s="1"/>
  <c r="B8" i="14"/>
  <c r="N6" i="123"/>
  <c r="M8" i="32"/>
  <c r="B12" i="97" s="1"/>
  <c r="M7" i="124"/>
  <c r="O9" i="18"/>
  <c r="O9" i="20" s="1"/>
  <c r="C6" i="27" s="1"/>
  <c r="O42" i="20"/>
  <c r="F89" i="22"/>
  <c r="J148" i="25"/>
  <c r="J189" i="25" s="1"/>
  <c r="J130" i="25"/>
  <c r="J171" i="25" s="1"/>
  <c r="G161" i="25"/>
  <c r="G202" i="25" s="1"/>
  <c r="I148" i="25"/>
  <c r="I189" i="25" s="1"/>
  <c r="S11" i="22"/>
  <c r="G32" i="27" s="1"/>
  <c r="F38" i="25"/>
  <c r="H148" i="25"/>
  <c r="H189" i="25" s="1"/>
  <c r="E131" i="25"/>
  <c r="E172" i="25" s="1"/>
  <c r="C12" i="22"/>
  <c r="C64" i="22"/>
  <c r="C77" i="22" s="1"/>
  <c r="S31" i="123"/>
  <c r="AP12" i="124"/>
  <c r="R32" i="32"/>
  <c r="G36" i="97" s="1"/>
  <c r="E102" i="22"/>
  <c r="E79" i="25" s="1"/>
  <c r="E86" i="26" s="1"/>
  <c r="E115" i="22"/>
  <c r="E120" i="25" s="1"/>
  <c r="E128" i="26" s="1"/>
  <c r="R11" i="22"/>
  <c r="F32" i="27" s="1"/>
  <c r="E38" i="25"/>
  <c r="J101" i="22"/>
  <c r="J78" i="25" s="1"/>
  <c r="J85" i="26" s="1"/>
  <c r="W10" i="22"/>
  <c r="K31" i="27" s="1"/>
  <c r="J114" i="22"/>
  <c r="J119" i="25" s="1"/>
  <c r="J127" i="26" s="1"/>
  <c r="J37" i="25"/>
  <c r="J88" i="22"/>
  <c r="G11" i="22"/>
  <c r="G63" i="22"/>
  <c r="G76" i="22" s="1"/>
  <c r="D12" i="22"/>
  <c r="D64" i="22"/>
  <c r="D77" i="22" s="1"/>
  <c r="AD43" i="97"/>
  <c r="G38" i="26"/>
  <c r="G37" i="29" s="1"/>
  <c r="I88" i="22"/>
  <c r="I114" i="22"/>
  <c r="I119" i="25" s="1"/>
  <c r="I127" i="26" s="1"/>
  <c r="I37" i="25"/>
  <c r="I101" i="22"/>
  <c r="I78" i="25" s="1"/>
  <c r="I85" i="26" s="1"/>
  <c r="V10" i="22"/>
  <c r="J31" i="27" s="1"/>
  <c r="K62" i="22"/>
  <c r="K75" i="22" s="1"/>
  <c r="K87" i="22" s="1"/>
  <c r="K37" i="26"/>
  <c r="K36" i="29" s="1"/>
  <c r="AH42" i="97"/>
  <c r="H114" i="22"/>
  <c r="H119" i="25" s="1"/>
  <c r="H127" i="26" s="1"/>
  <c r="H37" i="25"/>
  <c r="U10" i="22"/>
  <c r="I31" i="27" s="1"/>
  <c r="H101" i="22"/>
  <c r="H78" i="25" s="1"/>
  <c r="H85" i="26" s="1"/>
  <c r="W30" i="123"/>
  <c r="V31" i="32"/>
  <c r="K35" i="97" s="1"/>
  <c r="AT11" i="124"/>
  <c r="K160" i="25"/>
  <c r="K201" i="25" s="1"/>
  <c r="H130" i="25"/>
  <c r="H171" i="25" s="1"/>
  <c r="F131" i="25"/>
  <c r="F172" i="25" s="1"/>
  <c r="G49" i="22"/>
  <c r="C112" i="18"/>
  <c r="C112" i="20" s="1"/>
  <c r="C90" i="25" s="1"/>
  <c r="C98" i="26" s="1"/>
  <c r="C50" i="22"/>
  <c r="D50" i="22"/>
  <c r="E91" i="14"/>
  <c r="E59" i="14"/>
  <c r="J142" i="14"/>
  <c r="J110" i="14"/>
  <c r="K142" i="15"/>
  <c r="K90" i="15"/>
  <c r="K58" i="15"/>
  <c r="D112" i="15"/>
  <c r="D112" i="18" s="1"/>
  <c r="D112" i="20" s="1"/>
  <c r="D90" i="25" s="1"/>
  <c r="D98" i="26" s="1"/>
  <c r="I59" i="18"/>
  <c r="I59" i="20" s="1"/>
  <c r="I48" i="25" s="1"/>
  <c r="D60" i="15"/>
  <c r="D60" i="18" s="1"/>
  <c r="D60" i="20" s="1"/>
  <c r="D49" i="25" s="1"/>
  <c r="D56" i="26" s="1"/>
  <c r="I142" i="14"/>
  <c r="I110" i="14"/>
  <c r="E111" i="14"/>
  <c r="E143" i="14"/>
  <c r="F111" i="14"/>
  <c r="F143" i="14"/>
  <c r="I58" i="14"/>
  <c r="I90" i="14"/>
  <c r="H58" i="14"/>
  <c r="H90" i="14"/>
  <c r="D144" i="15"/>
  <c r="D144" i="18" s="1"/>
  <c r="D144" i="20" s="1"/>
  <c r="D108" i="25" s="1"/>
  <c r="D116" i="26" s="1"/>
  <c r="D92" i="15"/>
  <c r="D92" i="18" s="1"/>
  <c r="D92" i="20" s="1"/>
  <c r="D67" i="25" s="1"/>
  <c r="D74" i="26" s="1"/>
  <c r="F91" i="14"/>
  <c r="F59" i="14"/>
  <c r="C60" i="15"/>
  <c r="C60" i="18" s="1"/>
  <c r="C60" i="20" s="1"/>
  <c r="C49" i="25" s="1"/>
  <c r="C56" i="26" s="1"/>
  <c r="C92" i="15"/>
  <c r="C92" i="18" s="1"/>
  <c r="C92" i="20" s="1"/>
  <c r="C67" i="25" s="1"/>
  <c r="C74" i="26" s="1"/>
  <c r="C144" i="15"/>
  <c r="C144" i="18" s="1"/>
  <c r="C144" i="20" s="1"/>
  <c r="C108" i="25" s="1"/>
  <c r="C116" i="26" s="1"/>
  <c r="G59" i="15"/>
  <c r="G59" i="18" s="1"/>
  <c r="G59" i="20" s="1"/>
  <c r="G48" i="25" s="1"/>
  <c r="G55" i="26" s="1"/>
  <c r="G143" i="15"/>
  <c r="G143" i="18" s="1"/>
  <c r="G143" i="20" s="1"/>
  <c r="G107" i="25" s="1"/>
  <c r="G115" i="26" s="1"/>
  <c r="G91" i="15"/>
  <c r="K110" i="15"/>
  <c r="G111" i="15"/>
  <c r="G111" i="18" s="1"/>
  <c r="G111" i="20" s="1"/>
  <c r="G89" i="25" s="1"/>
  <c r="G97" i="26" s="1"/>
  <c r="H110" i="14"/>
  <c r="H142" i="14"/>
  <c r="J58" i="14"/>
  <c r="J90" i="14"/>
  <c r="H36" i="22"/>
  <c r="H23" i="22" s="1"/>
  <c r="I36" i="22"/>
  <c r="I23" i="22" s="1"/>
  <c r="AF9" i="124"/>
  <c r="T21" i="32"/>
  <c r="I25" i="97" s="1"/>
  <c r="AE9" i="124"/>
  <c r="S21" i="32"/>
  <c r="H25" i="97" s="1"/>
  <c r="AG9" i="124"/>
  <c r="U21" i="32"/>
  <c r="J25" i="97" s="1"/>
  <c r="S5" i="32"/>
  <c r="H9" i="97" s="1"/>
  <c r="S4" i="124"/>
  <c r="U4" i="124"/>
  <c r="U5" i="32"/>
  <c r="J9" i="97" s="1"/>
  <c r="Q5" i="124"/>
  <c r="Q6" i="32"/>
  <c r="F10" i="97" s="1"/>
  <c r="D8" i="25"/>
  <c r="E7" i="18"/>
  <c r="E7" i="20"/>
  <c r="E7" i="15"/>
  <c r="AE12" i="97"/>
  <c r="H7" i="26"/>
  <c r="H6" i="29" s="1"/>
  <c r="T39" i="15"/>
  <c r="T39" i="18" s="1"/>
  <c r="T39" i="20" s="1"/>
  <c r="H20" i="27" s="1"/>
  <c r="S19" i="123" s="1"/>
  <c r="G6" i="14"/>
  <c r="G38" i="14"/>
  <c r="AG12" i="97"/>
  <c r="J7" i="26"/>
  <c r="J6" i="29" s="1"/>
  <c r="AC31" i="97"/>
  <c r="F26" i="26"/>
  <c r="F25" i="29" s="1"/>
  <c r="C8" i="25"/>
  <c r="P5" i="124"/>
  <c r="P6" i="32"/>
  <c r="E10" i="97" s="1"/>
  <c r="G7" i="25"/>
  <c r="F39" i="20"/>
  <c r="F39" i="18"/>
  <c r="F39" i="15"/>
  <c r="AE30" i="97"/>
  <c r="H25" i="26"/>
  <c r="H24" i="29" s="1"/>
  <c r="AF12" i="97"/>
  <c r="I7" i="26"/>
  <c r="I6" i="29" s="1"/>
  <c r="J6" i="15"/>
  <c r="J6" i="17" s="1"/>
  <c r="J36" i="22"/>
  <c r="J23" i="22" s="1"/>
  <c r="Q40" i="15"/>
  <c r="Q40" i="18" s="1"/>
  <c r="Q40" i="20" s="1"/>
  <c r="E21" i="27" s="1"/>
  <c r="D7" i="14"/>
  <c r="D39" i="14"/>
  <c r="AB13" i="97"/>
  <c r="E8" i="26"/>
  <c r="E7" i="29" s="1"/>
  <c r="AG30" i="97"/>
  <c r="J25" i="26"/>
  <c r="J24" i="29" s="1"/>
  <c r="X6" i="15"/>
  <c r="D26" i="25"/>
  <c r="P8" i="15"/>
  <c r="AB31" i="97"/>
  <c r="E26" i="26"/>
  <c r="E25" i="29" s="1"/>
  <c r="K38" i="17"/>
  <c r="X38" i="15"/>
  <c r="K5" i="14"/>
  <c r="K37" i="14"/>
  <c r="T7" i="15"/>
  <c r="F7" i="18"/>
  <c r="F7" i="20"/>
  <c r="F7" i="15"/>
  <c r="I38" i="15"/>
  <c r="P40" i="15"/>
  <c r="P40" i="18" s="1"/>
  <c r="P40" i="20" s="1"/>
  <c r="D21" i="27" s="1"/>
  <c r="C7" i="14"/>
  <c r="C39" i="14"/>
  <c r="J38" i="15"/>
  <c r="H38" i="15"/>
  <c r="T4" i="124"/>
  <c r="T5" i="32"/>
  <c r="I9" i="97" s="1"/>
  <c r="G25" i="25"/>
  <c r="AF30" i="97"/>
  <c r="I25" i="26"/>
  <c r="I24" i="29" s="1"/>
  <c r="E39" i="18"/>
  <c r="E39" i="20"/>
  <c r="E39" i="15"/>
  <c r="E37" i="22"/>
  <c r="E24" i="22" s="1"/>
  <c r="P8" i="18"/>
  <c r="P8" i="20" s="1"/>
  <c r="D5" i="27" s="1"/>
  <c r="O4" i="123" s="1"/>
  <c r="T7" i="18"/>
  <c r="T7" i="20" s="1"/>
  <c r="H4" i="27" s="1"/>
  <c r="S3" i="123" s="1"/>
  <c r="F37" i="22"/>
  <c r="F24" i="22" s="1"/>
  <c r="AC13" i="97"/>
  <c r="F8" i="26"/>
  <c r="F7" i="29" s="1"/>
  <c r="I6" i="15"/>
  <c r="I6" i="17" s="1"/>
  <c r="C26" i="25"/>
  <c r="Q8" i="15"/>
  <c r="Q8" i="18" s="1"/>
  <c r="Q8" i="20" s="1"/>
  <c r="E5" i="27" s="1"/>
  <c r="P4" i="123" s="1"/>
  <c r="C8" i="29"/>
  <c r="H6" i="15"/>
  <c r="H6" i="17" s="1"/>
  <c r="Z10" i="124" l="1"/>
  <c r="O20" i="123"/>
  <c r="AA10" i="124"/>
  <c r="P20" i="123"/>
  <c r="L9" i="26"/>
  <c r="I130" i="25"/>
  <c r="I171" i="25" s="1"/>
  <c r="I55" i="26"/>
  <c r="B150" i="25"/>
  <c r="B191" i="25" s="1"/>
  <c r="B117" i="26"/>
  <c r="L117" i="26" s="1"/>
  <c r="F161" i="25"/>
  <c r="F202" i="25" s="1"/>
  <c r="F128" i="26"/>
  <c r="B64" i="22"/>
  <c r="B77" i="22" s="1"/>
  <c r="B89" i="22" s="1"/>
  <c r="N5" i="123"/>
  <c r="M7" i="32"/>
  <c r="B11" i="97" s="1"/>
  <c r="M6" i="124"/>
  <c r="B8" i="18"/>
  <c r="B8" i="20"/>
  <c r="B8" i="25" s="1"/>
  <c r="B8" i="15"/>
  <c r="O8" i="15" s="1"/>
  <c r="B40" i="18"/>
  <c r="B40" i="15"/>
  <c r="B40" i="20"/>
  <c r="B26" i="25" s="1"/>
  <c r="D89" i="22"/>
  <c r="J160" i="25"/>
  <c r="J201" i="25" s="1"/>
  <c r="F38" i="26"/>
  <c r="F37" i="29" s="1"/>
  <c r="AC43" i="97"/>
  <c r="G130" i="25"/>
  <c r="G171" i="25" s="1"/>
  <c r="R31" i="123"/>
  <c r="AO12" i="124"/>
  <c r="Q32" i="32"/>
  <c r="F36" i="97" s="1"/>
  <c r="E161" i="25"/>
  <c r="E202" i="25" s="1"/>
  <c r="I10" i="22"/>
  <c r="I62" i="22"/>
  <c r="I75" i="22" s="1"/>
  <c r="AB43" i="97"/>
  <c r="E38" i="26"/>
  <c r="E37" i="29" s="1"/>
  <c r="H160" i="25"/>
  <c r="H201" i="25" s="1"/>
  <c r="I160" i="25"/>
  <c r="I201" i="25" s="1"/>
  <c r="G37" i="25"/>
  <c r="G88" i="22"/>
  <c r="G101" i="22"/>
  <c r="G78" i="25" s="1"/>
  <c r="G85" i="26" s="1"/>
  <c r="G114" i="22"/>
  <c r="G119" i="25" s="1"/>
  <c r="G127" i="26" s="1"/>
  <c r="T10" i="22"/>
  <c r="H31" i="27" s="1"/>
  <c r="Q31" i="123"/>
  <c r="AN12" i="124"/>
  <c r="P32" i="32"/>
  <c r="E36" i="97" s="1"/>
  <c r="AG42" i="97"/>
  <c r="J37" i="26"/>
  <c r="J36" i="29" s="1"/>
  <c r="E11" i="22"/>
  <c r="E63" i="22"/>
  <c r="E76" i="22" s="1"/>
  <c r="H10" i="22"/>
  <c r="H62" i="22"/>
  <c r="H75" i="22" s="1"/>
  <c r="T30" i="123"/>
  <c r="AQ11" i="124"/>
  <c r="S31" i="32"/>
  <c r="H35" i="97" s="1"/>
  <c r="AF42" i="97"/>
  <c r="I37" i="26"/>
  <c r="I36" i="29" s="1"/>
  <c r="V30" i="123"/>
  <c r="AS11" i="124"/>
  <c r="U31" i="32"/>
  <c r="J35" i="97" s="1"/>
  <c r="J10" i="22"/>
  <c r="J62" i="22"/>
  <c r="J75" i="22" s="1"/>
  <c r="U30" i="123"/>
  <c r="AR11" i="124"/>
  <c r="T31" i="32"/>
  <c r="I35" i="97" s="1"/>
  <c r="F11" i="22"/>
  <c r="F63" i="22"/>
  <c r="F76" i="22" s="1"/>
  <c r="AE42" i="97"/>
  <c r="H37" i="26"/>
  <c r="H36" i="29" s="1"/>
  <c r="X9" i="22"/>
  <c r="L30" i="27" s="1"/>
  <c r="K113" i="22"/>
  <c r="K118" i="25" s="1"/>
  <c r="K126" i="26" s="1"/>
  <c r="K36" i="25"/>
  <c r="K100" i="22"/>
  <c r="K77" i="25" s="1"/>
  <c r="K84" i="26" s="1"/>
  <c r="D102" i="22"/>
  <c r="D79" i="25" s="1"/>
  <c r="D86" i="26" s="1"/>
  <c r="D38" i="25"/>
  <c r="D115" i="22"/>
  <c r="D120" i="25" s="1"/>
  <c r="D128" i="26" s="1"/>
  <c r="Q11" i="22"/>
  <c r="E32" i="27" s="1"/>
  <c r="C115" i="22"/>
  <c r="C120" i="25" s="1"/>
  <c r="C128" i="26" s="1"/>
  <c r="P11" i="22"/>
  <c r="D32" i="27" s="1"/>
  <c r="C102" i="22"/>
  <c r="C79" i="25" s="1"/>
  <c r="C86" i="26" s="1"/>
  <c r="C38" i="25"/>
  <c r="C89" i="22"/>
  <c r="D149" i="25"/>
  <c r="D190" i="25" s="1"/>
  <c r="C131" i="25"/>
  <c r="C172" i="25" s="1"/>
  <c r="C149" i="25"/>
  <c r="C190" i="25" s="1"/>
  <c r="D131" i="25"/>
  <c r="D172" i="25" s="1"/>
  <c r="F49" i="22"/>
  <c r="I58" i="15"/>
  <c r="J110" i="15"/>
  <c r="E49" i="22"/>
  <c r="H90" i="15"/>
  <c r="H142" i="15"/>
  <c r="E91" i="15"/>
  <c r="E91" i="18" s="1"/>
  <c r="E91" i="20" s="1"/>
  <c r="E66" i="25" s="1"/>
  <c r="E73" i="26" s="1"/>
  <c r="E143" i="15"/>
  <c r="E143" i="18" s="1"/>
  <c r="E143" i="20" s="1"/>
  <c r="E107" i="25" s="1"/>
  <c r="E115" i="26" s="1"/>
  <c r="J90" i="15"/>
  <c r="J142" i="15"/>
  <c r="F143" i="15"/>
  <c r="F143" i="18" s="1"/>
  <c r="F143" i="20" s="1"/>
  <c r="F107" i="25" s="1"/>
  <c r="F115" i="26" s="1"/>
  <c r="F91" i="15"/>
  <c r="F91" i="18" s="1"/>
  <c r="F91" i="20" s="1"/>
  <c r="F66" i="25" s="1"/>
  <c r="F73" i="26" s="1"/>
  <c r="C111" i="14"/>
  <c r="C143" i="14"/>
  <c r="F59" i="15"/>
  <c r="F59" i="18" s="1"/>
  <c r="F59" i="20" s="1"/>
  <c r="F48" i="25" s="1"/>
  <c r="F55" i="26" s="1"/>
  <c r="D91" i="14"/>
  <c r="D59" i="14"/>
  <c r="H58" i="15"/>
  <c r="I110" i="15"/>
  <c r="K57" i="14"/>
  <c r="K89" i="14"/>
  <c r="I142" i="15"/>
  <c r="I90" i="15"/>
  <c r="G58" i="14"/>
  <c r="G90" i="14"/>
  <c r="C91" i="14"/>
  <c r="C59" i="14"/>
  <c r="D111" i="14"/>
  <c r="D143" i="14"/>
  <c r="E111" i="15"/>
  <c r="E111" i="18" s="1"/>
  <c r="E111" i="20" s="1"/>
  <c r="E89" i="25" s="1"/>
  <c r="E97" i="26" s="1"/>
  <c r="K109" i="14"/>
  <c r="K141" i="14"/>
  <c r="J58" i="15"/>
  <c r="H110" i="15"/>
  <c r="G142" i="14"/>
  <c r="G110" i="14"/>
  <c r="F111" i="15"/>
  <c r="F111" i="18" s="1"/>
  <c r="F111" i="20" s="1"/>
  <c r="F89" i="25" s="1"/>
  <c r="F97" i="26" s="1"/>
  <c r="G91" i="18"/>
  <c r="G91" i="20" s="1"/>
  <c r="G66" i="25" s="1"/>
  <c r="E59" i="15"/>
  <c r="E59" i="18" s="1"/>
  <c r="E59" i="20" s="1"/>
  <c r="E48" i="25" s="1"/>
  <c r="E55" i="26" s="1"/>
  <c r="C37" i="22"/>
  <c r="C24" i="22" s="1"/>
  <c r="C11" i="22" s="1"/>
  <c r="R4" i="124"/>
  <c r="R5" i="32"/>
  <c r="G9" i="97" s="1"/>
  <c r="N5" i="124"/>
  <c r="N6" i="32"/>
  <c r="C10" i="97" s="1"/>
  <c r="Z31" i="97"/>
  <c r="C26" i="26"/>
  <c r="U6" i="15"/>
  <c r="R39" i="15"/>
  <c r="R39" i="18" s="1"/>
  <c r="R39" i="20" s="1"/>
  <c r="F20" i="27" s="1"/>
  <c r="Q19" i="123" s="1"/>
  <c r="E6" i="14"/>
  <c r="E38" i="14"/>
  <c r="S7" i="15"/>
  <c r="S7" i="18" s="1"/>
  <c r="S7" i="20" s="1"/>
  <c r="G4" i="27" s="1"/>
  <c r="R3" i="123" s="1"/>
  <c r="D7" i="20"/>
  <c r="D7" i="15"/>
  <c r="D7" i="18"/>
  <c r="AD12" i="97"/>
  <c r="G7" i="26"/>
  <c r="G6" i="29" s="1"/>
  <c r="G6" i="15"/>
  <c r="G6" i="17" s="1"/>
  <c r="G36" i="22"/>
  <c r="G23" i="22" s="1"/>
  <c r="E7" i="25"/>
  <c r="E25" i="25"/>
  <c r="AD30" i="97"/>
  <c r="G25" i="26"/>
  <c r="G24" i="29" s="1"/>
  <c r="J38" i="17"/>
  <c r="W38" i="15"/>
  <c r="J5" i="14"/>
  <c r="J37" i="14"/>
  <c r="C39" i="20"/>
  <c r="C39" i="18"/>
  <c r="C39" i="15"/>
  <c r="V38" i="15"/>
  <c r="I38" i="17"/>
  <c r="I5" i="14"/>
  <c r="I37" i="14"/>
  <c r="F7" i="25"/>
  <c r="K38" i="20"/>
  <c r="K38" i="18"/>
  <c r="AA31" i="97"/>
  <c r="D26" i="26"/>
  <c r="D25" i="29" s="1"/>
  <c r="K6" i="20"/>
  <c r="K6" i="18"/>
  <c r="K110" i="18" s="1"/>
  <c r="S39" i="15"/>
  <c r="S39" i="18" s="1"/>
  <c r="S39" i="20" s="1"/>
  <c r="G20" i="27" s="1"/>
  <c r="R19" i="123" s="1"/>
  <c r="F6" i="14"/>
  <c r="F38" i="14"/>
  <c r="AD9" i="124"/>
  <c r="R21" i="32"/>
  <c r="G25" i="97" s="1"/>
  <c r="U38" i="15"/>
  <c r="H38" i="17"/>
  <c r="H37" i="14"/>
  <c r="H5" i="14"/>
  <c r="C7" i="18"/>
  <c r="C7" i="20"/>
  <c r="C7" i="15"/>
  <c r="K37" i="15"/>
  <c r="D37" i="22"/>
  <c r="D24" i="22" s="1"/>
  <c r="O5" i="124"/>
  <c r="O6" i="32"/>
  <c r="D10" i="97" s="1"/>
  <c r="V6" i="15"/>
  <c r="K5" i="15"/>
  <c r="K5" i="17" s="1"/>
  <c r="D39" i="20"/>
  <c r="D39" i="18"/>
  <c r="D39" i="15"/>
  <c r="W6" i="15"/>
  <c r="F25" i="25"/>
  <c r="Z13" i="97"/>
  <c r="C8" i="26"/>
  <c r="G38" i="15"/>
  <c r="G38" i="17" s="1"/>
  <c r="R7" i="15"/>
  <c r="R7" i="18" s="1"/>
  <c r="R7" i="20" s="1"/>
  <c r="F4" i="27" s="1"/>
  <c r="Q3" i="123" s="1"/>
  <c r="AA13" i="97"/>
  <c r="D8" i="26"/>
  <c r="D7" i="29" s="1"/>
  <c r="G148" i="25" l="1"/>
  <c r="G189" i="25" s="1"/>
  <c r="G73" i="26"/>
  <c r="B102" i="22"/>
  <c r="B79" i="25" s="1"/>
  <c r="B86" i="26" s="1"/>
  <c r="L86" i="26" s="1"/>
  <c r="B115" i="22"/>
  <c r="B120" i="25" s="1"/>
  <c r="B128" i="26" s="1"/>
  <c r="L128" i="26" s="1"/>
  <c r="O11" i="22"/>
  <c r="C32" i="27" s="1"/>
  <c r="B38" i="25"/>
  <c r="B50" i="22"/>
  <c r="B26" i="26"/>
  <c r="B25" i="29" s="1"/>
  <c r="Y31" i="97"/>
  <c r="O8" i="18"/>
  <c r="O8" i="20" s="1"/>
  <c r="C5" i="27" s="1"/>
  <c r="B39" i="14"/>
  <c r="B92" i="15"/>
  <c r="B92" i="18" s="1"/>
  <c r="B92" i="20" s="1"/>
  <c r="B67" i="25" s="1"/>
  <c r="B74" i="26" s="1"/>
  <c r="L74" i="26" s="1"/>
  <c r="B144" i="15"/>
  <c r="B144" i="18" s="1"/>
  <c r="B144" i="20" s="1"/>
  <c r="B108" i="25" s="1"/>
  <c r="B116" i="26" s="1"/>
  <c r="L116" i="26" s="1"/>
  <c r="B7" i="14"/>
  <c r="O40" i="15"/>
  <c r="O40" i="18" s="1"/>
  <c r="O40" i="20" s="1"/>
  <c r="C21" i="27" s="1"/>
  <c r="Y13" i="97"/>
  <c r="B8" i="26"/>
  <c r="B7" i="29" s="1"/>
  <c r="E130" i="25"/>
  <c r="E171" i="25" s="1"/>
  <c r="K159" i="25"/>
  <c r="G160" i="25"/>
  <c r="G201" i="25" s="1"/>
  <c r="F148" i="25"/>
  <c r="F189" i="25" s="1"/>
  <c r="G10" i="22"/>
  <c r="G62" i="22"/>
  <c r="G75" i="22" s="1"/>
  <c r="G100" i="22" s="1"/>
  <c r="G77" i="25" s="1"/>
  <c r="G84" i="26" s="1"/>
  <c r="Z43" i="97"/>
  <c r="C38" i="26"/>
  <c r="D38" i="26"/>
  <c r="D37" i="29" s="1"/>
  <c r="AA43" i="97"/>
  <c r="E114" i="22"/>
  <c r="E119" i="25" s="1"/>
  <c r="E127" i="26" s="1"/>
  <c r="E88" i="22"/>
  <c r="E101" i="22"/>
  <c r="E78" i="25" s="1"/>
  <c r="E85" i="26" s="1"/>
  <c r="E37" i="25"/>
  <c r="R10" i="22"/>
  <c r="F31" i="27" s="1"/>
  <c r="S30" i="123"/>
  <c r="AP11" i="124"/>
  <c r="R31" i="32"/>
  <c r="G35" i="97" s="1"/>
  <c r="C161" i="25"/>
  <c r="C202" i="25" s="1"/>
  <c r="D161" i="25"/>
  <c r="D202" i="25" s="1"/>
  <c r="W29" i="123"/>
  <c r="V30" i="32"/>
  <c r="K34" i="97" s="1"/>
  <c r="AT10" i="124"/>
  <c r="C63" i="22"/>
  <c r="C76" i="22" s="1"/>
  <c r="J113" i="22"/>
  <c r="J118" i="25" s="1"/>
  <c r="J126" i="26" s="1"/>
  <c r="J36" i="25"/>
  <c r="W9" i="22"/>
  <c r="K30" i="27" s="1"/>
  <c r="J100" i="22"/>
  <c r="J77" i="25" s="1"/>
  <c r="J84" i="26" s="1"/>
  <c r="J87" i="22"/>
  <c r="D11" i="22"/>
  <c r="D63" i="22"/>
  <c r="D76" i="22" s="1"/>
  <c r="AH41" i="97"/>
  <c r="K36" i="26"/>
  <c r="K35" i="29" s="1"/>
  <c r="AD42" i="97"/>
  <c r="G37" i="26"/>
  <c r="G36" i="29" s="1"/>
  <c r="O31" i="123"/>
  <c r="AL12" i="124"/>
  <c r="N32" i="32"/>
  <c r="C36" i="97" s="1"/>
  <c r="P31" i="123"/>
  <c r="AM12" i="124"/>
  <c r="O32" i="32"/>
  <c r="D36" i="97" s="1"/>
  <c r="K200" i="25"/>
  <c r="F114" i="22"/>
  <c r="F119" i="25" s="1"/>
  <c r="F127" i="26" s="1"/>
  <c r="F101" i="22"/>
  <c r="F78" i="25" s="1"/>
  <c r="F85" i="26" s="1"/>
  <c r="F88" i="22"/>
  <c r="F37" i="25"/>
  <c r="S10" i="22"/>
  <c r="G31" i="27" s="1"/>
  <c r="U9" i="22"/>
  <c r="I30" i="27" s="1"/>
  <c r="H113" i="22"/>
  <c r="H118" i="25" s="1"/>
  <c r="H126" i="26" s="1"/>
  <c r="H36" i="25"/>
  <c r="H100" i="22"/>
  <c r="H77" i="25" s="1"/>
  <c r="H84" i="26" s="1"/>
  <c r="H87" i="22"/>
  <c r="I113" i="22"/>
  <c r="I118" i="25" s="1"/>
  <c r="I126" i="26" s="1"/>
  <c r="V9" i="22"/>
  <c r="J30" i="27" s="1"/>
  <c r="I87" i="22"/>
  <c r="I100" i="22"/>
  <c r="I77" i="25" s="1"/>
  <c r="I84" i="26" s="1"/>
  <c r="I36" i="25"/>
  <c r="F130" i="25"/>
  <c r="F171" i="25" s="1"/>
  <c r="E148" i="25"/>
  <c r="E189" i="25" s="1"/>
  <c r="C59" i="15"/>
  <c r="C59" i="18" s="1"/>
  <c r="C59" i="20" s="1"/>
  <c r="C48" i="25" s="1"/>
  <c r="C55" i="26" s="1"/>
  <c r="C49" i="22"/>
  <c r="G110" i="15"/>
  <c r="D49" i="22"/>
  <c r="G58" i="15"/>
  <c r="C111" i="15"/>
  <c r="C111" i="18" s="1"/>
  <c r="C111" i="20" s="1"/>
  <c r="C89" i="25" s="1"/>
  <c r="C97" i="26" s="1"/>
  <c r="K110" i="20"/>
  <c r="K88" i="25" s="1"/>
  <c r="K96" i="26" s="1"/>
  <c r="K48" i="22"/>
  <c r="K35" i="22" s="1"/>
  <c r="K22" i="22" s="1"/>
  <c r="K9" i="22" s="1"/>
  <c r="K142" i="18"/>
  <c r="K142" i="20" s="1"/>
  <c r="K106" i="25" s="1"/>
  <c r="K114" i="26" s="1"/>
  <c r="D91" i="15"/>
  <c r="D91" i="18" s="1"/>
  <c r="D91" i="20" s="1"/>
  <c r="D66" i="25" s="1"/>
  <c r="D73" i="26" s="1"/>
  <c r="D143" i="15"/>
  <c r="D143" i="18" s="1"/>
  <c r="D143" i="20" s="1"/>
  <c r="D107" i="25" s="1"/>
  <c r="D115" i="26" s="1"/>
  <c r="K141" i="15"/>
  <c r="J57" i="14"/>
  <c r="J89" i="14"/>
  <c r="J109" i="14"/>
  <c r="J141" i="14"/>
  <c r="K109" i="15"/>
  <c r="D111" i="15"/>
  <c r="D111" i="18" s="1"/>
  <c r="D111" i="20" s="1"/>
  <c r="D89" i="25" s="1"/>
  <c r="D97" i="26" s="1"/>
  <c r="I57" i="14"/>
  <c r="I89" i="14"/>
  <c r="K89" i="15"/>
  <c r="F58" i="14"/>
  <c r="F90" i="14"/>
  <c r="E110" i="14"/>
  <c r="E142" i="14"/>
  <c r="H141" i="14"/>
  <c r="H109" i="14"/>
  <c r="G142" i="15"/>
  <c r="G90" i="15"/>
  <c r="C143" i="15"/>
  <c r="C143" i="18" s="1"/>
  <c r="C143" i="20" s="1"/>
  <c r="C107" i="25" s="1"/>
  <c r="C115" i="26" s="1"/>
  <c r="C91" i="15"/>
  <c r="C91" i="18" s="1"/>
  <c r="C91" i="20" s="1"/>
  <c r="C66" i="25" s="1"/>
  <c r="C73" i="26" s="1"/>
  <c r="I141" i="14"/>
  <c r="I109" i="14"/>
  <c r="K57" i="15"/>
  <c r="D59" i="15"/>
  <c r="D59" i="18" s="1"/>
  <c r="D59" i="20" s="1"/>
  <c r="D48" i="25" s="1"/>
  <c r="D55" i="26" s="1"/>
  <c r="F110" i="14"/>
  <c r="F142" i="14"/>
  <c r="E90" i="14"/>
  <c r="E58" i="14"/>
  <c r="H57" i="14"/>
  <c r="H89" i="14"/>
  <c r="X38" i="18"/>
  <c r="X38" i="20" s="1"/>
  <c r="L19" i="27" s="1"/>
  <c r="W18" i="123" s="1"/>
  <c r="K90" i="18"/>
  <c r="K90" i="20" s="1"/>
  <c r="K65" i="25" s="1"/>
  <c r="K72" i="26" s="1"/>
  <c r="X6" i="18"/>
  <c r="X6" i="20" s="1"/>
  <c r="L3" i="27" s="1"/>
  <c r="W2" i="123" s="1"/>
  <c r="K58" i="18"/>
  <c r="K58" i="20" s="1"/>
  <c r="K47" i="25" s="1"/>
  <c r="K54" i="26" s="1"/>
  <c r="AB9" i="124"/>
  <c r="P21" i="32"/>
  <c r="E25" i="97" s="1"/>
  <c r="T38" i="15"/>
  <c r="G5" i="14"/>
  <c r="G37" i="14"/>
  <c r="Q39" i="15"/>
  <c r="Q39" i="18" s="1"/>
  <c r="Q39" i="20" s="1"/>
  <c r="E20" i="27" s="1"/>
  <c r="P19" i="123" s="1"/>
  <c r="D6" i="14"/>
  <c r="D38" i="14"/>
  <c r="C7" i="25"/>
  <c r="AC30" i="97"/>
  <c r="F25" i="26"/>
  <c r="F24" i="29" s="1"/>
  <c r="D25" i="25"/>
  <c r="I37" i="15"/>
  <c r="AB30" i="97"/>
  <c r="E25" i="26"/>
  <c r="E24" i="29" s="1"/>
  <c r="T6" i="15"/>
  <c r="D7" i="25"/>
  <c r="E6" i="15"/>
  <c r="X37" i="15"/>
  <c r="K37" i="17"/>
  <c r="K4" i="14"/>
  <c r="K36" i="14"/>
  <c r="F38" i="15"/>
  <c r="F38" i="17" s="1"/>
  <c r="AC12" i="97"/>
  <c r="F7" i="26"/>
  <c r="F6" i="29" s="1"/>
  <c r="J5" i="15"/>
  <c r="J5" i="17" s="1"/>
  <c r="C7" i="29"/>
  <c r="P7" i="15"/>
  <c r="P7" i="18" s="1"/>
  <c r="P7" i="20" s="1"/>
  <c r="D4" i="27" s="1"/>
  <c r="O3" i="123" s="1"/>
  <c r="H5" i="15"/>
  <c r="H5" i="17" s="1"/>
  <c r="H38" i="18"/>
  <c r="H38" i="20"/>
  <c r="F36" i="22"/>
  <c r="F23" i="22" s="1"/>
  <c r="K6" i="25"/>
  <c r="K24" i="25"/>
  <c r="Q4" i="124"/>
  <c r="Q5" i="32"/>
  <c r="F9" i="97" s="1"/>
  <c r="I5" i="15"/>
  <c r="I5" i="17" s="1"/>
  <c r="I38" i="18"/>
  <c r="I38" i="20"/>
  <c r="P39" i="15"/>
  <c r="P39" i="18" s="1"/>
  <c r="P39" i="20" s="1"/>
  <c r="D20" i="27" s="1"/>
  <c r="O19" i="123" s="1"/>
  <c r="C6" i="14"/>
  <c r="C38" i="14"/>
  <c r="J37" i="15"/>
  <c r="E36" i="22"/>
  <c r="E23" i="22" s="1"/>
  <c r="J6" i="18"/>
  <c r="J110" i="18" s="1"/>
  <c r="J6" i="20"/>
  <c r="H37" i="15"/>
  <c r="P4" i="124"/>
  <c r="P5" i="32"/>
  <c r="E9" i="97" s="1"/>
  <c r="C25" i="29"/>
  <c r="AC9" i="124"/>
  <c r="Q21" i="32"/>
  <c r="F25" i="97" s="1"/>
  <c r="X5" i="15"/>
  <c r="I6" i="18"/>
  <c r="I110" i="18" s="1"/>
  <c r="I6" i="20"/>
  <c r="F6" i="15"/>
  <c r="F6" i="17" s="1"/>
  <c r="C25" i="25"/>
  <c r="J38" i="18"/>
  <c r="J38" i="20"/>
  <c r="AB12" i="97"/>
  <c r="E7" i="26"/>
  <c r="E6" i="29" s="1"/>
  <c r="Q7" i="15"/>
  <c r="Q7" i="18" s="1"/>
  <c r="Q7" i="20" s="1"/>
  <c r="E4" i="27" s="1"/>
  <c r="P3" i="123" s="1"/>
  <c r="E38" i="15"/>
  <c r="H6" i="20"/>
  <c r="H6" i="18"/>
  <c r="H110" i="18" s="1"/>
  <c r="Y10" i="124" l="1"/>
  <c r="N20" i="123"/>
  <c r="L8" i="26"/>
  <c r="L26" i="26"/>
  <c r="B161" i="25"/>
  <c r="B202" i="25" s="1"/>
  <c r="B38" i="26"/>
  <c r="B37" i="29" s="1"/>
  <c r="Y43" i="97"/>
  <c r="AK12" i="124"/>
  <c r="N31" i="123"/>
  <c r="M32" i="32"/>
  <c r="B36" i="97" s="1"/>
  <c r="B39" i="20"/>
  <c r="B25" i="25" s="1"/>
  <c r="B39" i="15"/>
  <c r="B39" i="18"/>
  <c r="B7" i="18"/>
  <c r="B7" i="20"/>
  <c r="B7" i="25" s="1"/>
  <c r="B7" i="15"/>
  <c r="O7" i="15" s="1"/>
  <c r="N4" i="123"/>
  <c r="M5" i="124"/>
  <c r="M6" i="32"/>
  <c r="B10" i="97" s="1"/>
  <c r="B149" i="25"/>
  <c r="B190" i="25" s="1"/>
  <c r="B37" i="22"/>
  <c r="B24" i="22" s="1"/>
  <c r="B11" i="22" s="1"/>
  <c r="H159" i="25"/>
  <c r="H200" i="25" s="1"/>
  <c r="K147" i="25"/>
  <c r="K188" i="25" s="1"/>
  <c r="D148" i="25"/>
  <c r="D189" i="25" s="1"/>
  <c r="D130" i="25"/>
  <c r="D171" i="25" s="1"/>
  <c r="E160" i="25"/>
  <c r="E201" i="25" s="1"/>
  <c r="J159" i="25"/>
  <c r="J200" i="25" s="1"/>
  <c r="F10" i="22"/>
  <c r="F62" i="22"/>
  <c r="F75" i="22" s="1"/>
  <c r="AF41" i="97"/>
  <c r="I36" i="26"/>
  <c r="I35" i="29" s="1"/>
  <c r="D88" i="22"/>
  <c r="D101" i="22"/>
  <c r="D78" i="25" s="1"/>
  <c r="D85" i="26" s="1"/>
  <c r="D37" i="25"/>
  <c r="D114" i="22"/>
  <c r="D119" i="25" s="1"/>
  <c r="D127" i="26" s="1"/>
  <c r="Q10" i="22"/>
  <c r="E31" i="27" s="1"/>
  <c r="C114" i="22"/>
  <c r="C119" i="25" s="1"/>
  <c r="C127" i="26" s="1"/>
  <c r="C37" i="25"/>
  <c r="P10" i="22"/>
  <c r="D31" i="27" s="1"/>
  <c r="C88" i="22"/>
  <c r="C101" i="22"/>
  <c r="C78" i="25" s="1"/>
  <c r="C37" i="29"/>
  <c r="K129" i="25"/>
  <c r="K170" i="25" s="1"/>
  <c r="I159" i="25"/>
  <c r="I200" i="25" s="1"/>
  <c r="AE41" i="97"/>
  <c r="H36" i="26"/>
  <c r="H35" i="29" s="1"/>
  <c r="AC42" i="97"/>
  <c r="F37" i="26"/>
  <c r="F36" i="29" s="1"/>
  <c r="V29" i="123"/>
  <c r="AS10" i="124"/>
  <c r="U30" i="32"/>
  <c r="J34" i="97" s="1"/>
  <c r="Q30" i="123"/>
  <c r="P31" i="32"/>
  <c r="E35" i="97" s="1"/>
  <c r="AN11" i="124"/>
  <c r="E10" i="22"/>
  <c r="E62" i="22"/>
  <c r="E75" i="22" s="1"/>
  <c r="J36" i="26"/>
  <c r="J35" i="29" s="1"/>
  <c r="AG41" i="97"/>
  <c r="AB42" i="97"/>
  <c r="E37" i="26"/>
  <c r="E36" i="29" s="1"/>
  <c r="G87" i="22"/>
  <c r="T9" i="22"/>
  <c r="H30" i="27" s="1"/>
  <c r="G36" i="25"/>
  <c r="G113" i="22"/>
  <c r="G118" i="25" s="1"/>
  <c r="R30" i="123"/>
  <c r="Q31" i="32"/>
  <c r="F35" i="97" s="1"/>
  <c r="AO11" i="124"/>
  <c r="U29" i="123"/>
  <c r="AR10" i="124"/>
  <c r="T30" i="32"/>
  <c r="I34" i="97" s="1"/>
  <c r="T29" i="123"/>
  <c r="S30" i="32"/>
  <c r="H34" i="97" s="1"/>
  <c r="AQ10" i="124"/>
  <c r="F160" i="25"/>
  <c r="F201" i="25" s="1"/>
  <c r="C130" i="25"/>
  <c r="C171" i="25" s="1"/>
  <c r="C148" i="25"/>
  <c r="C189" i="25" s="1"/>
  <c r="K61" i="22"/>
  <c r="K74" i="22" s="1"/>
  <c r="K86" i="22" s="1"/>
  <c r="J109" i="15"/>
  <c r="E110" i="15"/>
  <c r="E6" i="17"/>
  <c r="J110" i="20"/>
  <c r="J88" i="25" s="1"/>
  <c r="J96" i="26" s="1"/>
  <c r="I142" i="18"/>
  <c r="I142" i="20" s="1"/>
  <c r="I106" i="25" s="1"/>
  <c r="I114" i="26" s="1"/>
  <c r="I48" i="22"/>
  <c r="I35" i="22" s="1"/>
  <c r="I22" i="22" s="1"/>
  <c r="I9" i="22" s="1"/>
  <c r="J142" i="18"/>
  <c r="J142" i="20" s="1"/>
  <c r="J106" i="25" s="1"/>
  <c r="J114" i="26" s="1"/>
  <c r="J48" i="22"/>
  <c r="H48" i="22"/>
  <c r="H35" i="22" s="1"/>
  <c r="H22" i="22" s="1"/>
  <c r="H9" i="22" s="1"/>
  <c r="H142" i="18"/>
  <c r="H142" i="20" s="1"/>
  <c r="H106" i="25" s="1"/>
  <c r="H114" i="26" s="1"/>
  <c r="H110" i="20"/>
  <c r="H88" i="25" s="1"/>
  <c r="H96" i="26" s="1"/>
  <c r="I110" i="20"/>
  <c r="I88" i="25" s="1"/>
  <c r="I96" i="26" s="1"/>
  <c r="K140" i="14"/>
  <c r="K108" i="14"/>
  <c r="I141" i="15"/>
  <c r="I89" i="15"/>
  <c r="C90" i="14"/>
  <c r="C58" i="14"/>
  <c r="J141" i="15"/>
  <c r="C110" i="14"/>
  <c r="C142" i="14"/>
  <c r="J89" i="15"/>
  <c r="F142" i="15"/>
  <c r="F90" i="15"/>
  <c r="G57" i="14"/>
  <c r="G89" i="14"/>
  <c r="H109" i="15"/>
  <c r="J57" i="15"/>
  <c r="D142" i="14"/>
  <c r="D110" i="14"/>
  <c r="E90" i="15"/>
  <c r="E142" i="15"/>
  <c r="H57" i="15"/>
  <c r="F58" i="15"/>
  <c r="K56" i="14"/>
  <c r="K88" i="14"/>
  <c r="H89" i="15"/>
  <c r="H141" i="15"/>
  <c r="E58" i="15"/>
  <c r="F110" i="15"/>
  <c r="I109" i="15"/>
  <c r="G109" i="14"/>
  <c r="G141" i="14"/>
  <c r="I57" i="15"/>
  <c r="D58" i="14"/>
  <c r="D90" i="14"/>
  <c r="V38" i="18"/>
  <c r="V38" i="20" s="1"/>
  <c r="J19" i="27" s="1"/>
  <c r="U18" i="123" s="1"/>
  <c r="I90" i="18"/>
  <c r="I90" i="20" s="1"/>
  <c r="I65" i="25" s="1"/>
  <c r="I72" i="26" s="1"/>
  <c r="U38" i="18"/>
  <c r="U38" i="20" s="1"/>
  <c r="I19" i="27" s="1"/>
  <c r="T18" i="123" s="1"/>
  <c r="H90" i="18"/>
  <c r="H90" i="20" s="1"/>
  <c r="H65" i="25" s="1"/>
  <c r="H72" i="26" s="1"/>
  <c r="W38" i="18"/>
  <c r="W38" i="20" s="1"/>
  <c r="K19" i="27" s="1"/>
  <c r="V18" i="123" s="1"/>
  <c r="J90" i="18"/>
  <c r="J90" i="20" s="1"/>
  <c r="J65" i="25" s="1"/>
  <c r="J72" i="26" s="1"/>
  <c r="V6" i="18"/>
  <c r="V6" i="20" s="1"/>
  <c r="J3" i="27" s="1"/>
  <c r="U2" i="123" s="1"/>
  <c r="I58" i="18"/>
  <c r="I58" i="20" s="1"/>
  <c r="I47" i="25" s="1"/>
  <c r="I54" i="26" s="1"/>
  <c r="U6" i="18"/>
  <c r="U6" i="20" s="1"/>
  <c r="I3" i="27" s="1"/>
  <c r="T2" i="123" s="1"/>
  <c r="H58" i="18"/>
  <c r="H58" i="20" s="1"/>
  <c r="H47" i="25" s="1"/>
  <c r="H54" i="26" s="1"/>
  <c r="W6" i="18"/>
  <c r="W6" i="20" s="1"/>
  <c r="K3" i="27" s="1"/>
  <c r="V2" i="123" s="1"/>
  <c r="J58" i="18"/>
  <c r="J58" i="20" s="1"/>
  <c r="J47" i="25" s="1"/>
  <c r="J54" i="26" s="1"/>
  <c r="D36" i="22"/>
  <c r="D23" i="22" s="1"/>
  <c r="N4" i="124"/>
  <c r="N5" i="32"/>
  <c r="C9" i="97" s="1"/>
  <c r="N21" i="32"/>
  <c r="C25" i="97" s="1"/>
  <c r="Z9" i="124"/>
  <c r="O21" i="32"/>
  <c r="D25" i="97" s="1"/>
  <c r="AA9" i="124"/>
  <c r="J24" i="25"/>
  <c r="I6" i="25"/>
  <c r="J6" i="25"/>
  <c r="W37" i="15"/>
  <c r="J37" i="17"/>
  <c r="J4" i="14"/>
  <c r="J36" i="14"/>
  <c r="C38" i="15"/>
  <c r="I24" i="25"/>
  <c r="AH29" i="97"/>
  <c r="K24" i="26"/>
  <c r="K23" i="29" s="1"/>
  <c r="W5" i="15"/>
  <c r="K37" i="20"/>
  <c r="K37" i="18"/>
  <c r="AA30" i="97"/>
  <c r="D25" i="26"/>
  <c r="D24" i="29" s="1"/>
  <c r="Z12" i="97"/>
  <c r="C7" i="26"/>
  <c r="D38" i="15"/>
  <c r="S6" i="15"/>
  <c r="U37" i="15"/>
  <c r="H37" i="17"/>
  <c r="H36" i="14"/>
  <c r="H4" i="14"/>
  <c r="C6" i="15"/>
  <c r="C6" i="17" s="1"/>
  <c r="V3" i="124"/>
  <c r="V4" i="32"/>
  <c r="K8" i="97" s="1"/>
  <c r="U5" i="15"/>
  <c r="S38" i="15"/>
  <c r="F5" i="14"/>
  <c r="F37" i="14"/>
  <c r="K36" i="15"/>
  <c r="O4" i="124"/>
  <c r="O5" i="32"/>
  <c r="D9" i="97" s="1"/>
  <c r="D6" i="15"/>
  <c r="D6" i="17" s="1"/>
  <c r="G37" i="15"/>
  <c r="G37" i="17" s="1"/>
  <c r="G38" i="20"/>
  <c r="G38" i="18"/>
  <c r="H6" i="25"/>
  <c r="R38" i="15"/>
  <c r="E38" i="17"/>
  <c r="E5" i="14"/>
  <c r="E37" i="14"/>
  <c r="Z30" i="97"/>
  <c r="C25" i="26"/>
  <c r="K5" i="18"/>
  <c r="K109" i="18" s="1"/>
  <c r="K5" i="20"/>
  <c r="V5" i="15"/>
  <c r="AH11" i="97"/>
  <c r="K6" i="26"/>
  <c r="K5" i="29" s="1"/>
  <c r="K4" i="15"/>
  <c r="K4" i="17" s="1"/>
  <c r="AA12" i="97"/>
  <c r="D7" i="26"/>
  <c r="D6" i="29" s="1"/>
  <c r="G5" i="15"/>
  <c r="G5" i="17" s="1"/>
  <c r="C36" i="22"/>
  <c r="C23" i="22" s="1"/>
  <c r="AH8" i="124"/>
  <c r="V20" i="32"/>
  <c r="K24" i="97" s="1"/>
  <c r="H24" i="25"/>
  <c r="R6" i="15"/>
  <c r="G6" i="20"/>
  <c r="G6" i="18"/>
  <c r="G110" i="18" s="1"/>
  <c r="I37" i="17"/>
  <c r="V37" i="15"/>
  <c r="I4" i="14"/>
  <c r="I36" i="14"/>
  <c r="L38" i="26" l="1"/>
  <c r="G159" i="25"/>
  <c r="G200" i="25" s="1"/>
  <c r="G126" i="26"/>
  <c r="C160" i="25"/>
  <c r="C201" i="25" s="1"/>
  <c r="C85" i="26"/>
  <c r="B63" i="22"/>
  <c r="B76" i="22" s="1"/>
  <c r="B88" i="22" s="1"/>
  <c r="J129" i="25"/>
  <c r="J170" i="25" s="1"/>
  <c r="O7" i="18"/>
  <c r="O7" i="20" s="1"/>
  <c r="C4" i="27" s="1"/>
  <c r="I129" i="25"/>
  <c r="I170" i="25" s="1"/>
  <c r="K99" i="22"/>
  <c r="K76" i="25" s="1"/>
  <c r="K83" i="26" s="1"/>
  <c r="B49" i="22"/>
  <c r="B91" i="15"/>
  <c r="B91" i="18" s="1"/>
  <c r="B91" i="20" s="1"/>
  <c r="B66" i="25" s="1"/>
  <c r="B73" i="26" s="1"/>
  <c r="L73" i="26" s="1"/>
  <c r="O39" i="15"/>
  <c r="O39" i="18" s="1"/>
  <c r="O39" i="20" s="1"/>
  <c r="C20" i="27" s="1"/>
  <c r="B6" i="14"/>
  <c r="B143" i="15"/>
  <c r="B143" i="18" s="1"/>
  <c r="B143" i="20" s="1"/>
  <c r="B107" i="25" s="1"/>
  <c r="B115" i="26" s="1"/>
  <c r="L115" i="26" s="1"/>
  <c r="B38" i="14"/>
  <c r="Y12" i="97"/>
  <c r="B7" i="26"/>
  <c r="B6" i="29" s="1"/>
  <c r="Y30" i="97"/>
  <c r="B25" i="26"/>
  <c r="B24" i="29" s="1"/>
  <c r="I147" i="25"/>
  <c r="I188" i="25" s="1"/>
  <c r="K35" i="25"/>
  <c r="K35" i="26" s="1"/>
  <c r="K34" i="29" s="1"/>
  <c r="H147" i="25"/>
  <c r="H188" i="25" s="1"/>
  <c r="C10" i="22"/>
  <c r="C62" i="22"/>
  <c r="C75" i="22" s="1"/>
  <c r="K112" i="22"/>
  <c r="K117" i="25" s="1"/>
  <c r="K125" i="26" s="1"/>
  <c r="C37" i="26"/>
  <c r="Z42" i="97"/>
  <c r="D37" i="26"/>
  <c r="D36" i="29" s="1"/>
  <c r="AA42" i="97"/>
  <c r="O30" i="123"/>
  <c r="N31" i="32"/>
  <c r="C35" i="97" s="1"/>
  <c r="AL11" i="124"/>
  <c r="D10" i="22"/>
  <c r="D62" i="22"/>
  <c r="D75" i="22" s="1"/>
  <c r="H129" i="25"/>
  <c r="H170" i="25" s="1"/>
  <c r="J147" i="25"/>
  <c r="J188" i="25" s="1"/>
  <c r="AD41" i="97"/>
  <c r="G36" i="26"/>
  <c r="G35" i="29" s="1"/>
  <c r="D160" i="25"/>
  <c r="D201" i="25" s="1"/>
  <c r="E87" i="22"/>
  <c r="E100" i="22"/>
  <c r="E77" i="25" s="1"/>
  <c r="E84" i="26" s="1"/>
  <c r="R9" i="22"/>
  <c r="F30" i="27" s="1"/>
  <c r="E113" i="22"/>
  <c r="E118" i="25" s="1"/>
  <c r="E126" i="26" s="1"/>
  <c r="E36" i="25"/>
  <c r="X8" i="22"/>
  <c r="L29" i="27" s="1"/>
  <c r="AT9" i="124" s="1"/>
  <c r="S29" i="123"/>
  <c r="AP10" i="124"/>
  <c r="R30" i="32"/>
  <c r="G34" i="97" s="1"/>
  <c r="P30" i="123"/>
  <c r="O31" i="32"/>
  <c r="D35" i="97" s="1"/>
  <c r="AM11" i="124"/>
  <c r="F100" i="22"/>
  <c r="F77" i="25" s="1"/>
  <c r="F84" i="26" s="1"/>
  <c r="F36" i="25"/>
  <c r="F87" i="22"/>
  <c r="F113" i="22"/>
  <c r="F118" i="25" s="1"/>
  <c r="F126" i="26" s="1"/>
  <c r="S9" i="22"/>
  <c r="G30" i="27" s="1"/>
  <c r="J35" i="22"/>
  <c r="J22" i="22" s="1"/>
  <c r="J9" i="22" s="1"/>
  <c r="K56" i="15"/>
  <c r="K141" i="18"/>
  <c r="K141" i="20" s="1"/>
  <c r="K105" i="25" s="1"/>
  <c r="K113" i="26" s="1"/>
  <c r="K47" i="22"/>
  <c r="K34" i="22" s="1"/>
  <c r="K21" i="22" s="1"/>
  <c r="K8" i="22" s="1"/>
  <c r="I61" i="22"/>
  <c r="I74" i="22" s="1"/>
  <c r="G48" i="22"/>
  <c r="G35" i="22" s="1"/>
  <c r="G22" i="22" s="1"/>
  <c r="G9" i="22" s="1"/>
  <c r="G142" i="18"/>
  <c r="G142" i="20" s="1"/>
  <c r="G106" i="25" s="1"/>
  <c r="G114" i="26" s="1"/>
  <c r="H61" i="22"/>
  <c r="H74" i="22" s="1"/>
  <c r="G110" i="20"/>
  <c r="G88" i="25" s="1"/>
  <c r="G96" i="26" s="1"/>
  <c r="K109" i="20"/>
  <c r="K87" i="25" s="1"/>
  <c r="K95" i="26" s="1"/>
  <c r="H108" i="14"/>
  <c r="H140" i="14"/>
  <c r="E109" i="14"/>
  <c r="E141" i="14"/>
  <c r="G89" i="15"/>
  <c r="G141" i="15"/>
  <c r="D90" i="15"/>
  <c r="D142" i="15"/>
  <c r="C142" i="15"/>
  <c r="C90" i="15"/>
  <c r="F109" i="14"/>
  <c r="F141" i="14"/>
  <c r="K88" i="15"/>
  <c r="K140" i="15"/>
  <c r="H88" i="14"/>
  <c r="H56" i="14"/>
  <c r="E89" i="14"/>
  <c r="E57" i="14"/>
  <c r="G57" i="15"/>
  <c r="C58" i="15"/>
  <c r="I140" i="14"/>
  <c r="I108" i="14"/>
  <c r="J88" i="14"/>
  <c r="J56" i="14"/>
  <c r="J140" i="14"/>
  <c r="J108" i="14"/>
  <c r="I56" i="14"/>
  <c r="I88" i="14"/>
  <c r="D58" i="15"/>
  <c r="G109" i="15"/>
  <c r="D110" i="15"/>
  <c r="F57" i="14"/>
  <c r="F89" i="14"/>
  <c r="C110" i="15"/>
  <c r="K108" i="15"/>
  <c r="T38" i="18"/>
  <c r="T38" i="20" s="1"/>
  <c r="H19" i="27" s="1"/>
  <c r="S18" i="123" s="1"/>
  <c r="G90" i="18"/>
  <c r="G90" i="20" s="1"/>
  <c r="G65" i="25" s="1"/>
  <c r="X37" i="18"/>
  <c r="X37" i="20" s="1"/>
  <c r="L18" i="27" s="1"/>
  <c r="W17" i="123" s="1"/>
  <c r="K89" i="18"/>
  <c r="K89" i="20" s="1"/>
  <c r="K64" i="25" s="1"/>
  <c r="K71" i="26" s="1"/>
  <c r="X5" i="18"/>
  <c r="X5" i="20" s="1"/>
  <c r="K57" i="18"/>
  <c r="K57" i="20" s="1"/>
  <c r="K46" i="25" s="1"/>
  <c r="K53" i="26" s="1"/>
  <c r="T6" i="18"/>
  <c r="T6" i="20" s="1"/>
  <c r="H3" i="27" s="1"/>
  <c r="S2" i="123" s="1"/>
  <c r="G58" i="18"/>
  <c r="G58" i="20" s="1"/>
  <c r="G47" i="25" s="1"/>
  <c r="X4" i="15"/>
  <c r="J4" i="15"/>
  <c r="J4" i="17" s="1"/>
  <c r="U20" i="32"/>
  <c r="J24" i="97" s="1"/>
  <c r="AG8" i="124"/>
  <c r="I36" i="15"/>
  <c r="I37" i="18"/>
  <c r="I37" i="20"/>
  <c r="G6" i="25"/>
  <c r="E6" i="20"/>
  <c r="E6" i="18"/>
  <c r="E110" i="18" s="1"/>
  <c r="K5" i="25"/>
  <c r="C24" i="29"/>
  <c r="E5" i="15"/>
  <c r="E5" i="17" s="1"/>
  <c r="E38" i="18"/>
  <c r="E38" i="20"/>
  <c r="S3" i="124"/>
  <c r="S4" i="32"/>
  <c r="H8" i="97" s="1"/>
  <c r="T37" i="15"/>
  <c r="G4" i="14"/>
  <c r="G36" i="14"/>
  <c r="Q6" i="15"/>
  <c r="F38" i="18"/>
  <c r="F38" i="20"/>
  <c r="H5" i="20"/>
  <c r="H5" i="18"/>
  <c r="H109" i="18" s="1"/>
  <c r="H4" i="15"/>
  <c r="H4" i="17" s="1"/>
  <c r="P38" i="15"/>
  <c r="C38" i="17"/>
  <c r="C5" i="14"/>
  <c r="C37" i="14"/>
  <c r="J36" i="15"/>
  <c r="AG29" i="97"/>
  <c r="J24" i="26"/>
  <c r="J23" i="29" s="1"/>
  <c r="J37" i="20"/>
  <c r="J37" i="18"/>
  <c r="AG11" i="97"/>
  <c r="J6" i="26"/>
  <c r="J5" i="29" s="1"/>
  <c r="S20" i="32"/>
  <c r="H24" i="97" s="1"/>
  <c r="AE8" i="124"/>
  <c r="T5" i="15"/>
  <c r="X36" i="15"/>
  <c r="K36" i="17"/>
  <c r="K3" i="14"/>
  <c r="K35" i="14"/>
  <c r="F37" i="15"/>
  <c r="F37" i="17" s="1"/>
  <c r="P6" i="15"/>
  <c r="H37" i="18"/>
  <c r="H37" i="20"/>
  <c r="C6" i="29"/>
  <c r="AF29" i="97"/>
  <c r="I24" i="26"/>
  <c r="I23" i="29" s="1"/>
  <c r="U3" i="124"/>
  <c r="U4" i="32"/>
  <c r="J8" i="97" s="1"/>
  <c r="AF11" i="97"/>
  <c r="I6" i="26"/>
  <c r="I5" i="29" s="1"/>
  <c r="I4" i="15"/>
  <c r="I4" i="17" s="1"/>
  <c r="AE11" i="97"/>
  <c r="H6" i="26"/>
  <c r="H5" i="29" s="1"/>
  <c r="H36" i="15"/>
  <c r="K23" i="25"/>
  <c r="T3" i="124"/>
  <c r="T4" i="32"/>
  <c r="I8" i="97" s="1"/>
  <c r="AE29" i="97"/>
  <c r="H24" i="26"/>
  <c r="H23" i="29" s="1"/>
  <c r="I5" i="20"/>
  <c r="I5" i="18"/>
  <c r="I109" i="18" s="1"/>
  <c r="E37" i="15"/>
  <c r="G24" i="25"/>
  <c r="F5" i="15"/>
  <c r="F5" i="17" s="1"/>
  <c r="F6" i="18"/>
  <c r="F110" i="18" s="1"/>
  <c r="F6" i="20"/>
  <c r="Q38" i="15"/>
  <c r="D38" i="17"/>
  <c r="D37" i="14"/>
  <c r="D5" i="14"/>
  <c r="J5" i="18"/>
  <c r="J109" i="18" s="1"/>
  <c r="J5" i="20"/>
  <c r="AF8" i="124"/>
  <c r="T20" i="32"/>
  <c r="I24" i="97" s="1"/>
  <c r="G129" i="25" l="1"/>
  <c r="G170" i="25" s="1"/>
  <c r="G54" i="26"/>
  <c r="G147" i="25"/>
  <c r="G188" i="25" s="1"/>
  <c r="G72" i="26"/>
  <c r="O10" i="22"/>
  <c r="C31" i="27" s="1"/>
  <c r="B37" i="25"/>
  <c r="L25" i="26"/>
  <c r="L7" i="26"/>
  <c r="AH40" i="97"/>
  <c r="K158" i="25"/>
  <c r="K199" i="25" s="1"/>
  <c r="N3" i="123"/>
  <c r="M5" i="32"/>
  <c r="B9" i="97" s="1"/>
  <c r="M4" i="124"/>
  <c r="B148" i="25"/>
  <c r="B189" i="25" s="1"/>
  <c r="K146" i="25"/>
  <c r="K187" i="25" s="1"/>
  <c r="B36" i="22"/>
  <c r="B23" i="22" s="1"/>
  <c r="B10" i="22" s="1"/>
  <c r="N19" i="123"/>
  <c r="M21" i="32"/>
  <c r="B25" i="97" s="1"/>
  <c r="Y9" i="124"/>
  <c r="B38" i="15"/>
  <c r="B38" i="17" s="1"/>
  <c r="B38" i="18" s="1"/>
  <c r="B6" i="15"/>
  <c r="W28" i="123"/>
  <c r="E159" i="25"/>
  <c r="E200" i="25" s="1"/>
  <c r="E36" i="26"/>
  <c r="E35" i="29" s="1"/>
  <c r="AB41" i="97"/>
  <c r="C36" i="25"/>
  <c r="P9" i="22"/>
  <c r="D30" i="27" s="1"/>
  <c r="C100" i="22"/>
  <c r="C77" i="25" s="1"/>
  <c r="C84" i="26" s="1"/>
  <c r="C113" i="22"/>
  <c r="C118" i="25" s="1"/>
  <c r="C126" i="26" s="1"/>
  <c r="C87" i="22"/>
  <c r="V29" i="32"/>
  <c r="K33" i="97" s="1"/>
  <c r="F36" i="26"/>
  <c r="F35" i="29" s="1"/>
  <c r="AC41" i="97"/>
  <c r="K128" i="25"/>
  <c r="K169" i="25" s="1"/>
  <c r="R29" i="123"/>
  <c r="AO10" i="124"/>
  <c r="Q30" i="32"/>
  <c r="F34" i="97" s="1"/>
  <c r="F159" i="25"/>
  <c r="F200" i="25" s="1"/>
  <c r="J61" i="22"/>
  <c r="J74" i="22" s="1"/>
  <c r="J86" i="22" s="1"/>
  <c r="Q29" i="123"/>
  <c r="AN10" i="124"/>
  <c r="P30" i="32"/>
  <c r="E34" i="97" s="1"/>
  <c r="D87" i="22"/>
  <c r="D100" i="22"/>
  <c r="D77" i="25" s="1"/>
  <c r="D84" i="26" s="1"/>
  <c r="Q9" i="22"/>
  <c r="E30" i="27" s="1"/>
  <c r="D113" i="22"/>
  <c r="D118" i="25" s="1"/>
  <c r="D126" i="26" s="1"/>
  <c r="D36" i="25"/>
  <c r="C36" i="29"/>
  <c r="H56" i="15"/>
  <c r="J108" i="15"/>
  <c r="H108" i="15"/>
  <c r="J109" i="20"/>
  <c r="J87" i="25" s="1"/>
  <c r="J95" i="26" s="1"/>
  <c r="H47" i="22"/>
  <c r="H34" i="22" s="1"/>
  <c r="H21" i="22" s="1"/>
  <c r="H8" i="22" s="1"/>
  <c r="H141" i="18"/>
  <c r="H141" i="20" s="1"/>
  <c r="H105" i="25" s="1"/>
  <c r="H113" i="26" s="1"/>
  <c r="E142" i="18"/>
  <c r="E142" i="20" s="1"/>
  <c r="E106" i="25" s="1"/>
  <c r="E114" i="26" s="1"/>
  <c r="E48" i="22"/>
  <c r="E35" i="22" s="1"/>
  <c r="E22" i="22" s="1"/>
  <c r="E9" i="22" s="1"/>
  <c r="H86" i="22"/>
  <c r="H112" i="22"/>
  <c r="H117" i="25" s="1"/>
  <c r="H125" i="26" s="1"/>
  <c r="H99" i="22"/>
  <c r="H76" i="25" s="1"/>
  <c r="H83" i="26" s="1"/>
  <c r="U8" i="22"/>
  <c r="I29" i="27" s="1"/>
  <c r="H35" i="25"/>
  <c r="V8" i="22"/>
  <c r="J29" i="27" s="1"/>
  <c r="I99" i="22"/>
  <c r="I76" i="25" s="1"/>
  <c r="I83" i="26" s="1"/>
  <c r="I112" i="22"/>
  <c r="I117" i="25" s="1"/>
  <c r="I125" i="26" s="1"/>
  <c r="I35" i="25"/>
  <c r="I86" i="22"/>
  <c r="F110" i="20"/>
  <c r="F88" i="25" s="1"/>
  <c r="F96" i="26" s="1"/>
  <c r="J47" i="22"/>
  <c r="J141" i="18"/>
  <c r="J141" i="20" s="1"/>
  <c r="J105" i="25" s="1"/>
  <c r="J113" i="26" s="1"/>
  <c r="H109" i="20"/>
  <c r="H87" i="25" s="1"/>
  <c r="H95" i="26" s="1"/>
  <c r="I47" i="22"/>
  <c r="I34" i="22" s="1"/>
  <c r="I21" i="22" s="1"/>
  <c r="I8" i="22" s="1"/>
  <c r="I141" i="18"/>
  <c r="I141" i="20" s="1"/>
  <c r="I105" i="25" s="1"/>
  <c r="I113" i="26" s="1"/>
  <c r="I109" i="20"/>
  <c r="I87" i="25" s="1"/>
  <c r="I95" i="26" s="1"/>
  <c r="E110" i="20"/>
  <c r="E88" i="25" s="1"/>
  <c r="E96" i="26" s="1"/>
  <c r="K60" i="22"/>
  <c r="K73" i="22" s="1"/>
  <c r="F142" i="18"/>
  <c r="F142" i="20" s="1"/>
  <c r="F106" i="25" s="1"/>
  <c r="F114" i="26" s="1"/>
  <c r="F48" i="22"/>
  <c r="F35" i="22" s="1"/>
  <c r="F22" i="22" s="1"/>
  <c r="F9" i="22" s="1"/>
  <c r="G61" i="22"/>
  <c r="G74" i="22" s="1"/>
  <c r="E89" i="15"/>
  <c r="E141" i="15"/>
  <c r="H88" i="15"/>
  <c r="H140" i="15"/>
  <c r="I140" i="15"/>
  <c r="I88" i="15"/>
  <c r="J56" i="15"/>
  <c r="I108" i="15"/>
  <c r="D109" i="14"/>
  <c r="D141" i="14"/>
  <c r="F89" i="15"/>
  <c r="F141" i="15"/>
  <c r="J88" i="15"/>
  <c r="J140" i="15"/>
  <c r="E57" i="15"/>
  <c r="K107" i="14"/>
  <c r="K139" i="14"/>
  <c r="F109" i="15"/>
  <c r="C57" i="14"/>
  <c r="C89" i="14"/>
  <c r="G108" i="14"/>
  <c r="G140" i="14"/>
  <c r="E109" i="15"/>
  <c r="D57" i="14"/>
  <c r="D89" i="14"/>
  <c r="F57" i="15"/>
  <c r="I56" i="15"/>
  <c r="K87" i="14"/>
  <c r="K55" i="14"/>
  <c r="C109" i="14"/>
  <c r="C141" i="14"/>
  <c r="G56" i="14"/>
  <c r="G88" i="14"/>
  <c r="W37" i="18"/>
  <c r="W37" i="20" s="1"/>
  <c r="K18" i="27" s="1"/>
  <c r="V17" i="123" s="1"/>
  <c r="J89" i="18"/>
  <c r="J89" i="20" s="1"/>
  <c r="J64" i="25" s="1"/>
  <c r="J71" i="26" s="1"/>
  <c r="S38" i="18"/>
  <c r="S38" i="20" s="1"/>
  <c r="G19" i="27" s="1"/>
  <c r="R18" i="123" s="1"/>
  <c r="F90" i="18"/>
  <c r="F90" i="20" s="1"/>
  <c r="F65" i="25" s="1"/>
  <c r="F72" i="26" s="1"/>
  <c r="U37" i="18"/>
  <c r="U37" i="20" s="1"/>
  <c r="I18" i="27" s="1"/>
  <c r="T17" i="123" s="1"/>
  <c r="H89" i="18"/>
  <c r="H89" i="20" s="1"/>
  <c r="H64" i="25" s="1"/>
  <c r="H71" i="26" s="1"/>
  <c r="R38" i="18"/>
  <c r="R38" i="20" s="1"/>
  <c r="F19" i="27" s="1"/>
  <c r="Q18" i="123" s="1"/>
  <c r="E90" i="18"/>
  <c r="E90" i="20" s="1"/>
  <c r="E65" i="25" s="1"/>
  <c r="E72" i="26" s="1"/>
  <c r="V37" i="18"/>
  <c r="V37" i="20" s="1"/>
  <c r="J18" i="27" s="1"/>
  <c r="U17" i="123" s="1"/>
  <c r="I89" i="18"/>
  <c r="I89" i="20" s="1"/>
  <c r="I64" i="25" s="1"/>
  <c r="I71" i="26" s="1"/>
  <c r="W5" i="18"/>
  <c r="W5" i="20" s="1"/>
  <c r="J57" i="18"/>
  <c r="J57" i="20" s="1"/>
  <c r="J46" i="25" s="1"/>
  <c r="J53" i="26" s="1"/>
  <c r="S6" i="18"/>
  <c r="S6" i="20" s="1"/>
  <c r="G3" i="27" s="1"/>
  <c r="R2" i="123" s="1"/>
  <c r="F58" i="18"/>
  <c r="F58" i="20" s="1"/>
  <c r="F47" i="25" s="1"/>
  <c r="F54" i="26" s="1"/>
  <c r="V5" i="18"/>
  <c r="V5" i="20" s="1"/>
  <c r="I57" i="18"/>
  <c r="I57" i="20" s="1"/>
  <c r="I46" i="25" s="1"/>
  <c r="I53" i="26" s="1"/>
  <c r="R6" i="18"/>
  <c r="R6" i="20" s="1"/>
  <c r="F3" i="27" s="1"/>
  <c r="Q2" i="123" s="1"/>
  <c r="E58" i="18"/>
  <c r="E58" i="20" s="1"/>
  <c r="E47" i="25" s="1"/>
  <c r="E54" i="26" s="1"/>
  <c r="U5" i="18"/>
  <c r="U5" i="20" s="1"/>
  <c r="H57" i="18"/>
  <c r="H57" i="20" s="1"/>
  <c r="H46" i="25" s="1"/>
  <c r="H53" i="26" s="1"/>
  <c r="I5" i="25"/>
  <c r="AH7" i="124"/>
  <c r="V19" i="32"/>
  <c r="K23" i="97" s="1"/>
  <c r="C6" i="18"/>
  <c r="C110" i="18" s="1"/>
  <c r="C6" i="20"/>
  <c r="G4" i="15"/>
  <c r="G4" i="17" s="1"/>
  <c r="R5" i="15"/>
  <c r="E6" i="25"/>
  <c r="K4" i="18"/>
  <c r="K108" i="18" s="1"/>
  <c r="K4" i="20"/>
  <c r="AH28" i="97"/>
  <c r="K23" i="26"/>
  <c r="K22" i="29" s="1"/>
  <c r="S37" i="15"/>
  <c r="F36" i="14"/>
  <c r="F4" i="14"/>
  <c r="K35" i="15"/>
  <c r="G5" i="18"/>
  <c r="G109" i="18" s="1"/>
  <c r="G5" i="20"/>
  <c r="C37" i="15"/>
  <c r="U4" i="15"/>
  <c r="D6" i="20"/>
  <c r="D6" i="18"/>
  <c r="D110" i="18" s="1"/>
  <c r="AH10" i="97"/>
  <c r="K5" i="26"/>
  <c r="K4" i="29" s="1"/>
  <c r="R3" i="124"/>
  <c r="R4" i="32"/>
  <c r="G8" i="97" s="1"/>
  <c r="I36" i="17"/>
  <c r="V36" i="15"/>
  <c r="I3" i="14"/>
  <c r="I35" i="14"/>
  <c r="D5" i="15"/>
  <c r="D5" i="17" s="1"/>
  <c r="U36" i="15"/>
  <c r="H36" i="17"/>
  <c r="H3" i="14"/>
  <c r="H35" i="14"/>
  <c r="H23" i="25"/>
  <c r="K3" i="15"/>
  <c r="K3" i="17" s="1"/>
  <c r="J36" i="17"/>
  <c r="W36" i="15"/>
  <c r="J3" i="14"/>
  <c r="J35" i="14"/>
  <c r="C5" i="15"/>
  <c r="C5" i="17" s="1"/>
  <c r="H5" i="25"/>
  <c r="E24" i="25"/>
  <c r="AD11" i="97"/>
  <c r="G6" i="26"/>
  <c r="G5" i="29" s="1"/>
  <c r="R37" i="15"/>
  <c r="E37" i="17"/>
  <c r="E36" i="14"/>
  <c r="E4" i="14"/>
  <c r="D38" i="20"/>
  <c r="D38" i="18"/>
  <c r="AD8" i="124"/>
  <c r="R20" i="32"/>
  <c r="G24" i="97" s="1"/>
  <c r="J5" i="25"/>
  <c r="D37" i="15"/>
  <c r="F6" i="25"/>
  <c r="S5" i="15"/>
  <c r="AD29" i="97"/>
  <c r="G24" i="26"/>
  <c r="G23" i="29" s="1"/>
  <c r="V4" i="15"/>
  <c r="K36" i="20"/>
  <c r="K36" i="18"/>
  <c r="J23" i="25"/>
  <c r="C38" i="20"/>
  <c r="C38" i="18"/>
  <c r="F24" i="25"/>
  <c r="G36" i="15"/>
  <c r="G36" i="17" s="1"/>
  <c r="G37" i="20"/>
  <c r="G37" i="18"/>
  <c r="I23" i="25"/>
  <c r="W4" i="15"/>
  <c r="Y42" i="97" l="1"/>
  <c r="B37" i="26"/>
  <c r="AK11" i="124"/>
  <c r="N30" i="123"/>
  <c r="M31" i="32"/>
  <c r="B35" i="97" s="1"/>
  <c r="B62" i="22"/>
  <c r="B75" i="22" s="1"/>
  <c r="B87" i="22" s="1"/>
  <c r="F129" i="25"/>
  <c r="F170" i="25" s="1"/>
  <c r="H128" i="25"/>
  <c r="H169" i="25" s="1"/>
  <c r="H146" i="25"/>
  <c r="H187" i="25" s="1"/>
  <c r="B38" i="20"/>
  <c r="B24" i="25" s="1"/>
  <c r="B24" i="26" s="1"/>
  <c r="B23" i="29" s="1"/>
  <c r="B48" i="22"/>
  <c r="O38" i="15"/>
  <c r="O38" i="18" s="1"/>
  <c r="B5" i="14"/>
  <c r="B37" i="14"/>
  <c r="B6" i="17"/>
  <c r="O6" i="15"/>
  <c r="E129" i="25"/>
  <c r="E170" i="25" s="1"/>
  <c r="I146" i="25"/>
  <c r="I187" i="25" s="1"/>
  <c r="I128" i="25"/>
  <c r="I169" i="25" s="1"/>
  <c r="J128" i="25"/>
  <c r="J169" i="25" s="1"/>
  <c r="O29" i="123"/>
  <c r="N30" i="32"/>
  <c r="C34" i="97" s="1"/>
  <c r="AL10" i="124"/>
  <c r="E147" i="25"/>
  <c r="E188" i="25" s="1"/>
  <c r="F147" i="25"/>
  <c r="F188" i="25" s="1"/>
  <c r="P29" i="123"/>
  <c r="AM10" i="124"/>
  <c r="O30" i="32"/>
  <c r="D34" i="97" s="1"/>
  <c r="Z41" i="97"/>
  <c r="C36" i="26"/>
  <c r="H60" i="22"/>
  <c r="H73" i="22" s="1"/>
  <c r="H98" i="22" s="1"/>
  <c r="H75" i="25" s="1"/>
  <c r="H82" i="26" s="1"/>
  <c r="D159" i="25"/>
  <c r="D200" i="25" s="1"/>
  <c r="J146" i="25"/>
  <c r="J187" i="25" s="1"/>
  <c r="E61" i="22"/>
  <c r="E74" i="22" s="1"/>
  <c r="E99" i="22" s="1"/>
  <c r="E76" i="25" s="1"/>
  <c r="E83" i="26" s="1"/>
  <c r="AA41" i="97"/>
  <c r="D36" i="26"/>
  <c r="D35" i="29" s="1"/>
  <c r="W8" i="22"/>
  <c r="K29" i="27" s="1"/>
  <c r="J35" i="25"/>
  <c r="J99" i="22"/>
  <c r="J76" i="25" s="1"/>
  <c r="J83" i="26" s="1"/>
  <c r="J112" i="22"/>
  <c r="J117" i="25" s="1"/>
  <c r="J125" i="26" s="1"/>
  <c r="C159" i="25"/>
  <c r="C200" i="25" s="1"/>
  <c r="I158" i="25"/>
  <c r="I199" i="25" s="1"/>
  <c r="H158" i="25"/>
  <c r="H199" i="25" s="1"/>
  <c r="J34" i="22"/>
  <c r="J21" i="22" s="1"/>
  <c r="J8" i="22" s="1"/>
  <c r="G56" i="15"/>
  <c r="D57" i="15"/>
  <c r="K107" i="15"/>
  <c r="D109" i="15"/>
  <c r="I60" i="22"/>
  <c r="I73" i="22" s="1"/>
  <c r="I111" i="22" s="1"/>
  <c r="I116" i="25" s="1"/>
  <c r="I124" i="26" s="1"/>
  <c r="G108" i="15"/>
  <c r="C57" i="15"/>
  <c r="F61" i="22"/>
  <c r="F74" i="22" s="1"/>
  <c r="F99" i="22" s="1"/>
  <c r="F76" i="25" s="1"/>
  <c r="F83" i="26" s="1"/>
  <c r="G141" i="18"/>
  <c r="G141" i="20" s="1"/>
  <c r="G105" i="25" s="1"/>
  <c r="G113" i="26" s="1"/>
  <c r="G47" i="22"/>
  <c r="G34" i="22" s="1"/>
  <c r="G21" i="22" s="1"/>
  <c r="G8" i="22" s="1"/>
  <c r="C110" i="20"/>
  <c r="C88" i="25" s="1"/>
  <c r="C96" i="26" s="1"/>
  <c r="U28" i="123"/>
  <c r="AR9" i="124"/>
  <c r="T29" i="32"/>
  <c r="I33" i="97" s="1"/>
  <c r="K140" i="18"/>
  <c r="K140" i="20" s="1"/>
  <c r="K104" i="25" s="1"/>
  <c r="K112" i="26" s="1"/>
  <c r="K46" i="22"/>
  <c r="K33" i="22" s="1"/>
  <c r="K20" i="22" s="1"/>
  <c r="K7" i="22" s="1"/>
  <c r="D48" i="22"/>
  <c r="D142" i="18"/>
  <c r="D142" i="20" s="1"/>
  <c r="D106" i="25" s="1"/>
  <c r="D114" i="26" s="1"/>
  <c r="D110" i="20"/>
  <c r="D88" i="25" s="1"/>
  <c r="D96" i="26" s="1"/>
  <c r="X7" i="22"/>
  <c r="L28" i="27" s="1"/>
  <c r="K111" i="22"/>
  <c r="K116" i="25" s="1"/>
  <c r="K124" i="26" s="1"/>
  <c r="K98" i="22"/>
  <c r="K75" i="25" s="1"/>
  <c r="K82" i="26" s="1"/>
  <c r="K85" i="22"/>
  <c r="K34" i="25"/>
  <c r="I35" i="26"/>
  <c r="I34" i="29" s="1"/>
  <c r="AF40" i="97"/>
  <c r="AE40" i="97"/>
  <c r="H35" i="26"/>
  <c r="H34" i="29" s="1"/>
  <c r="G109" i="20"/>
  <c r="G87" i="25" s="1"/>
  <c r="G95" i="26" s="1"/>
  <c r="K108" i="20"/>
  <c r="K86" i="25" s="1"/>
  <c r="K94" i="26" s="1"/>
  <c r="T28" i="123"/>
  <c r="AQ9" i="124"/>
  <c r="S29" i="32"/>
  <c r="H33" i="97" s="1"/>
  <c r="C48" i="22"/>
  <c r="C35" i="22" s="1"/>
  <c r="C22" i="22" s="1"/>
  <c r="C9" i="22" s="1"/>
  <c r="C142" i="18"/>
  <c r="C142" i="20" s="1"/>
  <c r="C106" i="25" s="1"/>
  <c r="C114" i="26" s="1"/>
  <c r="G86" i="22"/>
  <c r="G112" i="22"/>
  <c r="G117" i="25" s="1"/>
  <c r="G125" i="26" s="1"/>
  <c r="G99" i="22"/>
  <c r="G76" i="25" s="1"/>
  <c r="G83" i="26" s="1"/>
  <c r="G35" i="25"/>
  <c r="T8" i="22"/>
  <c r="H29" i="27" s="1"/>
  <c r="H139" i="14"/>
  <c r="H107" i="14"/>
  <c r="C89" i="15"/>
  <c r="C141" i="15"/>
  <c r="K55" i="15"/>
  <c r="J55" i="14"/>
  <c r="J87" i="14"/>
  <c r="I55" i="14"/>
  <c r="I87" i="14"/>
  <c r="H87" i="14"/>
  <c r="H55" i="14"/>
  <c r="J107" i="14"/>
  <c r="J139" i="14"/>
  <c r="G140" i="15"/>
  <c r="G88" i="15"/>
  <c r="K87" i="15"/>
  <c r="K139" i="15"/>
  <c r="F140" i="14"/>
  <c r="F108" i="14"/>
  <c r="I107" i="14"/>
  <c r="I139" i="14"/>
  <c r="E108" i="14"/>
  <c r="E140" i="14"/>
  <c r="D89" i="15"/>
  <c r="D141" i="15"/>
  <c r="C109" i="15"/>
  <c r="F56" i="14"/>
  <c r="F88" i="14"/>
  <c r="E56" i="14"/>
  <c r="E88" i="14"/>
  <c r="T37" i="18"/>
  <c r="T37" i="20" s="1"/>
  <c r="H18" i="27" s="1"/>
  <c r="S17" i="123" s="1"/>
  <c r="G89" i="18"/>
  <c r="G89" i="20" s="1"/>
  <c r="G64" i="25" s="1"/>
  <c r="G71" i="26" s="1"/>
  <c r="P38" i="18"/>
  <c r="P38" i="20" s="1"/>
  <c r="D19" i="27" s="1"/>
  <c r="O18" i="123" s="1"/>
  <c r="C90" i="18"/>
  <c r="C90" i="20" s="1"/>
  <c r="C65" i="25" s="1"/>
  <c r="C72" i="26" s="1"/>
  <c r="X36" i="18"/>
  <c r="X36" i="20" s="1"/>
  <c r="L17" i="27" s="1"/>
  <c r="W16" i="123" s="1"/>
  <c r="K88" i="18"/>
  <c r="K88" i="20" s="1"/>
  <c r="K63" i="25" s="1"/>
  <c r="K70" i="26" s="1"/>
  <c r="Q38" i="18"/>
  <c r="Q38" i="20" s="1"/>
  <c r="E19" i="27" s="1"/>
  <c r="P18" i="123" s="1"/>
  <c r="D90" i="18"/>
  <c r="D90" i="20" s="1"/>
  <c r="D65" i="25" s="1"/>
  <c r="D72" i="26" s="1"/>
  <c r="P6" i="18"/>
  <c r="P6" i="20" s="1"/>
  <c r="D3" i="27" s="1"/>
  <c r="O2" i="123" s="1"/>
  <c r="C58" i="18"/>
  <c r="C58" i="20" s="1"/>
  <c r="C47" i="25" s="1"/>
  <c r="C54" i="26" s="1"/>
  <c r="Q6" i="18"/>
  <c r="Q6" i="20" s="1"/>
  <c r="E3" i="27" s="1"/>
  <c r="P2" i="123" s="1"/>
  <c r="D58" i="18"/>
  <c r="D58" i="20" s="1"/>
  <c r="D47" i="25" s="1"/>
  <c r="D54" i="26" s="1"/>
  <c r="T5" i="18"/>
  <c r="T5" i="20" s="1"/>
  <c r="G57" i="18"/>
  <c r="G57" i="20" s="1"/>
  <c r="G46" i="25" s="1"/>
  <c r="X4" i="18"/>
  <c r="X4" i="20" s="1"/>
  <c r="K56" i="18"/>
  <c r="K56" i="20" s="1"/>
  <c r="K45" i="25" s="1"/>
  <c r="K52" i="26" s="1"/>
  <c r="C24" i="25"/>
  <c r="T4" i="15"/>
  <c r="AF28" i="97"/>
  <c r="I23" i="26"/>
  <c r="I22" i="29" s="1"/>
  <c r="Q37" i="15"/>
  <c r="D37" i="17"/>
  <c r="D4" i="14"/>
  <c r="D36" i="14"/>
  <c r="AB29" i="97"/>
  <c r="E24" i="26"/>
  <c r="E23" i="29" s="1"/>
  <c r="J3" i="15"/>
  <c r="J3" i="17" s="1"/>
  <c r="X3" i="15"/>
  <c r="AE7" i="124"/>
  <c r="S19" i="32"/>
  <c r="H23" i="97" s="1"/>
  <c r="H36" i="18"/>
  <c r="H36" i="20"/>
  <c r="I3" i="15"/>
  <c r="I3" i="17" s="1"/>
  <c r="H4" i="20"/>
  <c r="H4" i="18"/>
  <c r="H108" i="18" s="1"/>
  <c r="AB11" i="97"/>
  <c r="E6" i="26"/>
  <c r="E5" i="29" s="1"/>
  <c r="E5" i="18"/>
  <c r="E109" i="18" s="1"/>
  <c r="E5" i="20"/>
  <c r="C6" i="25"/>
  <c r="AE10" i="97"/>
  <c r="H5" i="26"/>
  <c r="H4" i="29" s="1"/>
  <c r="K35" i="17"/>
  <c r="X35" i="15"/>
  <c r="K2" i="14"/>
  <c r="K34" i="14"/>
  <c r="G23" i="25"/>
  <c r="U19" i="32"/>
  <c r="J23" i="97" s="1"/>
  <c r="AG7" i="124"/>
  <c r="F5" i="18"/>
  <c r="F109" i="18" s="1"/>
  <c r="F5" i="20"/>
  <c r="AC11" i="97"/>
  <c r="F6" i="26"/>
  <c r="F5" i="29" s="1"/>
  <c r="AG10" i="97"/>
  <c r="J5" i="26"/>
  <c r="J4" i="29" s="1"/>
  <c r="D24" i="25"/>
  <c r="E4" i="15"/>
  <c r="E4" i="17" s="1"/>
  <c r="E37" i="18"/>
  <c r="E37" i="20"/>
  <c r="J36" i="18"/>
  <c r="J36" i="20"/>
  <c r="H35" i="15"/>
  <c r="P37" i="15"/>
  <c r="C37" i="17"/>
  <c r="C4" i="14"/>
  <c r="C36" i="14"/>
  <c r="F36" i="15"/>
  <c r="F36" i="17" s="1"/>
  <c r="K4" i="25"/>
  <c r="AF10" i="97"/>
  <c r="I5" i="26"/>
  <c r="I4" i="29" s="1"/>
  <c r="K22" i="25"/>
  <c r="F4" i="15"/>
  <c r="F4" i="17" s="1"/>
  <c r="AC8" i="124"/>
  <c r="Q20" i="32"/>
  <c r="F24" i="97" s="1"/>
  <c r="J4" i="18"/>
  <c r="J108" i="18" s="1"/>
  <c r="J4" i="20"/>
  <c r="AF7" i="124"/>
  <c r="T19" i="32"/>
  <c r="I23" i="97" s="1"/>
  <c r="T36" i="15"/>
  <c r="G35" i="14"/>
  <c r="G3" i="14"/>
  <c r="AC29" i="97"/>
  <c r="F24" i="26"/>
  <c r="F23" i="29" s="1"/>
  <c r="AG28" i="97"/>
  <c r="J23" i="26"/>
  <c r="J22" i="29" s="1"/>
  <c r="I4" i="20"/>
  <c r="I4" i="18"/>
  <c r="I108" i="18" s="1"/>
  <c r="Q3" i="124"/>
  <c r="Q4" i="32"/>
  <c r="F8" i="97" s="1"/>
  <c r="E36" i="15"/>
  <c r="P20" i="32"/>
  <c r="E24" i="97" s="1"/>
  <c r="AB8" i="124"/>
  <c r="P5" i="15"/>
  <c r="J35" i="15"/>
  <c r="AE28" i="97"/>
  <c r="H23" i="26"/>
  <c r="H22" i="29" s="1"/>
  <c r="H3" i="15"/>
  <c r="H3" i="17" s="1"/>
  <c r="Q5" i="15"/>
  <c r="I35" i="15"/>
  <c r="I36" i="20"/>
  <c r="I36" i="18"/>
  <c r="D6" i="25"/>
  <c r="G5" i="25"/>
  <c r="F37" i="20"/>
  <c r="F37" i="18"/>
  <c r="P3" i="124"/>
  <c r="P4" i="32"/>
  <c r="E8" i="97" s="1"/>
  <c r="G128" i="25" l="1"/>
  <c r="G169" i="25" s="1"/>
  <c r="G53" i="26"/>
  <c r="O9" i="22"/>
  <c r="C30" i="27" s="1"/>
  <c r="B36" i="25"/>
  <c r="B36" i="29"/>
  <c r="L37" i="26"/>
  <c r="H111" i="22"/>
  <c r="H116" i="25" s="1"/>
  <c r="Y29" i="97"/>
  <c r="O38" i="20"/>
  <c r="C19" i="27" s="1"/>
  <c r="N18" i="123" s="1"/>
  <c r="J139" i="15"/>
  <c r="J138" i="14" s="1"/>
  <c r="B35" i="22"/>
  <c r="B22" i="22" s="1"/>
  <c r="B9" i="22" s="1"/>
  <c r="B6" i="18"/>
  <c r="B6" i="20"/>
  <c r="B6" i="25" s="1"/>
  <c r="B37" i="15"/>
  <c r="B37" i="17" s="1"/>
  <c r="B37" i="20" s="1"/>
  <c r="B23" i="25" s="1"/>
  <c r="B5" i="15"/>
  <c r="K145" i="25"/>
  <c r="K186" i="25" s="1"/>
  <c r="H85" i="22"/>
  <c r="U7" i="22"/>
  <c r="I28" i="27" s="1"/>
  <c r="S28" i="32" s="1"/>
  <c r="H32" i="97" s="1"/>
  <c r="H34" i="25"/>
  <c r="AE39" i="97" s="1"/>
  <c r="D129" i="25"/>
  <c r="D170" i="25" s="1"/>
  <c r="C147" i="25"/>
  <c r="C188" i="25" s="1"/>
  <c r="E86" i="22"/>
  <c r="H87" i="15"/>
  <c r="H54" i="14" s="1"/>
  <c r="C129" i="25"/>
  <c r="C170" i="25" s="1"/>
  <c r="E35" i="25"/>
  <c r="AB40" i="97" s="1"/>
  <c r="E112" i="22"/>
  <c r="E117" i="25" s="1"/>
  <c r="I139" i="15"/>
  <c r="I106" i="14" s="1"/>
  <c r="F86" i="22"/>
  <c r="R8" i="22"/>
  <c r="F29" i="27" s="1"/>
  <c r="AN9" i="124" s="1"/>
  <c r="J158" i="25"/>
  <c r="J199" i="25" s="1"/>
  <c r="K127" i="25"/>
  <c r="K168" i="25" s="1"/>
  <c r="D147" i="25"/>
  <c r="D188" i="25" s="1"/>
  <c r="C61" i="22"/>
  <c r="C74" i="22" s="1"/>
  <c r="C99" i="22" s="1"/>
  <c r="C76" i="25" s="1"/>
  <c r="C83" i="26" s="1"/>
  <c r="K59" i="22"/>
  <c r="K72" i="22" s="1"/>
  <c r="K84" i="22" s="1"/>
  <c r="J60" i="22"/>
  <c r="J73" i="22" s="1"/>
  <c r="J85" i="22" s="1"/>
  <c r="U29" i="32"/>
  <c r="J33" i="97" s="1"/>
  <c r="AS9" i="124"/>
  <c r="V28" i="123"/>
  <c r="G146" i="25"/>
  <c r="G187" i="25" s="1"/>
  <c r="G60" i="22"/>
  <c r="G73" i="22" s="1"/>
  <c r="T7" i="22" s="1"/>
  <c r="H28" i="27" s="1"/>
  <c r="J35" i="26"/>
  <c r="J34" i="29" s="1"/>
  <c r="AG40" i="97"/>
  <c r="C35" i="29"/>
  <c r="G158" i="25"/>
  <c r="G199" i="25" s="1"/>
  <c r="K157" i="25"/>
  <c r="K198" i="25" s="1"/>
  <c r="I34" i="25"/>
  <c r="AF39" i="97" s="1"/>
  <c r="D35" i="22"/>
  <c r="D22" i="22" s="1"/>
  <c r="D9" i="22" s="1"/>
  <c r="F112" i="22"/>
  <c r="F117" i="25" s="1"/>
  <c r="I98" i="22"/>
  <c r="I75" i="25" s="1"/>
  <c r="I87" i="15"/>
  <c r="I54" i="14" s="1"/>
  <c r="E108" i="15"/>
  <c r="F108" i="15"/>
  <c r="J87" i="15"/>
  <c r="J86" i="14" s="1"/>
  <c r="S8" i="22"/>
  <c r="G29" i="27" s="1"/>
  <c r="F35" i="25"/>
  <c r="V7" i="22"/>
  <c r="J28" i="27" s="1"/>
  <c r="I85" i="22"/>
  <c r="J108" i="20"/>
  <c r="J86" i="25" s="1"/>
  <c r="J94" i="26" s="1"/>
  <c r="H46" i="22"/>
  <c r="H33" i="22" s="1"/>
  <c r="H20" i="22" s="1"/>
  <c r="H7" i="22" s="1"/>
  <c r="H140" i="18"/>
  <c r="H140" i="20" s="1"/>
  <c r="H104" i="25" s="1"/>
  <c r="H112" i="26" s="1"/>
  <c r="S28" i="123"/>
  <c r="AP9" i="124"/>
  <c r="R29" i="32"/>
  <c r="G33" i="97" s="1"/>
  <c r="AH39" i="97"/>
  <c r="K34" i="26"/>
  <c r="K33" i="29" s="1"/>
  <c r="W27" i="123"/>
  <c r="AT8" i="124"/>
  <c r="V28" i="32"/>
  <c r="K32" i="97" s="1"/>
  <c r="F141" i="18"/>
  <c r="F141" i="20" s="1"/>
  <c r="F105" i="25" s="1"/>
  <c r="F113" i="26" s="1"/>
  <c r="F47" i="22"/>
  <c r="I108" i="20"/>
  <c r="I86" i="25" s="1"/>
  <c r="I94" i="26" s="1"/>
  <c r="H108" i="20"/>
  <c r="H86" i="25" s="1"/>
  <c r="H94" i="26" s="1"/>
  <c r="G35" i="26"/>
  <c r="G34" i="29" s="1"/>
  <c r="AD40" i="97"/>
  <c r="I140" i="18"/>
  <c r="I140" i="20" s="1"/>
  <c r="I104" i="25" s="1"/>
  <c r="I112" i="26" s="1"/>
  <c r="I46" i="22"/>
  <c r="J46" i="22"/>
  <c r="J140" i="18"/>
  <c r="J140" i="20" s="1"/>
  <c r="J104" i="25" s="1"/>
  <c r="J112" i="26" s="1"/>
  <c r="E47" i="22"/>
  <c r="E34" i="22" s="1"/>
  <c r="E21" i="22" s="1"/>
  <c r="E8" i="22" s="1"/>
  <c r="E141" i="18"/>
  <c r="E141" i="20" s="1"/>
  <c r="E105" i="25" s="1"/>
  <c r="E113" i="26" s="1"/>
  <c r="F109" i="20"/>
  <c r="F87" i="25" s="1"/>
  <c r="F95" i="26" s="1"/>
  <c r="E109" i="20"/>
  <c r="E87" i="25" s="1"/>
  <c r="E95" i="26" s="1"/>
  <c r="G139" i="14"/>
  <c r="G107" i="14"/>
  <c r="C108" i="14"/>
  <c r="C140" i="14"/>
  <c r="K86" i="14"/>
  <c r="K54" i="14"/>
  <c r="C56" i="14"/>
  <c r="C88" i="14"/>
  <c r="H55" i="15"/>
  <c r="I55" i="15"/>
  <c r="D108" i="14"/>
  <c r="D140" i="14"/>
  <c r="K106" i="14"/>
  <c r="K138" i="14"/>
  <c r="J107" i="15"/>
  <c r="H139" i="15"/>
  <c r="E140" i="15"/>
  <c r="E88" i="15"/>
  <c r="D56" i="14"/>
  <c r="D88" i="14"/>
  <c r="J55" i="15"/>
  <c r="F140" i="15"/>
  <c r="F88" i="15"/>
  <c r="E56" i="15"/>
  <c r="F56" i="15"/>
  <c r="I107" i="15"/>
  <c r="G55" i="14"/>
  <c r="G87" i="14"/>
  <c r="H107" i="15"/>
  <c r="W36" i="18"/>
  <c r="W36" i="20" s="1"/>
  <c r="K17" i="27" s="1"/>
  <c r="V16" i="123" s="1"/>
  <c r="J88" i="18"/>
  <c r="J88" i="20" s="1"/>
  <c r="J63" i="25" s="1"/>
  <c r="J70" i="26" s="1"/>
  <c r="S37" i="18"/>
  <c r="S37" i="20" s="1"/>
  <c r="G18" i="27" s="1"/>
  <c r="R17" i="123" s="1"/>
  <c r="F89" i="18"/>
  <c r="F89" i="20" s="1"/>
  <c r="F64" i="25" s="1"/>
  <c r="F71" i="26" s="1"/>
  <c r="V36" i="18"/>
  <c r="V36" i="20" s="1"/>
  <c r="J17" i="27" s="1"/>
  <c r="U16" i="123" s="1"/>
  <c r="I88" i="18"/>
  <c r="I88" i="20" s="1"/>
  <c r="I63" i="25" s="1"/>
  <c r="I70" i="26" s="1"/>
  <c r="U36" i="18"/>
  <c r="U36" i="20" s="1"/>
  <c r="I17" i="27" s="1"/>
  <c r="T16" i="123" s="1"/>
  <c r="H88" i="18"/>
  <c r="H88" i="20" s="1"/>
  <c r="H63" i="25" s="1"/>
  <c r="H70" i="26" s="1"/>
  <c r="R37" i="18"/>
  <c r="R37" i="20" s="1"/>
  <c r="F18" i="27" s="1"/>
  <c r="Q17" i="123" s="1"/>
  <c r="E89" i="18"/>
  <c r="E89" i="20" s="1"/>
  <c r="E64" i="25" s="1"/>
  <c r="E71" i="26" s="1"/>
  <c r="R5" i="18"/>
  <c r="R5" i="20" s="1"/>
  <c r="E57" i="18"/>
  <c r="E57" i="20" s="1"/>
  <c r="E46" i="25" s="1"/>
  <c r="E53" i="26" s="1"/>
  <c r="V4" i="18"/>
  <c r="V4" i="20" s="1"/>
  <c r="I56" i="18"/>
  <c r="I56" i="20" s="1"/>
  <c r="I45" i="25" s="1"/>
  <c r="I52" i="26" s="1"/>
  <c r="U4" i="18"/>
  <c r="U4" i="20" s="1"/>
  <c r="H56" i="18"/>
  <c r="H56" i="20" s="1"/>
  <c r="H45" i="25" s="1"/>
  <c r="H52" i="26" s="1"/>
  <c r="W4" i="18"/>
  <c r="W4" i="20" s="1"/>
  <c r="J56" i="18"/>
  <c r="J56" i="20" s="1"/>
  <c r="J45" i="25" s="1"/>
  <c r="J52" i="26" s="1"/>
  <c r="S5" i="18"/>
  <c r="S5" i="20" s="1"/>
  <c r="F57" i="18"/>
  <c r="F57" i="20" s="1"/>
  <c r="F46" i="25" s="1"/>
  <c r="F53" i="26" s="1"/>
  <c r="AD10" i="97"/>
  <c r="G5" i="26"/>
  <c r="G4" i="29" s="1"/>
  <c r="I22" i="25"/>
  <c r="I4" i="25"/>
  <c r="AH6" i="124"/>
  <c r="V18" i="32"/>
  <c r="K22" i="97" s="1"/>
  <c r="AH9" i="97"/>
  <c r="K4" i="26"/>
  <c r="K3" i="29" s="1"/>
  <c r="S36" i="15"/>
  <c r="F3" i="14"/>
  <c r="F35" i="14"/>
  <c r="C36" i="15"/>
  <c r="J22" i="25"/>
  <c r="E23" i="25"/>
  <c r="AD28" i="97"/>
  <c r="G23" i="26"/>
  <c r="G22" i="29" s="1"/>
  <c r="N3" i="124"/>
  <c r="N4" i="32"/>
  <c r="C8" i="97" s="1"/>
  <c r="E5" i="25"/>
  <c r="V3" i="15"/>
  <c r="K3" i="20"/>
  <c r="K3" i="18"/>
  <c r="K107" i="18" s="1"/>
  <c r="W3" i="15"/>
  <c r="D37" i="20"/>
  <c r="D37" i="18"/>
  <c r="C5" i="18"/>
  <c r="C109" i="18" s="1"/>
  <c r="C5" i="20"/>
  <c r="G36" i="18"/>
  <c r="G36" i="20"/>
  <c r="J4" i="25"/>
  <c r="AH27" i="97"/>
  <c r="K22" i="26"/>
  <c r="K21" i="29" s="1"/>
  <c r="C4" i="15"/>
  <c r="C4" i="17" s="1"/>
  <c r="C37" i="20"/>
  <c r="C37" i="18"/>
  <c r="O20" i="32"/>
  <c r="D24" i="97" s="1"/>
  <c r="AA8" i="124"/>
  <c r="Z11" i="97"/>
  <c r="C6" i="26"/>
  <c r="O3" i="124"/>
  <c r="O4" i="32"/>
  <c r="D8" i="97" s="1"/>
  <c r="F23" i="25"/>
  <c r="AA11" i="97"/>
  <c r="D6" i="26"/>
  <c r="D5" i="29" s="1"/>
  <c r="I35" i="17"/>
  <c r="V35" i="15"/>
  <c r="I2" i="14"/>
  <c r="I34" i="14"/>
  <c r="D5" i="18"/>
  <c r="D109" i="18" s="1"/>
  <c r="D5" i="20"/>
  <c r="U3" i="15"/>
  <c r="W35" i="15"/>
  <c r="J35" i="17"/>
  <c r="J2" i="14"/>
  <c r="J34" i="14"/>
  <c r="G3" i="15"/>
  <c r="G3" i="17" s="1"/>
  <c r="U35" i="15"/>
  <c r="H35" i="17"/>
  <c r="H34" i="14"/>
  <c r="H2" i="14"/>
  <c r="R4" i="15"/>
  <c r="AA29" i="97"/>
  <c r="D24" i="26"/>
  <c r="D23" i="29" s="1"/>
  <c r="K34" i="15"/>
  <c r="D36" i="15"/>
  <c r="Z29" i="97"/>
  <c r="C24" i="26"/>
  <c r="E36" i="17"/>
  <c r="R36" i="15"/>
  <c r="E35" i="14"/>
  <c r="E3" i="14"/>
  <c r="G35" i="15"/>
  <c r="G35" i="17" s="1"/>
  <c r="S4" i="15"/>
  <c r="F5" i="25"/>
  <c r="AD7" i="124"/>
  <c r="R19" i="32"/>
  <c r="G23" i="97" s="1"/>
  <c r="K2" i="15"/>
  <c r="K2" i="17" s="1"/>
  <c r="K35" i="18"/>
  <c r="K35" i="20"/>
  <c r="H4" i="25"/>
  <c r="H22" i="25"/>
  <c r="D4" i="15"/>
  <c r="G4" i="18"/>
  <c r="G108" i="18" s="1"/>
  <c r="G4" i="20"/>
  <c r="N20" i="32"/>
  <c r="C24" i="97" s="1"/>
  <c r="Z8" i="124"/>
  <c r="D88" i="15" l="1"/>
  <c r="D87" i="14" s="1"/>
  <c r="H86" i="14"/>
  <c r="H157" i="25"/>
  <c r="H198" i="25" s="1"/>
  <c r="H124" i="26"/>
  <c r="I157" i="25"/>
  <c r="I198" i="25" s="1"/>
  <c r="I82" i="26"/>
  <c r="E158" i="25"/>
  <c r="E199" i="25" s="1"/>
  <c r="E125" i="26"/>
  <c r="F158" i="25"/>
  <c r="F199" i="25" s="1"/>
  <c r="F125" i="26"/>
  <c r="E128" i="25"/>
  <c r="E169" i="25" s="1"/>
  <c r="Q28" i="123"/>
  <c r="J106" i="14"/>
  <c r="H34" i="26"/>
  <c r="H33" i="29" s="1"/>
  <c r="P29" i="32"/>
  <c r="E33" i="97" s="1"/>
  <c r="Y41" i="97"/>
  <c r="B36" i="26"/>
  <c r="B61" i="22"/>
  <c r="B74" i="22" s="1"/>
  <c r="AK10" i="124"/>
  <c r="N29" i="123"/>
  <c r="M30" i="32"/>
  <c r="B34" i="97" s="1"/>
  <c r="M20" i="32"/>
  <c r="B24" i="97" s="1"/>
  <c r="Y8" i="124"/>
  <c r="I138" i="14"/>
  <c r="T27" i="123"/>
  <c r="C88" i="15"/>
  <c r="C55" i="14" s="1"/>
  <c r="B37" i="18"/>
  <c r="B47" i="22" s="1"/>
  <c r="E35" i="26"/>
  <c r="E34" i="29" s="1"/>
  <c r="Y28" i="97"/>
  <c r="B23" i="26"/>
  <c r="B22" i="29" s="1"/>
  <c r="B5" i="17"/>
  <c r="O5" i="15"/>
  <c r="O6" i="18"/>
  <c r="O6" i="20" s="1"/>
  <c r="C3" i="27" s="1"/>
  <c r="I86" i="14"/>
  <c r="B4" i="14"/>
  <c r="B36" i="14"/>
  <c r="O37" i="15"/>
  <c r="B6" i="26"/>
  <c r="B5" i="29" s="1"/>
  <c r="Y11" i="97"/>
  <c r="AQ8" i="124"/>
  <c r="C35" i="25"/>
  <c r="Z40" i="97" s="1"/>
  <c r="F128" i="25"/>
  <c r="F169" i="25" s="1"/>
  <c r="H127" i="25"/>
  <c r="H168" i="25" s="1"/>
  <c r="H145" i="25"/>
  <c r="H186" i="25" s="1"/>
  <c r="F146" i="25"/>
  <c r="F187" i="25" s="1"/>
  <c r="I34" i="26"/>
  <c r="I33" i="29" s="1"/>
  <c r="C112" i="22"/>
  <c r="C117" i="25" s="1"/>
  <c r="K110" i="22"/>
  <c r="K115" i="25" s="1"/>
  <c r="K123" i="26" s="1"/>
  <c r="G85" i="22"/>
  <c r="J54" i="14"/>
  <c r="K97" i="22"/>
  <c r="K74" i="25" s="1"/>
  <c r="G98" i="22"/>
  <c r="G75" i="25" s="1"/>
  <c r="G82" i="26" s="1"/>
  <c r="X6" i="22"/>
  <c r="L27" i="27" s="1"/>
  <c r="W26" i="123" s="1"/>
  <c r="K33" i="25"/>
  <c r="AH38" i="97" s="1"/>
  <c r="G111" i="22"/>
  <c r="G116" i="25" s="1"/>
  <c r="G124" i="26" s="1"/>
  <c r="G34" i="25"/>
  <c r="AD39" i="97" s="1"/>
  <c r="J145" i="25"/>
  <c r="J186" i="25" s="1"/>
  <c r="W7" i="22"/>
  <c r="K28" i="27" s="1"/>
  <c r="J111" i="22"/>
  <c r="J116" i="25" s="1"/>
  <c r="J124" i="26" s="1"/>
  <c r="J98" i="22"/>
  <c r="J75" i="25" s="1"/>
  <c r="J82" i="26" s="1"/>
  <c r="J34" i="25"/>
  <c r="P8" i="22"/>
  <c r="D29" i="27" s="1"/>
  <c r="O28" i="123" s="1"/>
  <c r="C86" i="22"/>
  <c r="D61" i="22"/>
  <c r="D74" i="22" s="1"/>
  <c r="H59" i="22"/>
  <c r="H72" i="22" s="1"/>
  <c r="H110" i="22" s="1"/>
  <c r="H115" i="25" s="1"/>
  <c r="H123" i="26" s="1"/>
  <c r="J127" i="25"/>
  <c r="J168" i="25" s="1"/>
  <c r="I127" i="25"/>
  <c r="I168" i="25" s="1"/>
  <c r="E146" i="25"/>
  <c r="E187" i="25" s="1"/>
  <c r="I145" i="25"/>
  <c r="I186" i="25" s="1"/>
  <c r="J33" i="22"/>
  <c r="J20" i="22" s="1"/>
  <c r="J7" i="22" s="1"/>
  <c r="F34" i="22"/>
  <c r="F21" i="22" s="1"/>
  <c r="F8" i="22" s="1"/>
  <c r="I33" i="22"/>
  <c r="I20" i="22" s="1"/>
  <c r="I7" i="22" s="1"/>
  <c r="U27" i="123"/>
  <c r="AR8" i="124"/>
  <c r="T28" i="32"/>
  <c r="I32" i="97" s="1"/>
  <c r="D108" i="15"/>
  <c r="D4" i="17"/>
  <c r="C140" i="15"/>
  <c r="AC40" i="97"/>
  <c r="F35" i="26"/>
  <c r="F34" i="29" s="1"/>
  <c r="K106" i="15"/>
  <c r="R28" i="123"/>
  <c r="Q29" i="32"/>
  <c r="F33" i="97" s="1"/>
  <c r="AO9" i="124"/>
  <c r="D140" i="15"/>
  <c r="D139" i="14" s="1"/>
  <c r="K54" i="15"/>
  <c r="G107" i="15"/>
  <c r="D47" i="22"/>
  <c r="D141" i="18"/>
  <c r="D141" i="20" s="1"/>
  <c r="D105" i="25" s="1"/>
  <c r="D113" i="26" s="1"/>
  <c r="K107" i="20"/>
  <c r="K85" i="25" s="1"/>
  <c r="K93" i="26" s="1"/>
  <c r="E60" i="22"/>
  <c r="E73" i="22" s="1"/>
  <c r="D109" i="20"/>
  <c r="D87" i="25" s="1"/>
  <c r="D95" i="26" s="1"/>
  <c r="G140" i="18"/>
  <c r="G140" i="20" s="1"/>
  <c r="G104" i="25" s="1"/>
  <c r="G112" i="26" s="1"/>
  <c r="G46" i="22"/>
  <c r="G33" i="22" s="1"/>
  <c r="G20" i="22" s="1"/>
  <c r="G7" i="22" s="1"/>
  <c r="G108" i="20"/>
  <c r="G86" i="25" s="1"/>
  <c r="G94" i="26" s="1"/>
  <c r="C141" i="18"/>
  <c r="C141" i="20" s="1"/>
  <c r="C105" i="25" s="1"/>
  <c r="C113" i="26" s="1"/>
  <c r="C47" i="22"/>
  <c r="C109" i="20"/>
  <c r="C87" i="25" s="1"/>
  <c r="C95" i="26" s="1"/>
  <c r="K45" i="22"/>
  <c r="K32" i="22" s="1"/>
  <c r="K19" i="22" s="1"/>
  <c r="K6" i="22" s="1"/>
  <c r="K139" i="18"/>
  <c r="K139" i="20" s="1"/>
  <c r="K103" i="25" s="1"/>
  <c r="K111" i="26" s="1"/>
  <c r="S27" i="123"/>
  <c r="R28" i="32"/>
  <c r="G32" i="97" s="1"/>
  <c r="AP8" i="124"/>
  <c r="F55" i="14"/>
  <c r="F87" i="14"/>
  <c r="H106" i="14"/>
  <c r="H138" i="14"/>
  <c r="G87" i="15"/>
  <c r="F139" i="14"/>
  <c r="F107" i="14"/>
  <c r="D56" i="15"/>
  <c r="E139" i="14"/>
  <c r="E107" i="14"/>
  <c r="C56" i="15"/>
  <c r="K86" i="15"/>
  <c r="K85" i="14" s="1"/>
  <c r="K138" i="15"/>
  <c r="K137" i="14" s="1"/>
  <c r="D107" i="14"/>
  <c r="G55" i="15"/>
  <c r="E87" i="14"/>
  <c r="E55" i="14"/>
  <c r="C108" i="15"/>
  <c r="G139" i="15"/>
  <c r="Q37" i="18"/>
  <c r="Q37" i="20" s="1"/>
  <c r="E18" i="27" s="1"/>
  <c r="P17" i="123" s="1"/>
  <c r="D89" i="18"/>
  <c r="D89" i="20" s="1"/>
  <c r="D64" i="25" s="1"/>
  <c r="D71" i="26" s="1"/>
  <c r="X35" i="18"/>
  <c r="X35" i="20" s="1"/>
  <c r="L16" i="27" s="1"/>
  <c r="W15" i="123" s="1"/>
  <c r="K87" i="18"/>
  <c r="K87" i="20" s="1"/>
  <c r="K62" i="25" s="1"/>
  <c r="K69" i="26" s="1"/>
  <c r="T36" i="18"/>
  <c r="T36" i="20" s="1"/>
  <c r="H17" i="27" s="1"/>
  <c r="S16" i="123" s="1"/>
  <c r="G88" i="18"/>
  <c r="G88" i="20" s="1"/>
  <c r="G63" i="25" s="1"/>
  <c r="G70" i="26" s="1"/>
  <c r="P37" i="18"/>
  <c r="P37" i="20" s="1"/>
  <c r="D18" i="27" s="1"/>
  <c r="O17" i="123" s="1"/>
  <c r="C89" i="18"/>
  <c r="C89" i="20" s="1"/>
  <c r="C64" i="25" s="1"/>
  <c r="C71" i="26" s="1"/>
  <c r="T4" i="18"/>
  <c r="T4" i="20" s="1"/>
  <c r="G56" i="18"/>
  <c r="G56" i="20" s="1"/>
  <c r="G45" i="25" s="1"/>
  <c r="G52" i="26" s="1"/>
  <c r="Q5" i="18"/>
  <c r="Q5" i="20" s="1"/>
  <c r="D57" i="18"/>
  <c r="D57" i="20" s="1"/>
  <c r="D46" i="25" s="1"/>
  <c r="D53" i="26" s="1"/>
  <c r="P5" i="18"/>
  <c r="P5" i="20" s="1"/>
  <c r="C57" i="18"/>
  <c r="C57" i="20" s="1"/>
  <c r="C46" i="25" s="1"/>
  <c r="C53" i="26" s="1"/>
  <c r="X3" i="18"/>
  <c r="X3" i="20" s="1"/>
  <c r="K55" i="18"/>
  <c r="K55" i="20" s="1"/>
  <c r="K44" i="25" s="1"/>
  <c r="K51" i="26" s="1"/>
  <c r="H35" i="18"/>
  <c r="H35" i="20"/>
  <c r="T3" i="15"/>
  <c r="J34" i="15"/>
  <c r="AC28" i="97"/>
  <c r="F23" i="26"/>
  <c r="F22" i="29" s="1"/>
  <c r="C23" i="25"/>
  <c r="G22" i="25"/>
  <c r="D23" i="25"/>
  <c r="J3" i="18"/>
  <c r="J107" i="18" s="1"/>
  <c r="J3" i="20"/>
  <c r="AB28" i="97"/>
  <c r="E23" i="26"/>
  <c r="E22" i="29" s="1"/>
  <c r="P36" i="15"/>
  <c r="C36" i="17"/>
  <c r="C3" i="14"/>
  <c r="C35" i="14"/>
  <c r="F35" i="15"/>
  <c r="F35" i="17" s="1"/>
  <c r="F36" i="18"/>
  <c r="F36" i="20"/>
  <c r="AF6" i="124"/>
  <c r="T18" i="32"/>
  <c r="I22" i="97" s="1"/>
  <c r="G4" i="25"/>
  <c r="C23" i="29"/>
  <c r="L24" i="26"/>
  <c r="X34" i="15"/>
  <c r="K34" i="17"/>
  <c r="K33" i="14"/>
  <c r="Q4" i="15"/>
  <c r="AC10" i="97"/>
  <c r="F5" i="26"/>
  <c r="F4" i="29" s="1"/>
  <c r="E36" i="20"/>
  <c r="E36" i="18"/>
  <c r="H2" i="15"/>
  <c r="J2" i="15"/>
  <c r="J35" i="20"/>
  <c r="J35" i="18"/>
  <c r="I34" i="15"/>
  <c r="I35" i="18"/>
  <c r="I35" i="20"/>
  <c r="AC7" i="124"/>
  <c r="Q19" i="32"/>
  <c r="F23" i="97" s="1"/>
  <c r="P4" i="15"/>
  <c r="C5" i="25"/>
  <c r="AB10" i="97"/>
  <c r="E5" i="26"/>
  <c r="E4" i="29" s="1"/>
  <c r="AG27" i="97"/>
  <c r="J22" i="26"/>
  <c r="J21" i="29" s="1"/>
  <c r="F3" i="15"/>
  <c r="F3" i="17" s="1"/>
  <c r="AF27" i="97"/>
  <c r="I22" i="26"/>
  <c r="I21" i="29" s="1"/>
  <c r="AE6" i="124"/>
  <c r="S18" i="32"/>
  <c r="H22" i="97" s="1"/>
  <c r="X2" i="15"/>
  <c r="AE27" i="97"/>
  <c r="H22" i="26"/>
  <c r="H21" i="29" s="1"/>
  <c r="AE9" i="97"/>
  <c r="H4" i="26"/>
  <c r="H3" i="29" s="1"/>
  <c r="K21" i="25"/>
  <c r="F4" i="20"/>
  <c r="F4" i="18"/>
  <c r="F108" i="18" s="1"/>
  <c r="T35" i="15"/>
  <c r="G2" i="14"/>
  <c r="G34" i="14"/>
  <c r="E3" i="15"/>
  <c r="E3" i="17" s="1"/>
  <c r="H34" i="15"/>
  <c r="D5" i="25"/>
  <c r="I2" i="15"/>
  <c r="I54" i="15" s="1"/>
  <c r="AG9" i="97"/>
  <c r="J4" i="26"/>
  <c r="J3" i="29" s="1"/>
  <c r="AG6" i="124"/>
  <c r="U18" i="32"/>
  <c r="J22" i="97" s="1"/>
  <c r="AF9" i="97"/>
  <c r="I4" i="26"/>
  <c r="I3" i="29" s="1"/>
  <c r="E35" i="15"/>
  <c r="Q36" i="15"/>
  <c r="D36" i="17"/>
  <c r="D35" i="14"/>
  <c r="D3" i="14"/>
  <c r="E4" i="20"/>
  <c r="E4" i="18"/>
  <c r="E108" i="18" s="1"/>
  <c r="H3" i="18"/>
  <c r="H107" i="18" s="1"/>
  <c r="H3" i="20"/>
  <c r="C5" i="29"/>
  <c r="K3" i="25"/>
  <c r="I3" i="18"/>
  <c r="I107" i="18" s="1"/>
  <c r="I3" i="20"/>
  <c r="AB7" i="124"/>
  <c r="P19" i="32"/>
  <c r="E23" i="97" s="1"/>
  <c r="H86" i="15" l="1"/>
  <c r="H85" i="14" s="1"/>
  <c r="D55" i="14"/>
  <c r="K156" i="25"/>
  <c r="K197" i="25" s="1"/>
  <c r="K81" i="26"/>
  <c r="C158" i="25"/>
  <c r="C199" i="25" s="1"/>
  <c r="C125" i="26"/>
  <c r="B35" i="25"/>
  <c r="O8" i="22"/>
  <c r="C29" i="27" s="1"/>
  <c r="B35" i="29"/>
  <c r="L36" i="26"/>
  <c r="B86" i="22"/>
  <c r="L6" i="26"/>
  <c r="O37" i="18"/>
  <c r="O37" i="20" s="1"/>
  <c r="C18" i="27" s="1"/>
  <c r="Y7" i="124" s="1"/>
  <c r="C35" i="26"/>
  <c r="C34" i="29" s="1"/>
  <c r="C87" i="14"/>
  <c r="V27" i="32"/>
  <c r="K31" i="97" s="1"/>
  <c r="B34" i="22"/>
  <c r="B21" i="22" s="1"/>
  <c r="B8" i="22" s="1"/>
  <c r="B5" i="18"/>
  <c r="B5" i="20"/>
  <c r="B5" i="25" s="1"/>
  <c r="B36" i="15"/>
  <c r="B36" i="17" s="1"/>
  <c r="B36" i="20" s="1"/>
  <c r="B22" i="25" s="1"/>
  <c r="N2" i="123"/>
  <c r="M4" i="32"/>
  <c r="B8" i="97" s="1"/>
  <c r="M3" i="124"/>
  <c r="D128" i="25"/>
  <c r="D169" i="25" s="1"/>
  <c r="B4" i="15"/>
  <c r="G145" i="25"/>
  <c r="G186" i="25" s="1"/>
  <c r="D146" i="25"/>
  <c r="D187" i="25" s="1"/>
  <c r="K33" i="26"/>
  <c r="K32" i="29" s="1"/>
  <c r="K144" i="25"/>
  <c r="K185" i="25" s="1"/>
  <c r="H97" i="22"/>
  <c r="H74" i="25" s="1"/>
  <c r="G127" i="25"/>
  <c r="G168" i="25" s="1"/>
  <c r="H33" i="25"/>
  <c r="AE38" i="97" s="1"/>
  <c r="H84" i="22"/>
  <c r="U6" i="22"/>
  <c r="I27" i="27" s="1"/>
  <c r="T26" i="123" s="1"/>
  <c r="G157" i="25"/>
  <c r="G198" i="25" s="1"/>
  <c r="K126" i="25"/>
  <c r="K167" i="25" s="1"/>
  <c r="N29" i="32"/>
  <c r="C33" i="97" s="1"/>
  <c r="G34" i="26"/>
  <c r="G33" i="29" s="1"/>
  <c r="AL9" i="124"/>
  <c r="AT7" i="124"/>
  <c r="C128" i="25"/>
  <c r="C169" i="25" s="1"/>
  <c r="D112" i="22"/>
  <c r="D117" i="25" s="1"/>
  <c r="D125" i="26" s="1"/>
  <c r="D86" i="22"/>
  <c r="Q8" i="22"/>
  <c r="E29" i="27" s="1"/>
  <c r="D99" i="22"/>
  <c r="D76" i="25" s="1"/>
  <c r="D83" i="26" s="1"/>
  <c r="D35" i="25"/>
  <c r="J157" i="25"/>
  <c r="J198" i="25" s="1"/>
  <c r="AG39" i="97"/>
  <c r="J34" i="26"/>
  <c r="J33" i="29" s="1"/>
  <c r="I59" i="22"/>
  <c r="I72" i="22" s="1"/>
  <c r="C146" i="25"/>
  <c r="C187" i="25" s="1"/>
  <c r="J59" i="22"/>
  <c r="J72" i="22" s="1"/>
  <c r="F60" i="22"/>
  <c r="F73" i="22" s="1"/>
  <c r="AS8" i="124"/>
  <c r="U28" i="32"/>
  <c r="J32" i="97" s="1"/>
  <c r="V27" i="123"/>
  <c r="D34" i="22"/>
  <c r="D21" i="22" s="1"/>
  <c r="D8" i="22" s="1"/>
  <c r="C34" i="22"/>
  <c r="C21" i="22" s="1"/>
  <c r="C8" i="22" s="1"/>
  <c r="K58" i="22"/>
  <c r="K71" i="22" s="1"/>
  <c r="K109" i="22" s="1"/>
  <c r="K114" i="25" s="1"/>
  <c r="K122" i="26" s="1"/>
  <c r="H106" i="15"/>
  <c r="C139" i="14"/>
  <c r="C107" i="14"/>
  <c r="J106" i="15"/>
  <c r="J2" i="17"/>
  <c r="I106" i="15"/>
  <c r="I2" i="17"/>
  <c r="H54" i="15"/>
  <c r="H2" i="17"/>
  <c r="F55" i="15"/>
  <c r="E55" i="15"/>
  <c r="R7" i="22"/>
  <c r="F28" i="27" s="1"/>
  <c r="E111" i="22"/>
  <c r="E116" i="25" s="1"/>
  <c r="E124" i="26" s="1"/>
  <c r="E98" i="22"/>
  <c r="E75" i="25" s="1"/>
  <c r="E82" i="26" s="1"/>
  <c r="E85" i="22"/>
  <c r="E34" i="25"/>
  <c r="I107" i="20"/>
  <c r="I85" i="25" s="1"/>
  <c r="I93" i="26" s="1"/>
  <c r="I45" i="22"/>
  <c r="I139" i="18"/>
  <c r="I139" i="20" s="1"/>
  <c r="I103" i="25" s="1"/>
  <c r="I111" i="26" s="1"/>
  <c r="H139" i="18"/>
  <c r="H139" i="20" s="1"/>
  <c r="H103" i="25" s="1"/>
  <c r="H111" i="26" s="1"/>
  <c r="H45" i="22"/>
  <c r="H32" i="22" s="1"/>
  <c r="H19" i="22" s="1"/>
  <c r="H6" i="22" s="1"/>
  <c r="F108" i="20"/>
  <c r="F86" i="25" s="1"/>
  <c r="F94" i="26" s="1"/>
  <c r="G59" i="22"/>
  <c r="G72" i="22" s="1"/>
  <c r="H107" i="20"/>
  <c r="H85" i="25" s="1"/>
  <c r="H93" i="26" s="1"/>
  <c r="E108" i="20"/>
  <c r="E86" i="25" s="1"/>
  <c r="E94" i="26" s="1"/>
  <c r="J45" i="22"/>
  <c r="J32" i="22" s="1"/>
  <c r="J19" i="22" s="1"/>
  <c r="J6" i="22" s="1"/>
  <c r="J139" i="18"/>
  <c r="J139" i="20" s="1"/>
  <c r="J103" i="25" s="1"/>
  <c r="J111" i="26" s="1"/>
  <c r="E140" i="18"/>
  <c r="E140" i="20" s="1"/>
  <c r="E104" i="25" s="1"/>
  <c r="E112" i="26" s="1"/>
  <c r="E46" i="22"/>
  <c r="F46" i="22"/>
  <c r="F33" i="22" s="1"/>
  <c r="F20" i="22" s="1"/>
  <c r="F7" i="22" s="1"/>
  <c r="F140" i="18"/>
  <c r="F140" i="20" s="1"/>
  <c r="F104" i="25" s="1"/>
  <c r="F112" i="26" s="1"/>
  <c r="J107" i="20"/>
  <c r="J85" i="25" s="1"/>
  <c r="J93" i="26" s="1"/>
  <c r="I138" i="15"/>
  <c r="I137" i="14" s="1"/>
  <c r="I86" i="15"/>
  <c r="I85" i="14" s="1"/>
  <c r="G106" i="14"/>
  <c r="G138" i="14"/>
  <c r="E87" i="15"/>
  <c r="F139" i="15"/>
  <c r="J54" i="15"/>
  <c r="E139" i="15"/>
  <c r="G86" i="14"/>
  <c r="G54" i="14"/>
  <c r="F107" i="15"/>
  <c r="J86" i="15"/>
  <c r="J85" i="14" s="1"/>
  <c r="J138" i="15"/>
  <c r="J137" i="14" s="1"/>
  <c r="E107" i="15"/>
  <c r="H138" i="15"/>
  <c r="H137" i="14" s="1"/>
  <c r="F87" i="15"/>
  <c r="U35" i="18"/>
  <c r="U35" i="20" s="1"/>
  <c r="I16" i="27" s="1"/>
  <c r="T15" i="123" s="1"/>
  <c r="H87" i="18"/>
  <c r="H87" i="20" s="1"/>
  <c r="H62" i="25" s="1"/>
  <c r="H69" i="26" s="1"/>
  <c r="W35" i="18"/>
  <c r="W35" i="20" s="1"/>
  <c r="K16" i="27" s="1"/>
  <c r="V15" i="123" s="1"/>
  <c r="J87" i="18"/>
  <c r="J87" i="20" s="1"/>
  <c r="J62" i="25" s="1"/>
  <c r="J69" i="26" s="1"/>
  <c r="S36" i="18"/>
  <c r="S36" i="20" s="1"/>
  <c r="G17" i="27" s="1"/>
  <c r="R16" i="123" s="1"/>
  <c r="F88" i="18"/>
  <c r="F88" i="20" s="1"/>
  <c r="F63" i="25" s="1"/>
  <c r="F70" i="26" s="1"/>
  <c r="V35" i="18"/>
  <c r="V35" i="20" s="1"/>
  <c r="J16" i="27" s="1"/>
  <c r="U15" i="123" s="1"/>
  <c r="I87" i="18"/>
  <c r="I87" i="20" s="1"/>
  <c r="I62" i="25" s="1"/>
  <c r="I69" i="26" s="1"/>
  <c r="R36" i="18"/>
  <c r="R36" i="20" s="1"/>
  <c r="F17" i="27" s="1"/>
  <c r="Q16" i="123" s="1"/>
  <c r="E88" i="18"/>
  <c r="E88" i="20" s="1"/>
  <c r="E63" i="25" s="1"/>
  <c r="E70" i="26" s="1"/>
  <c r="V3" i="18"/>
  <c r="V3" i="20" s="1"/>
  <c r="I55" i="18"/>
  <c r="I55" i="20" s="1"/>
  <c r="I44" i="25" s="1"/>
  <c r="I51" i="26" s="1"/>
  <c r="U3" i="18"/>
  <c r="U3" i="20" s="1"/>
  <c r="H55" i="18"/>
  <c r="H55" i="20" s="1"/>
  <c r="H44" i="25" s="1"/>
  <c r="H51" i="26" s="1"/>
  <c r="R4" i="18"/>
  <c r="R4" i="20" s="1"/>
  <c r="E56" i="18"/>
  <c r="E56" i="20" s="1"/>
  <c r="E45" i="25" s="1"/>
  <c r="E52" i="26" s="1"/>
  <c r="S4" i="18"/>
  <c r="S4" i="20" s="1"/>
  <c r="F56" i="18"/>
  <c r="F56" i="20" s="1"/>
  <c r="F45" i="25" s="1"/>
  <c r="F52" i="26" s="1"/>
  <c r="W3" i="18"/>
  <c r="W3" i="20" s="1"/>
  <c r="J55" i="18"/>
  <c r="J55" i="20" s="1"/>
  <c r="J44" i="25" s="1"/>
  <c r="J51" i="26" s="1"/>
  <c r="V2" i="15"/>
  <c r="I21" i="25"/>
  <c r="K33" i="15"/>
  <c r="C35" i="15"/>
  <c r="AD27" i="97"/>
  <c r="G22" i="26"/>
  <c r="G21" i="29" s="1"/>
  <c r="D36" i="20"/>
  <c r="D36" i="18"/>
  <c r="H3" i="25"/>
  <c r="R35" i="15"/>
  <c r="E35" i="17"/>
  <c r="E34" i="14"/>
  <c r="E2" i="14"/>
  <c r="G2" i="15"/>
  <c r="G2" i="17" s="1"/>
  <c r="G35" i="18"/>
  <c r="G35" i="20"/>
  <c r="AH26" i="97"/>
  <c r="K21" i="26"/>
  <c r="K20" i="29" s="1"/>
  <c r="Z10" i="97"/>
  <c r="C5" i="26"/>
  <c r="C4" i="18"/>
  <c r="C108" i="18" s="1"/>
  <c r="C4" i="20"/>
  <c r="V34" i="15"/>
  <c r="I34" i="17"/>
  <c r="I33" i="14"/>
  <c r="J21" i="25"/>
  <c r="E22" i="25"/>
  <c r="D4" i="20"/>
  <c r="D4" i="18"/>
  <c r="D108" i="18" s="1"/>
  <c r="F22" i="25"/>
  <c r="C36" i="20"/>
  <c r="C36" i="18"/>
  <c r="AA28" i="97"/>
  <c r="D23" i="26"/>
  <c r="D22" i="29" s="1"/>
  <c r="Z28" i="97"/>
  <c r="C23" i="26"/>
  <c r="J34" i="17"/>
  <c r="W34" i="15"/>
  <c r="J33" i="14"/>
  <c r="AH8" i="97"/>
  <c r="K3" i="26"/>
  <c r="D3" i="15"/>
  <c r="AA10" i="97"/>
  <c r="D5" i="26"/>
  <c r="D4" i="29" s="1"/>
  <c r="F4" i="25"/>
  <c r="V17" i="32"/>
  <c r="K21" i="97" s="1"/>
  <c r="AH5" i="124"/>
  <c r="K2" i="18"/>
  <c r="K106" i="18" s="1"/>
  <c r="K2" i="20"/>
  <c r="S3" i="15"/>
  <c r="U2" i="15"/>
  <c r="K34" i="18"/>
  <c r="K34" i="20"/>
  <c r="AD9" i="97"/>
  <c r="G4" i="26"/>
  <c r="G3" i="29" s="1"/>
  <c r="J3" i="25"/>
  <c r="AD6" i="124"/>
  <c r="R18" i="32"/>
  <c r="G22" i="97" s="1"/>
  <c r="D35" i="15"/>
  <c r="D87" i="15" s="1"/>
  <c r="D54" i="14" s="1"/>
  <c r="U34" i="15"/>
  <c r="H34" i="17"/>
  <c r="H33" i="14"/>
  <c r="I3" i="25"/>
  <c r="E4" i="25"/>
  <c r="R3" i="15"/>
  <c r="G34" i="15"/>
  <c r="G34" i="17" s="1"/>
  <c r="W2" i="15"/>
  <c r="S35" i="15"/>
  <c r="F34" i="14"/>
  <c r="F2" i="14"/>
  <c r="C3" i="15"/>
  <c r="C3" i="17" s="1"/>
  <c r="AA7" i="124"/>
  <c r="O19" i="32"/>
  <c r="D23" i="97" s="1"/>
  <c r="Z7" i="124"/>
  <c r="N19" i="32"/>
  <c r="C23" i="97" s="1"/>
  <c r="G3" i="18"/>
  <c r="G107" i="18" s="1"/>
  <c r="G3" i="20"/>
  <c r="H21" i="25"/>
  <c r="H156" i="25" l="1"/>
  <c r="H197" i="25" s="1"/>
  <c r="H81" i="26"/>
  <c r="M29" i="32"/>
  <c r="B33" i="97" s="1"/>
  <c r="N28" i="123"/>
  <c r="AK9" i="124"/>
  <c r="B60" i="22"/>
  <c r="B73" i="22" s="1"/>
  <c r="B34" i="25" s="1"/>
  <c r="Y40" i="97"/>
  <c r="B35" i="26"/>
  <c r="B34" i="29" s="1"/>
  <c r="M19" i="32"/>
  <c r="B23" i="97" s="1"/>
  <c r="N17" i="123"/>
  <c r="F145" i="25"/>
  <c r="F186" i="25" s="1"/>
  <c r="B36" i="18"/>
  <c r="B46" i="22" s="1"/>
  <c r="H144" i="25"/>
  <c r="H185" i="25" s="1"/>
  <c r="B4" i="17"/>
  <c r="O4" i="15"/>
  <c r="O5" i="18"/>
  <c r="O5" i="20" s="1"/>
  <c r="Y10" i="97"/>
  <c r="B5" i="26"/>
  <c r="B4" i="29" s="1"/>
  <c r="AQ7" i="124"/>
  <c r="Y27" i="97"/>
  <c r="B22" i="26"/>
  <c r="B21" i="29" s="1"/>
  <c r="B35" i="14"/>
  <c r="B3" i="14"/>
  <c r="O36" i="15"/>
  <c r="E127" i="25"/>
  <c r="E168" i="25" s="1"/>
  <c r="J144" i="25"/>
  <c r="J185" i="25" s="1"/>
  <c r="H33" i="26"/>
  <c r="H32" i="29" s="1"/>
  <c r="S27" i="32"/>
  <c r="H31" i="97" s="1"/>
  <c r="I126" i="25"/>
  <c r="I167" i="25" s="1"/>
  <c r="D158" i="25"/>
  <c r="D199" i="25" s="1"/>
  <c r="F127" i="25"/>
  <c r="F168" i="25" s="1"/>
  <c r="H126" i="25"/>
  <c r="H167" i="25" s="1"/>
  <c r="E145" i="25"/>
  <c r="E186" i="25" s="1"/>
  <c r="S7" i="22"/>
  <c r="G28" i="27" s="1"/>
  <c r="F98" i="22"/>
  <c r="F75" i="25" s="1"/>
  <c r="F82" i="26" s="1"/>
  <c r="F34" i="25"/>
  <c r="F111" i="22"/>
  <c r="F116" i="25" s="1"/>
  <c r="F124" i="26" s="1"/>
  <c r="F85" i="22"/>
  <c r="D60" i="22"/>
  <c r="D73" i="22" s="1"/>
  <c r="I110" i="22"/>
  <c r="I115" i="25" s="1"/>
  <c r="I123" i="26" s="1"/>
  <c r="I97" i="22"/>
  <c r="I74" i="25" s="1"/>
  <c r="I81" i="26" s="1"/>
  <c r="I33" i="25"/>
  <c r="V6" i="22"/>
  <c r="J27" i="27" s="1"/>
  <c r="J126" i="25"/>
  <c r="J167" i="25" s="1"/>
  <c r="I144" i="25"/>
  <c r="I185" i="25" s="1"/>
  <c r="C60" i="22"/>
  <c r="C73" i="22" s="1"/>
  <c r="W6" i="22"/>
  <c r="K27" i="27" s="1"/>
  <c r="J110" i="22"/>
  <c r="J115" i="25" s="1"/>
  <c r="J123" i="26" s="1"/>
  <c r="J33" i="25"/>
  <c r="J97" i="22"/>
  <c r="J74" i="25" s="1"/>
  <c r="J81" i="26" s="1"/>
  <c r="AM9" i="124"/>
  <c r="O29" i="32"/>
  <c r="D33" i="97" s="1"/>
  <c r="P28" i="123"/>
  <c r="K96" i="22"/>
  <c r="K73" i="25" s="1"/>
  <c r="I84" i="22"/>
  <c r="J84" i="22"/>
  <c r="AA40" i="97"/>
  <c r="D35" i="26"/>
  <c r="E157" i="25"/>
  <c r="E198" i="25" s="1"/>
  <c r="E33" i="22"/>
  <c r="E20" i="22" s="1"/>
  <c r="E7" i="22" s="1"/>
  <c r="K83" i="22"/>
  <c r="K32" i="25"/>
  <c r="K32" i="26" s="1"/>
  <c r="K31" i="29" s="1"/>
  <c r="X5" i="22"/>
  <c r="L26" i="27" s="1"/>
  <c r="W25" i="123" s="1"/>
  <c r="I32" i="22"/>
  <c r="I19" i="22" s="1"/>
  <c r="I6" i="22" s="1"/>
  <c r="H58" i="22"/>
  <c r="H71" i="22" s="1"/>
  <c r="H96" i="22" s="1"/>
  <c r="H73" i="25" s="1"/>
  <c r="H80" i="26" s="1"/>
  <c r="G86" i="15"/>
  <c r="G85" i="14" s="1"/>
  <c r="G106" i="15"/>
  <c r="D107" i="15"/>
  <c r="D3" i="17"/>
  <c r="G107" i="20"/>
  <c r="G85" i="25" s="1"/>
  <c r="G93" i="26" s="1"/>
  <c r="K44" i="22"/>
  <c r="K31" i="22" s="1"/>
  <c r="K18" i="22" s="1"/>
  <c r="K5" i="22" s="1"/>
  <c r="K138" i="18"/>
  <c r="K138" i="20" s="1"/>
  <c r="K102" i="25" s="1"/>
  <c r="K110" i="26" s="1"/>
  <c r="F59" i="22"/>
  <c r="F72" i="22" s="1"/>
  <c r="G45" i="22"/>
  <c r="G139" i="18"/>
  <c r="G139" i="20" s="1"/>
  <c r="G103" i="25" s="1"/>
  <c r="G111" i="26" s="1"/>
  <c r="D46" i="22"/>
  <c r="D140" i="18"/>
  <c r="D140" i="20" s="1"/>
  <c r="D104" i="25" s="1"/>
  <c r="D112" i="26" s="1"/>
  <c r="G33" i="25"/>
  <c r="G97" i="22"/>
  <c r="G74" i="25" s="1"/>
  <c r="G81" i="26" s="1"/>
  <c r="G110" i="22"/>
  <c r="G115" i="25" s="1"/>
  <c r="G123" i="26" s="1"/>
  <c r="G84" i="22"/>
  <c r="T6" i="22"/>
  <c r="H27" i="27" s="1"/>
  <c r="D108" i="20"/>
  <c r="D86" i="25" s="1"/>
  <c r="D94" i="26" s="1"/>
  <c r="C108" i="20"/>
  <c r="C86" i="25" s="1"/>
  <c r="C94" i="26" s="1"/>
  <c r="K106" i="20"/>
  <c r="C140" i="18"/>
  <c r="C140" i="20" s="1"/>
  <c r="C104" i="25" s="1"/>
  <c r="C112" i="26" s="1"/>
  <c r="C46" i="22"/>
  <c r="C33" i="22" s="1"/>
  <c r="C20" i="22" s="1"/>
  <c r="C7" i="22" s="1"/>
  <c r="J58" i="22"/>
  <c r="J71" i="22" s="1"/>
  <c r="E34" i="26"/>
  <c r="E33" i="29" s="1"/>
  <c r="AB39" i="97"/>
  <c r="Q27" i="123"/>
  <c r="AN8" i="124"/>
  <c r="P28" i="32"/>
  <c r="E32" i="97" s="1"/>
  <c r="D86" i="14"/>
  <c r="C139" i="15"/>
  <c r="C87" i="15"/>
  <c r="K137" i="15"/>
  <c r="K136" i="14" s="1"/>
  <c r="K85" i="15"/>
  <c r="K84" i="14" s="1"/>
  <c r="F54" i="14"/>
  <c r="F86" i="14"/>
  <c r="G54" i="15"/>
  <c r="D55" i="15"/>
  <c r="E86" i="14"/>
  <c r="E54" i="14"/>
  <c r="D139" i="15"/>
  <c r="E106" i="14"/>
  <c r="E138" i="14"/>
  <c r="C55" i="15"/>
  <c r="C107" i="15"/>
  <c r="F106" i="14"/>
  <c r="F138" i="14"/>
  <c r="G138" i="15"/>
  <c r="P36" i="18"/>
  <c r="P36" i="20" s="1"/>
  <c r="D17" i="27" s="1"/>
  <c r="O16" i="123" s="1"/>
  <c r="C88" i="18"/>
  <c r="C88" i="20" s="1"/>
  <c r="C63" i="25" s="1"/>
  <c r="C70" i="26" s="1"/>
  <c r="X34" i="18"/>
  <c r="X34" i="20" s="1"/>
  <c r="L15" i="27" s="1"/>
  <c r="W14" i="123" s="1"/>
  <c r="K86" i="18"/>
  <c r="K86" i="20" s="1"/>
  <c r="K61" i="25" s="1"/>
  <c r="K68" i="26" s="1"/>
  <c r="T35" i="18"/>
  <c r="T35" i="20" s="1"/>
  <c r="H16" i="27" s="1"/>
  <c r="S15" i="123" s="1"/>
  <c r="G87" i="18"/>
  <c r="G87" i="20" s="1"/>
  <c r="G62" i="25" s="1"/>
  <c r="G69" i="26" s="1"/>
  <c r="Q36" i="18"/>
  <c r="Q36" i="20" s="1"/>
  <c r="E17" i="27" s="1"/>
  <c r="P16" i="123" s="1"/>
  <c r="D88" i="18"/>
  <c r="D88" i="20" s="1"/>
  <c r="D63" i="25" s="1"/>
  <c r="D70" i="26" s="1"/>
  <c r="Q4" i="18"/>
  <c r="Q4" i="20" s="1"/>
  <c r="D56" i="18"/>
  <c r="D56" i="20" s="1"/>
  <c r="D45" i="25" s="1"/>
  <c r="D52" i="26" s="1"/>
  <c r="P4" i="18"/>
  <c r="P4" i="20" s="1"/>
  <c r="C56" i="18"/>
  <c r="C56" i="20" s="1"/>
  <c r="C45" i="25" s="1"/>
  <c r="C52" i="26" s="1"/>
  <c r="X2" i="18"/>
  <c r="X2" i="20" s="1"/>
  <c r="K54" i="18"/>
  <c r="K54" i="20" s="1"/>
  <c r="T3" i="18"/>
  <c r="T3" i="20" s="1"/>
  <c r="G55" i="18"/>
  <c r="G55" i="20" s="1"/>
  <c r="G44" i="25" s="1"/>
  <c r="G51" i="26" s="1"/>
  <c r="E3" i="18"/>
  <c r="E107" i="18" s="1"/>
  <c r="E3" i="20"/>
  <c r="AB9" i="97"/>
  <c r="E4" i="26"/>
  <c r="E3" i="29" s="1"/>
  <c r="AF8" i="97"/>
  <c r="I3" i="26"/>
  <c r="H33" i="15"/>
  <c r="H85" i="15" s="1"/>
  <c r="H84" i="14" s="1"/>
  <c r="K20" i="25"/>
  <c r="H2" i="20"/>
  <c r="H2" i="18"/>
  <c r="H106" i="18" s="1"/>
  <c r="J34" i="20"/>
  <c r="J34" i="18"/>
  <c r="C22" i="25"/>
  <c r="AG26" i="97"/>
  <c r="J21" i="26"/>
  <c r="J20" i="29" s="1"/>
  <c r="C4" i="25"/>
  <c r="T2" i="15"/>
  <c r="E2" i="15"/>
  <c r="E2" i="17" s="1"/>
  <c r="AF5" i="124"/>
  <c r="T17" i="32"/>
  <c r="I21" i="97" s="1"/>
  <c r="G3" i="25"/>
  <c r="AE26" i="97"/>
  <c r="H21" i="26"/>
  <c r="H20" i="29" s="1"/>
  <c r="AG8" i="97"/>
  <c r="J3" i="26"/>
  <c r="F3" i="20"/>
  <c r="F3" i="18"/>
  <c r="F107" i="18" s="1"/>
  <c r="J33" i="15"/>
  <c r="Q18" i="32"/>
  <c r="F22" i="97" s="1"/>
  <c r="AC6" i="124"/>
  <c r="D4" i="25"/>
  <c r="AG5" i="124"/>
  <c r="U17" i="32"/>
  <c r="J21" i="97" s="1"/>
  <c r="E34" i="15"/>
  <c r="E35" i="20"/>
  <c r="E35" i="18"/>
  <c r="AF26" i="97"/>
  <c r="I21" i="26"/>
  <c r="I20" i="29" s="1"/>
  <c r="F35" i="18"/>
  <c r="F35" i="20"/>
  <c r="S17" i="32"/>
  <c r="H21" i="97" s="1"/>
  <c r="AE5" i="124"/>
  <c r="P3" i="15"/>
  <c r="F2" i="15"/>
  <c r="F2" i="17" s="1"/>
  <c r="H34" i="18"/>
  <c r="H34" i="20"/>
  <c r="Q35" i="15"/>
  <c r="D35" i="17"/>
  <c r="D2" i="14"/>
  <c r="D34" i="14"/>
  <c r="K2" i="29"/>
  <c r="AC27" i="97"/>
  <c r="F22" i="26"/>
  <c r="F21" i="29" s="1"/>
  <c r="AB27" i="97"/>
  <c r="E22" i="26"/>
  <c r="E21" i="29" s="1"/>
  <c r="I34" i="20"/>
  <c r="I34" i="18"/>
  <c r="C4" i="29"/>
  <c r="G21" i="25"/>
  <c r="AE8" i="97"/>
  <c r="H3" i="26"/>
  <c r="P35" i="15"/>
  <c r="C35" i="17"/>
  <c r="C2" i="14"/>
  <c r="C34" i="14"/>
  <c r="K33" i="17"/>
  <c r="X33" i="15"/>
  <c r="K32" i="14"/>
  <c r="F34" i="15"/>
  <c r="F34" i="17" s="1"/>
  <c r="J2" i="18"/>
  <c r="J106" i="18" s="1"/>
  <c r="J2" i="20"/>
  <c r="T34" i="15"/>
  <c r="G33" i="14"/>
  <c r="AC9" i="97"/>
  <c r="F4" i="26"/>
  <c r="F3" i="29" s="1"/>
  <c r="Q3" i="15"/>
  <c r="C22" i="29"/>
  <c r="L23" i="26"/>
  <c r="AB6" i="124"/>
  <c r="P18" i="32"/>
  <c r="E22" i="97" s="1"/>
  <c r="I33" i="15"/>
  <c r="I137" i="15" s="1"/>
  <c r="I136" i="14" s="1"/>
  <c r="D22" i="25"/>
  <c r="I2" i="18"/>
  <c r="I106" i="18" s="1"/>
  <c r="I2" i="20"/>
  <c r="K155" i="25" l="1"/>
  <c r="K196" i="25" s="1"/>
  <c r="K80" i="26"/>
  <c r="D127" i="25"/>
  <c r="D168" i="25" s="1"/>
  <c r="L5" i="26"/>
  <c r="O36" i="18"/>
  <c r="O36" i="20" s="1"/>
  <c r="C17" i="27" s="1"/>
  <c r="M18" i="32" s="1"/>
  <c r="B22" i="97" s="1"/>
  <c r="B85" i="22"/>
  <c r="O7" i="22"/>
  <c r="C28" i="27" s="1"/>
  <c r="N27" i="123" s="1"/>
  <c r="V26" i="32"/>
  <c r="K30" i="97" s="1"/>
  <c r="B3" i="15"/>
  <c r="B33" i="22"/>
  <c r="B20" i="22" s="1"/>
  <c r="B7" i="22" s="1"/>
  <c r="B35" i="15"/>
  <c r="B35" i="17" s="1"/>
  <c r="B35" i="18" s="1"/>
  <c r="B34" i="26"/>
  <c r="B33" i="29" s="1"/>
  <c r="Y39" i="97"/>
  <c r="B4" i="20"/>
  <c r="B4" i="25" s="1"/>
  <c r="B4" i="18"/>
  <c r="G144" i="25"/>
  <c r="G185" i="25" s="1"/>
  <c r="C145" i="25"/>
  <c r="C186" i="25" s="1"/>
  <c r="G126" i="25"/>
  <c r="G167" i="25" s="1"/>
  <c r="AH37" i="97"/>
  <c r="F157" i="25"/>
  <c r="F198" i="25" s="1"/>
  <c r="C127" i="25"/>
  <c r="C168" i="25" s="1"/>
  <c r="D145" i="25"/>
  <c r="D186" i="25" s="1"/>
  <c r="I156" i="25"/>
  <c r="I197" i="25" s="1"/>
  <c r="U5" i="22"/>
  <c r="I26" i="27" s="1"/>
  <c r="T25" i="123" s="1"/>
  <c r="U27" i="32"/>
  <c r="J31" i="97" s="1"/>
  <c r="V26" i="123"/>
  <c r="AS7" i="124"/>
  <c r="R27" i="123"/>
  <c r="Q28" i="32"/>
  <c r="F32" i="97" s="1"/>
  <c r="AO8" i="124"/>
  <c r="K143" i="25"/>
  <c r="K184" i="25" s="1"/>
  <c r="G156" i="25"/>
  <c r="G197" i="25" s="1"/>
  <c r="K57" i="22"/>
  <c r="K70" i="22" s="1"/>
  <c r="X4" i="22" s="1"/>
  <c r="L25" i="27" s="1"/>
  <c r="D34" i="29"/>
  <c r="L35" i="26"/>
  <c r="J156" i="25"/>
  <c r="J197" i="25" s="1"/>
  <c r="E59" i="22"/>
  <c r="E72" i="22" s="1"/>
  <c r="E84" i="22" s="1"/>
  <c r="H109" i="22"/>
  <c r="H114" i="25" s="1"/>
  <c r="J33" i="26"/>
  <c r="J32" i="29" s="1"/>
  <c r="AG38" i="97"/>
  <c r="F34" i="26"/>
  <c r="F33" i="29" s="1"/>
  <c r="AC39" i="97"/>
  <c r="I58" i="22"/>
  <c r="I71" i="22" s="1"/>
  <c r="I83" i="22" s="1"/>
  <c r="I33" i="26"/>
  <c r="I32" i="29" s="1"/>
  <c r="AF38" i="97"/>
  <c r="C98" i="22"/>
  <c r="C75" i="25" s="1"/>
  <c r="C82" i="26" s="1"/>
  <c r="C85" i="22"/>
  <c r="C111" i="22"/>
  <c r="C116" i="25" s="1"/>
  <c r="C124" i="26" s="1"/>
  <c r="P7" i="22"/>
  <c r="D28" i="27" s="1"/>
  <c r="C34" i="25"/>
  <c r="U26" i="123"/>
  <c r="AR7" i="124"/>
  <c r="T27" i="32"/>
  <c r="I31" i="97" s="1"/>
  <c r="D111" i="22"/>
  <c r="D116" i="25" s="1"/>
  <c r="D124" i="26" s="1"/>
  <c r="D98" i="22"/>
  <c r="D75" i="25" s="1"/>
  <c r="D82" i="26" s="1"/>
  <c r="D34" i="25"/>
  <c r="D85" i="22"/>
  <c r="Q7" i="22"/>
  <c r="E28" i="27" s="1"/>
  <c r="AT6" i="124"/>
  <c r="D33" i="22"/>
  <c r="D20" i="22" s="1"/>
  <c r="D7" i="22" s="1"/>
  <c r="G32" i="22"/>
  <c r="G19" i="22" s="1"/>
  <c r="G6" i="22" s="1"/>
  <c r="I85" i="15"/>
  <c r="I84" i="14" s="1"/>
  <c r="H32" i="25"/>
  <c r="H83" i="22"/>
  <c r="E45" i="22"/>
  <c r="E32" i="22" s="1"/>
  <c r="E19" i="22" s="1"/>
  <c r="E6" i="22" s="1"/>
  <c r="E139" i="18"/>
  <c r="E139" i="20" s="1"/>
  <c r="E103" i="25" s="1"/>
  <c r="E111" i="26" s="1"/>
  <c r="I106" i="20"/>
  <c r="I138" i="18"/>
  <c r="I138" i="20" s="1"/>
  <c r="I102" i="25" s="1"/>
  <c r="I110" i="26" s="1"/>
  <c r="I44" i="22"/>
  <c r="I31" i="22" s="1"/>
  <c r="I18" i="22" s="1"/>
  <c r="I5" i="22" s="1"/>
  <c r="F107" i="20"/>
  <c r="F85" i="25" s="1"/>
  <c r="F93" i="26" s="1"/>
  <c r="H106" i="20"/>
  <c r="C59" i="22"/>
  <c r="C72" i="22" s="1"/>
  <c r="S26" i="123"/>
  <c r="R27" i="32"/>
  <c r="G31" i="97" s="1"/>
  <c r="AP7" i="124"/>
  <c r="AD38" i="97"/>
  <c r="G33" i="26"/>
  <c r="G32" i="29" s="1"/>
  <c r="J106" i="20"/>
  <c r="F45" i="22"/>
  <c r="F139" i="18"/>
  <c r="F139" i="20" s="1"/>
  <c r="F103" i="25" s="1"/>
  <c r="F111" i="26" s="1"/>
  <c r="S6" i="22"/>
  <c r="G27" i="27" s="1"/>
  <c r="F110" i="22"/>
  <c r="F115" i="25" s="1"/>
  <c r="F123" i="26" s="1"/>
  <c r="F97" i="22"/>
  <c r="F74" i="25" s="1"/>
  <c r="F81" i="26" s="1"/>
  <c r="F33" i="25"/>
  <c r="F84" i="22"/>
  <c r="E107" i="20"/>
  <c r="E85" i="25" s="1"/>
  <c r="E93" i="26" s="1"/>
  <c r="J32" i="25"/>
  <c r="J109" i="22"/>
  <c r="J114" i="25" s="1"/>
  <c r="J122" i="26" s="1"/>
  <c r="J96" i="22"/>
  <c r="J73" i="25" s="1"/>
  <c r="J80" i="26" s="1"/>
  <c r="J83" i="22"/>
  <c r="W5" i="22"/>
  <c r="K26" i="27" s="1"/>
  <c r="H44" i="22"/>
  <c r="H31" i="22" s="1"/>
  <c r="H18" i="22" s="1"/>
  <c r="H5" i="22" s="1"/>
  <c r="H138" i="18"/>
  <c r="H138" i="20" s="1"/>
  <c r="H102" i="25" s="1"/>
  <c r="H110" i="26" s="1"/>
  <c r="J138" i="18"/>
  <c r="J138" i="20" s="1"/>
  <c r="J102" i="25" s="1"/>
  <c r="J110" i="26" s="1"/>
  <c r="J44" i="22"/>
  <c r="J31" i="22" s="1"/>
  <c r="J18" i="22" s="1"/>
  <c r="J5" i="22" s="1"/>
  <c r="F106" i="15"/>
  <c r="F54" i="15"/>
  <c r="D106" i="14"/>
  <c r="D138" i="14"/>
  <c r="C86" i="14"/>
  <c r="C54" i="14"/>
  <c r="F138" i="15"/>
  <c r="F137" i="14" s="1"/>
  <c r="E106" i="15"/>
  <c r="E86" i="15"/>
  <c r="E85" i="14" s="1"/>
  <c r="F86" i="15"/>
  <c r="F85" i="14" s="1"/>
  <c r="J85" i="15"/>
  <c r="J84" i="14" s="1"/>
  <c r="J137" i="15"/>
  <c r="J136" i="14" s="1"/>
  <c r="G137" i="14"/>
  <c r="H137" i="15"/>
  <c r="H136" i="14" s="1"/>
  <c r="E138" i="15"/>
  <c r="E137" i="14" s="1"/>
  <c r="E54" i="15"/>
  <c r="C138" i="14"/>
  <c r="C106" i="14"/>
  <c r="U34" i="18"/>
  <c r="U34" i="20" s="1"/>
  <c r="I15" i="27" s="1"/>
  <c r="T14" i="123" s="1"/>
  <c r="H86" i="18"/>
  <c r="H86" i="20" s="1"/>
  <c r="H61" i="25" s="1"/>
  <c r="H68" i="26" s="1"/>
  <c r="W34" i="18"/>
  <c r="W34" i="20" s="1"/>
  <c r="K15" i="27" s="1"/>
  <c r="V14" i="123" s="1"/>
  <c r="J86" i="18"/>
  <c r="J86" i="20" s="1"/>
  <c r="J61" i="25" s="1"/>
  <c r="J68" i="26" s="1"/>
  <c r="R35" i="18"/>
  <c r="R35" i="20" s="1"/>
  <c r="F16" i="27" s="1"/>
  <c r="Q15" i="123" s="1"/>
  <c r="E87" i="18"/>
  <c r="E87" i="20" s="1"/>
  <c r="E62" i="25" s="1"/>
  <c r="E69" i="26" s="1"/>
  <c r="V34" i="18"/>
  <c r="V34" i="20" s="1"/>
  <c r="J15" i="27" s="1"/>
  <c r="U14" i="123" s="1"/>
  <c r="I86" i="18"/>
  <c r="I86" i="20" s="1"/>
  <c r="I61" i="25" s="1"/>
  <c r="I68" i="26" s="1"/>
  <c r="S35" i="18"/>
  <c r="S35" i="20" s="1"/>
  <c r="G16" i="27" s="1"/>
  <c r="R15" i="123" s="1"/>
  <c r="F87" i="18"/>
  <c r="F87" i="20" s="1"/>
  <c r="F62" i="25" s="1"/>
  <c r="F69" i="26" s="1"/>
  <c r="U2" i="18"/>
  <c r="U2" i="20" s="1"/>
  <c r="H54" i="18"/>
  <c r="H54" i="20" s="1"/>
  <c r="V2" i="18"/>
  <c r="V2" i="20" s="1"/>
  <c r="I54" i="18"/>
  <c r="I54" i="20" s="1"/>
  <c r="S3" i="18"/>
  <c r="S3" i="20" s="1"/>
  <c r="F55" i="18"/>
  <c r="F55" i="20" s="1"/>
  <c r="F44" i="25" s="1"/>
  <c r="F51" i="26" s="1"/>
  <c r="R3" i="18"/>
  <c r="R3" i="20" s="1"/>
  <c r="E55" i="18"/>
  <c r="E55" i="20" s="1"/>
  <c r="E44" i="25" s="1"/>
  <c r="E51" i="26" s="1"/>
  <c r="W2" i="18"/>
  <c r="W2" i="20" s="1"/>
  <c r="J54" i="18"/>
  <c r="J54" i="20" s="1"/>
  <c r="D3" i="20"/>
  <c r="D3" i="18"/>
  <c r="D107" i="18" s="1"/>
  <c r="G34" i="18"/>
  <c r="G34" i="20"/>
  <c r="C2" i="15"/>
  <c r="C2" i="17" s="1"/>
  <c r="C35" i="20"/>
  <c r="C35" i="18"/>
  <c r="AD5" i="124"/>
  <c r="R17" i="32"/>
  <c r="G21" i="97" s="1"/>
  <c r="I20" i="25"/>
  <c r="S2" i="15"/>
  <c r="E21" i="25"/>
  <c r="J2" i="29"/>
  <c r="AH25" i="97"/>
  <c r="K20" i="26"/>
  <c r="K19" i="29" s="1"/>
  <c r="I2" i="29"/>
  <c r="E3" i="25"/>
  <c r="S34" i="15"/>
  <c r="F33" i="14"/>
  <c r="D34" i="15"/>
  <c r="D86" i="15" s="1"/>
  <c r="D85" i="14" s="1"/>
  <c r="R34" i="15"/>
  <c r="E34" i="17"/>
  <c r="E33" i="14"/>
  <c r="G2" i="18"/>
  <c r="G106" i="18" s="1"/>
  <c r="G2" i="20"/>
  <c r="J20" i="25"/>
  <c r="H33" i="17"/>
  <c r="U33" i="15"/>
  <c r="H32" i="14"/>
  <c r="AA6" i="124"/>
  <c r="O18" i="32"/>
  <c r="D22" i="97" s="1"/>
  <c r="K33" i="18"/>
  <c r="K33" i="20"/>
  <c r="D2" i="15"/>
  <c r="H20" i="25"/>
  <c r="F21" i="25"/>
  <c r="AA9" i="97"/>
  <c r="D4" i="26"/>
  <c r="D3" i="29" s="1"/>
  <c r="F3" i="25"/>
  <c r="R2" i="15"/>
  <c r="Z6" i="124"/>
  <c r="N18" i="32"/>
  <c r="C22" i="97" s="1"/>
  <c r="K32" i="15"/>
  <c r="AA27" i="97"/>
  <c r="D22" i="26"/>
  <c r="D21" i="29" s="1"/>
  <c r="V33" i="15"/>
  <c r="I33" i="17"/>
  <c r="I32" i="14"/>
  <c r="G33" i="15"/>
  <c r="C34" i="15"/>
  <c r="H2" i="29"/>
  <c r="AD26" i="97"/>
  <c r="G21" i="26"/>
  <c r="G20" i="29" s="1"/>
  <c r="D35" i="20"/>
  <c r="D35" i="18"/>
  <c r="C3" i="20"/>
  <c r="C3" i="18"/>
  <c r="C107" i="18" s="1"/>
  <c r="W33" i="15"/>
  <c r="J33" i="17"/>
  <c r="J32" i="14"/>
  <c r="AD8" i="97"/>
  <c r="G3" i="26"/>
  <c r="Z9" i="97"/>
  <c r="C4" i="26"/>
  <c r="Z27" i="97"/>
  <c r="C22" i="26"/>
  <c r="AH4" i="124"/>
  <c r="V16" i="32"/>
  <c r="K20" i="97" s="1"/>
  <c r="N16" i="123" l="1"/>
  <c r="G85" i="15"/>
  <c r="G84" i="14" s="1"/>
  <c r="G33" i="17"/>
  <c r="H155" i="25"/>
  <c r="H196" i="25" s="1"/>
  <c r="H122" i="26"/>
  <c r="Y6" i="124"/>
  <c r="F126" i="25"/>
  <c r="F167" i="25" s="1"/>
  <c r="AK8" i="124"/>
  <c r="M28" i="32"/>
  <c r="B32" i="97" s="1"/>
  <c r="B59" i="22"/>
  <c r="B72" i="22" s="1"/>
  <c r="B84" i="22" s="1"/>
  <c r="AQ6" i="124"/>
  <c r="K31" i="25"/>
  <c r="AH36" i="97" s="1"/>
  <c r="B35" i="20"/>
  <c r="B21" i="25" s="1"/>
  <c r="Y26" i="97" s="1"/>
  <c r="J143" i="25"/>
  <c r="J184" i="25" s="1"/>
  <c r="O35" i="15"/>
  <c r="O35" i="18" s="1"/>
  <c r="B2" i="14"/>
  <c r="B34" i="14"/>
  <c r="B3" i="17"/>
  <c r="O3" i="15"/>
  <c r="O4" i="18"/>
  <c r="O4" i="20" s="1"/>
  <c r="B45" i="22"/>
  <c r="Y9" i="97"/>
  <c r="B4" i="26"/>
  <c r="B3" i="29" s="1"/>
  <c r="K95" i="22"/>
  <c r="K72" i="25" s="1"/>
  <c r="K79" i="26" s="1"/>
  <c r="E126" i="25"/>
  <c r="E167" i="25" s="1"/>
  <c r="E144" i="25"/>
  <c r="E185" i="25" s="1"/>
  <c r="S26" i="32"/>
  <c r="H30" i="97" s="1"/>
  <c r="K108" i="22"/>
  <c r="K113" i="25" s="1"/>
  <c r="K121" i="26" s="1"/>
  <c r="K82" i="22"/>
  <c r="F144" i="25"/>
  <c r="F185" i="25" s="1"/>
  <c r="I143" i="25"/>
  <c r="I184" i="25" s="1"/>
  <c r="H143" i="25"/>
  <c r="H184" i="25" s="1"/>
  <c r="D34" i="26"/>
  <c r="D33" i="29" s="1"/>
  <c r="AA39" i="97"/>
  <c r="D157" i="25"/>
  <c r="D198" i="25" s="1"/>
  <c r="V5" i="22"/>
  <c r="J26" i="27" s="1"/>
  <c r="I32" i="25"/>
  <c r="I109" i="22"/>
  <c r="I114" i="25" s="1"/>
  <c r="I122" i="26" s="1"/>
  <c r="I96" i="22"/>
  <c r="I73" i="25" s="1"/>
  <c r="I80" i="26" s="1"/>
  <c r="G58" i="22"/>
  <c r="G71" i="22" s="1"/>
  <c r="I57" i="22"/>
  <c r="I70" i="22" s="1"/>
  <c r="I108" i="22" s="1"/>
  <c r="I113" i="25" s="1"/>
  <c r="I121" i="26" s="1"/>
  <c r="AM8" i="124"/>
  <c r="O28" i="32"/>
  <c r="D32" i="97" s="1"/>
  <c r="P27" i="123"/>
  <c r="C34" i="26"/>
  <c r="Z39" i="97"/>
  <c r="C157" i="25"/>
  <c r="C198" i="25" s="1"/>
  <c r="E33" i="25"/>
  <c r="R6" i="22"/>
  <c r="F27" i="27" s="1"/>
  <c r="E110" i="22"/>
  <c r="E115" i="25" s="1"/>
  <c r="E123" i="26" s="1"/>
  <c r="E97" i="22"/>
  <c r="E74" i="25" s="1"/>
  <c r="E81" i="26" s="1"/>
  <c r="AL8" i="124"/>
  <c r="N28" i="32"/>
  <c r="C32" i="97" s="1"/>
  <c r="O27" i="123"/>
  <c r="D59" i="22"/>
  <c r="D72" i="22" s="1"/>
  <c r="D84" i="22" s="1"/>
  <c r="J155" i="25"/>
  <c r="J196" i="25" s="1"/>
  <c r="F156" i="25"/>
  <c r="F197" i="25" s="1"/>
  <c r="F32" i="22"/>
  <c r="F19" i="22" s="1"/>
  <c r="F6" i="22" s="1"/>
  <c r="D54" i="15"/>
  <c r="D2" i="17"/>
  <c r="H57" i="22"/>
  <c r="H70" i="22" s="1"/>
  <c r="H95" i="22" s="1"/>
  <c r="H72" i="25" s="1"/>
  <c r="H79" i="26" s="1"/>
  <c r="C106" i="15"/>
  <c r="C86" i="15"/>
  <c r="C85" i="14" s="1"/>
  <c r="E58" i="22"/>
  <c r="E71" i="22" s="1"/>
  <c r="E96" i="22" s="1"/>
  <c r="E73" i="25" s="1"/>
  <c r="E80" i="26" s="1"/>
  <c r="AE37" i="97"/>
  <c r="H32" i="26"/>
  <c r="H31" i="29" s="1"/>
  <c r="C138" i="15"/>
  <c r="C137" i="14" s="1"/>
  <c r="K137" i="18"/>
  <c r="K137" i="20" s="1"/>
  <c r="K101" i="25" s="1"/>
  <c r="K109" i="26" s="1"/>
  <c r="K43" i="22"/>
  <c r="K30" i="22" s="1"/>
  <c r="K17" i="22" s="1"/>
  <c r="K4" i="22" s="1"/>
  <c r="G106" i="20"/>
  <c r="C45" i="22"/>
  <c r="C32" i="22" s="1"/>
  <c r="C19" i="22" s="1"/>
  <c r="C6" i="22" s="1"/>
  <c r="C139" i="18"/>
  <c r="C139" i="20" s="1"/>
  <c r="C103" i="25" s="1"/>
  <c r="C111" i="26" s="1"/>
  <c r="G44" i="22"/>
  <c r="G31" i="22" s="1"/>
  <c r="G18" i="22" s="1"/>
  <c r="G5" i="22" s="1"/>
  <c r="G138" i="18"/>
  <c r="G138" i="20" s="1"/>
  <c r="G102" i="25" s="1"/>
  <c r="G110" i="26" s="1"/>
  <c r="J57" i="22"/>
  <c r="J70" i="22" s="1"/>
  <c r="R26" i="123"/>
  <c r="AO7" i="124"/>
  <c r="Q27" i="32"/>
  <c r="F31" i="97" s="1"/>
  <c r="C97" i="22"/>
  <c r="C74" i="25" s="1"/>
  <c r="C81" i="26" s="1"/>
  <c r="C110" i="22"/>
  <c r="C115" i="25" s="1"/>
  <c r="C123" i="26" s="1"/>
  <c r="C33" i="25"/>
  <c r="P6" i="22"/>
  <c r="D27" i="27" s="1"/>
  <c r="C84" i="22"/>
  <c r="AC38" i="97"/>
  <c r="F33" i="26"/>
  <c r="F32" i="29" s="1"/>
  <c r="D139" i="18"/>
  <c r="D139" i="20" s="1"/>
  <c r="D103" i="25" s="1"/>
  <c r="D111" i="26" s="1"/>
  <c r="D45" i="22"/>
  <c r="V25" i="123"/>
  <c r="AS6" i="124"/>
  <c r="U26" i="32"/>
  <c r="J30" i="97" s="1"/>
  <c r="AG37" i="97"/>
  <c r="J32" i="26"/>
  <c r="J31" i="29" s="1"/>
  <c r="W24" i="123"/>
  <c r="AT5" i="124"/>
  <c r="V25" i="32"/>
  <c r="K29" i="97" s="1"/>
  <c r="C107" i="20"/>
  <c r="C85" i="25" s="1"/>
  <c r="C93" i="26" s="1"/>
  <c r="D107" i="20"/>
  <c r="D85" i="25" s="1"/>
  <c r="D93" i="26" s="1"/>
  <c r="D138" i="15"/>
  <c r="C54" i="15"/>
  <c r="D106" i="15"/>
  <c r="K84" i="15"/>
  <c r="K136" i="15"/>
  <c r="G137" i="15"/>
  <c r="G136" i="14" s="1"/>
  <c r="T34" i="18"/>
  <c r="T34" i="20" s="1"/>
  <c r="H15" i="27" s="1"/>
  <c r="S14" i="123" s="1"/>
  <c r="G86" i="18"/>
  <c r="G86" i="20" s="1"/>
  <c r="G61" i="25" s="1"/>
  <c r="G68" i="26" s="1"/>
  <c r="X33" i="18"/>
  <c r="X33" i="20" s="1"/>
  <c r="L14" i="27" s="1"/>
  <c r="W13" i="123" s="1"/>
  <c r="K85" i="18"/>
  <c r="K85" i="20" s="1"/>
  <c r="K60" i="25" s="1"/>
  <c r="K67" i="26" s="1"/>
  <c r="P35" i="18"/>
  <c r="P35" i="20" s="1"/>
  <c r="D16" i="27" s="1"/>
  <c r="O15" i="123" s="1"/>
  <c r="C87" i="18"/>
  <c r="C87" i="20" s="1"/>
  <c r="C62" i="25" s="1"/>
  <c r="C69" i="26" s="1"/>
  <c r="Q35" i="18"/>
  <c r="Q35" i="20" s="1"/>
  <c r="E16" i="27" s="1"/>
  <c r="P15" i="123" s="1"/>
  <c r="D87" i="18"/>
  <c r="D87" i="20" s="1"/>
  <c r="D62" i="25" s="1"/>
  <c r="D69" i="26" s="1"/>
  <c r="P3" i="18"/>
  <c r="P3" i="20" s="1"/>
  <c r="C55" i="18"/>
  <c r="C55" i="20" s="1"/>
  <c r="C44" i="25" s="1"/>
  <c r="C51" i="26" s="1"/>
  <c r="T2" i="18"/>
  <c r="T2" i="20" s="1"/>
  <c r="G54" i="18"/>
  <c r="G54" i="20" s="1"/>
  <c r="Q3" i="18"/>
  <c r="Q3" i="20" s="1"/>
  <c r="D55" i="18"/>
  <c r="D55" i="20" s="1"/>
  <c r="D44" i="25" s="1"/>
  <c r="D51" i="26" s="1"/>
  <c r="I32" i="15"/>
  <c r="K32" i="17"/>
  <c r="X32" i="15"/>
  <c r="Q17" i="32"/>
  <c r="F21" i="97" s="1"/>
  <c r="AC5" i="124"/>
  <c r="K19" i="25"/>
  <c r="H32" i="15"/>
  <c r="H84" i="15" s="1"/>
  <c r="H33" i="18"/>
  <c r="H33" i="20"/>
  <c r="AG25" i="97"/>
  <c r="J20" i="26"/>
  <c r="J19" i="29" s="1"/>
  <c r="E34" i="18"/>
  <c r="E34" i="20"/>
  <c r="AB26" i="97"/>
  <c r="E21" i="26"/>
  <c r="E20" i="29" s="1"/>
  <c r="D3" i="25"/>
  <c r="C21" i="29"/>
  <c r="L22" i="26"/>
  <c r="G2" i="29"/>
  <c r="C3" i="25"/>
  <c r="I33" i="20"/>
  <c r="I33" i="18"/>
  <c r="AC26" i="97"/>
  <c r="F21" i="26"/>
  <c r="F20" i="29" s="1"/>
  <c r="Q2" i="15"/>
  <c r="AG4" i="124"/>
  <c r="U16" i="32"/>
  <c r="J20" i="97" s="1"/>
  <c r="E33" i="15"/>
  <c r="E85" i="15" s="1"/>
  <c r="E84" i="14" s="1"/>
  <c r="AB5" i="124"/>
  <c r="P17" i="32"/>
  <c r="E21" i="97" s="1"/>
  <c r="AF4" i="124"/>
  <c r="T16" i="32"/>
  <c r="I20" i="97" s="1"/>
  <c r="J32" i="15"/>
  <c r="AC8" i="97"/>
  <c r="F3" i="26"/>
  <c r="AE4" i="124"/>
  <c r="S16" i="32"/>
  <c r="H20" i="97" s="1"/>
  <c r="Q34" i="15"/>
  <c r="D34" i="17"/>
  <c r="D33" i="14"/>
  <c r="AB8" i="97"/>
  <c r="E3" i="26"/>
  <c r="AF25" i="97"/>
  <c r="I20" i="26"/>
  <c r="I19" i="29" s="1"/>
  <c r="P2" i="15"/>
  <c r="J33" i="20"/>
  <c r="J33" i="18"/>
  <c r="E2" i="18"/>
  <c r="E106" i="18" s="1"/>
  <c r="E2" i="20"/>
  <c r="C3" i="29"/>
  <c r="D21" i="25"/>
  <c r="P34" i="15"/>
  <c r="C34" i="17"/>
  <c r="C33" i="14"/>
  <c r="T33" i="15"/>
  <c r="G32" i="14"/>
  <c r="AE25" i="97"/>
  <c r="H20" i="26"/>
  <c r="H19" i="29" s="1"/>
  <c r="F33" i="15"/>
  <c r="F34" i="18"/>
  <c r="F34" i="20"/>
  <c r="F2" i="18"/>
  <c r="F106" i="18" s="1"/>
  <c r="F2" i="20"/>
  <c r="C21" i="25"/>
  <c r="G20" i="25"/>
  <c r="F137" i="15" l="1"/>
  <c r="F136" i="14" s="1"/>
  <c r="F33" i="17"/>
  <c r="I95" i="22"/>
  <c r="I72" i="25" s="1"/>
  <c r="I79" i="26" s="1"/>
  <c r="L4" i="26"/>
  <c r="B33" i="25"/>
  <c r="O6" i="22"/>
  <c r="C27" i="27" s="1"/>
  <c r="I82" i="22"/>
  <c r="B21" i="26"/>
  <c r="B20" i="29" s="1"/>
  <c r="K31" i="26"/>
  <c r="K30" i="29" s="1"/>
  <c r="U4" i="22"/>
  <c r="I25" i="27" s="1"/>
  <c r="T24" i="123" s="1"/>
  <c r="O35" i="20"/>
  <c r="C16" i="27" s="1"/>
  <c r="N15" i="123" s="1"/>
  <c r="B3" i="18"/>
  <c r="B3" i="20"/>
  <c r="B3" i="25" s="1"/>
  <c r="B32" i="22"/>
  <c r="B19" i="22" s="1"/>
  <c r="B6" i="22" s="1"/>
  <c r="B34" i="15"/>
  <c r="B34" i="17" s="1"/>
  <c r="B34" i="18" s="1"/>
  <c r="B2" i="15"/>
  <c r="K154" i="25"/>
  <c r="K195" i="25" s="1"/>
  <c r="C126" i="25"/>
  <c r="C167" i="25" s="1"/>
  <c r="I31" i="25"/>
  <c r="I31" i="26" s="1"/>
  <c r="I30" i="29" s="1"/>
  <c r="C144" i="25"/>
  <c r="C185" i="25" s="1"/>
  <c r="V4" i="22"/>
  <c r="J25" i="27" s="1"/>
  <c r="AR5" i="124" s="1"/>
  <c r="K142" i="25"/>
  <c r="K183" i="25" s="1"/>
  <c r="AR6" i="124"/>
  <c r="U25" i="123"/>
  <c r="T26" i="32"/>
  <c r="I30" i="97" s="1"/>
  <c r="D144" i="25"/>
  <c r="D185" i="25" s="1"/>
  <c r="K56" i="22"/>
  <c r="K69" i="22" s="1"/>
  <c r="X3" i="22" s="1"/>
  <c r="L24" i="27" s="1"/>
  <c r="Q26" i="123"/>
  <c r="AN7" i="124"/>
  <c r="P27" i="32"/>
  <c r="E31" i="97" s="1"/>
  <c r="L34" i="26"/>
  <c r="C33" i="29"/>
  <c r="I155" i="25"/>
  <c r="I196" i="25" s="1"/>
  <c r="E33" i="26"/>
  <c r="E32" i="29" s="1"/>
  <c r="AB38" i="97"/>
  <c r="F58" i="22"/>
  <c r="F71" i="22" s="1"/>
  <c r="G32" i="25"/>
  <c r="T5" i="22"/>
  <c r="H26" i="27" s="1"/>
  <c r="G109" i="22"/>
  <c r="G114" i="25" s="1"/>
  <c r="G122" i="26" s="1"/>
  <c r="G96" i="22"/>
  <c r="G73" i="25" s="1"/>
  <c r="G80" i="26" s="1"/>
  <c r="D126" i="25"/>
  <c r="D167" i="25" s="1"/>
  <c r="Q6" i="22"/>
  <c r="E27" i="27" s="1"/>
  <c r="D33" i="25"/>
  <c r="D110" i="22"/>
  <c r="D115" i="25" s="1"/>
  <c r="D123" i="26" s="1"/>
  <c r="D97" i="22"/>
  <c r="D74" i="25" s="1"/>
  <c r="D81" i="26" s="1"/>
  <c r="E156" i="25"/>
  <c r="E197" i="25" s="1"/>
  <c r="G83" i="22"/>
  <c r="AF37" i="97"/>
  <c r="I32" i="26"/>
  <c r="I31" i="29" s="1"/>
  <c r="G143" i="25"/>
  <c r="G184" i="25" s="1"/>
  <c r="C156" i="25"/>
  <c r="C197" i="25" s="1"/>
  <c r="E109" i="22"/>
  <c r="E114" i="25" s="1"/>
  <c r="H31" i="25"/>
  <c r="AE36" i="97" s="1"/>
  <c r="H108" i="22"/>
  <c r="H113" i="25" s="1"/>
  <c r="R5" i="22"/>
  <c r="F26" i="27" s="1"/>
  <c r="P26" i="32" s="1"/>
  <c r="E30" i="97" s="1"/>
  <c r="H82" i="22"/>
  <c r="D32" i="22"/>
  <c r="D19" i="22" s="1"/>
  <c r="D6" i="22" s="1"/>
  <c r="F85" i="15"/>
  <c r="F84" i="14" s="1"/>
  <c r="E137" i="15"/>
  <c r="E136" i="14" s="1"/>
  <c r="C58" i="22"/>
  <c r="C71" i="22" s="1"/>
  <c r="C109" i="22" s="1"/>
  <c r="C114" i="25" s="1"/>
  <c r="C122" i="26" s="1"/>
  <c r="E32" i="25"/>
  <c r="E83" i="22"/>
  <c r="E138" i="18"/>
  <c r="E138" i="20" s="1"/>
  <c r="E102" i="25" s="1"/>
  <c r="E110" i="26" s="1"/>
  <c r="E44" i="22"/>
  <c r="F138" i="18"/>
  <c r="F138" i="20" s="1"/>
  <c r="F102" i="25" s="1"/>
  <c r="F110" i="26" s="1"/>
  <c r="F44" i="22"/>
  <c r="E106" i="20"/>
  <c r="C33" i="26"/>
  <c r="Z38" i="97"/>
  <c r="I43" i="22"/>
  <c r="I30" i="22" s="1"/>
  <c r="I17" i="22" s="1"/>
  <c r="I4" i="22" s="1"/>
  <c r="I137" i="18"/>
  <c r="I137" i="20" s="1"/>
  <c r="I101" i="25" s="1"/>
  <c r="I109" i="26" s="1"/>
  <c r="H43" i="22"/>
  <c r="H30" i="22" s="1"/>
  <c r="H17" i="22" s="1"/>
  <c r="H4" i="22" s="1"/>
  <c r="H137" i="18"/>
  <c r="H137" i="20" s="1"/>
  <c r="H101" i="25" s="1"/>
  <c r="H109" i="26" s="1"/>
  <c r="F106" i="20"/>
  <c r="O26" i="123"/>
  <c r="N27" i="32"/>
  <c r="C31" i="97" s="1"/>
  <c r="AL7" i="124"/>
  <c r="J43" i="22"/>
  <c r="J30" i="22" s="1"/>
  <c r="J137" i="18"/>
  <c r="J137" i="20" s="1"/>
  <c r="J101" i="25" s="1"/>
  <c r="J109" i="26" s="1"/>
  <c r="J108" i="22"/>
  <c r="J113" i="25" s="1"/>
  <c r="J121" i="26" s="1"/>
  <c r="J95" i="22"/>
  <c r="J72" i="25" s="1"/>
  <c r="J79" i="26" s="1"/>
  <c r="W4" i="22"/>
  <c r="K25" i="27" s="1"/>
  <c r="J31" i="25"/>
  <c r="J82" i="22"/>
  <c r="G57" i="22"/>
  <c r="G70" i="22" s="1"/>
  <c r="J84" i="15"/>
  <c r="J136" i="15"/>
  <c r="D137" i="14"/>
  <c r="I136" i="15"/>
  <c r="I84" i="15"/>
  <c r="H136" i="15"/>
  <c r="R34" i="18"/>
  <c r="R34" i="20" s="1"/>
  <c r="F15" i="27" s="1"/>
  <c r="Q14" i="123" s="1"/>
  <c r="E86" i="18"/>
  <c r="E86" i="20" s="1"/>
  <c r="E61" i="25" s="1"/>
  <c r="E68" i="26" s="1"/>
  <c r="V33" i="18"/>
  <c r="V33" i="20" s="1"/>
  <c r="J14" i="27" s="1"/>
  <c r="U13" i="123" s="1"/>
  <c r="I85" i="18"/>
  <c r="I85" i="20" s="1"/>
  <c r="I60" i="25" s="1"/>
  <c r="I67" i="26" s="1"/>
  <c r="U33" i="18"/>
  <c r="U33" i="20" s="1"/>
  <c r="I14" i="27" s="1"/>
  <c r="T13" i="123" s="1"/>
  <c r="H85" i="18"/>
  <c r="H85" i="20" s="1"/>
  <c r="H60" i="25" s="1"/>
  <c r="H67" i="26" s="1"/>
  <c r="W33" i="18"/>
  <c r="W33" i="20" s="1"/>
  <c r="K14" i="27" s="1"/>
  <c r="V13" i="123" s="1"/>
  <c r="J85" i="18"/>
  <c r="J85" i="20" s="1"/>
  <c r="J60" i="25" s="1"/>
  <c r="J67" i="26" s="1"/>
  <c r="S34" i="18"/>
  <c r="S34" i="20" s="1"/>
  <c r="G15" i="27" s="1"/>
  <c r="R14" i="123" s="1"/>
  <c r="F86" i="18"/>
  <c r="F86" i="20" s="1"/>
  <c r="F61" i="25" s="1"/>
  <c r="F68" i="26" s="1"/>
  <c r="S2" i="18"/>
  <c r="S2" i="20" s="1"/>
  <c r="F54" i="18"/>
  <c r="F54" i="20" s="1"/>
  <c r="R2" i="18"/>
  <c r="R2" i="20" s="1"/>
  <c r="E54" i="18"/>
  <c r="E54" i="20" s="1"/>
  <c r="Z5" i="124"/>
  <c r="N17" i="32"/>
  <c r="C21" i="97" s="1"/>
  <c r="C34" i="20"/>
  <c r="C34" i="18"/>
  <c r="C2" i="18"/>
  <c r="C106" i="18" s="1"/>
  <c r="C2" i="20"/>
  <c r="E2" i="29"/>
  <c r="D34" i="20"/>
  <c r="D34" i="18"/>
  <c r="W32" i="15"/>
  <c r="J32" i="17"/>
  <c r="H19" i="25"/>
  <c r="H32" i="17"/>
  <c r="U32" i="15"/>
  <c r="K32" i="18"/>
  <c r="K136" i="18" s="1"/>
  <c r="K32" i="20"/>
  <c r="AD4" i="124"/>
  <c r="R16" i="32"/>
  <c r="G20" i="97" s="1"/>
  <c r="F20" i="25"/>
  <c r="G32" i="15"/>
  <c r="J19" i="25"/>
  <c r="E33" i="17"/>
  <c r="R33" i="15"/>
  <c r="E32" i="14"/>
  <c r="Z8" i="97"/>
  <c r="C3" i="26"/>
  <c r="E20" i="25"/>
  <c r="AH24" i="97"/>
  <c r="K19" i="26"/>
  <c r="AD25" i="97"/>
  <c r="G20" i="26"/>
  <c r="G19" i="29" s="1"/>
  <c r="C33" i="15"/>
  <c r="AA26" i="97"/>
  <c r="D21" i="26"/>
  <c r="D20" i="29" s="1"/>
  <c r="F2" i="29"/>
  <c r="AH3" i="124"/>
  <c r="V15" i="32"/>
  <c r="K19" i="97" s="1"/>
  <c r="S33" i="15"/>
  <c r="F32" i="14"/>
  <c r="Z26" i="97"/>
  <c r="C21" i="26"/>
  <c r="G33" i="20"/>
  <c r="G33" i="18"/>
  <c r="AA5" i="124"/>
  <c r="O17" i="32"/>
  <c r="D21" i="97" s="1"/>
  <c r="D33" i="15"/>
  <c r="D85" i="15" s="1"/>
  <c r="D84" i="14" s="1"/>
  <c r="D2" i="18"/>
  <c r="D106" i="18" s="1"/>
  <c r="D2" i="20"/>
  <c r="I19" i="25"/>
  <c r="AA8" i="97"/>
  <c r="D3" i="26"/>
  <c r="V32" i="15"/>
  <c r="I32" i="17"/>
  <c r="G84" i="15" l="1"/>
  <c r="G32" i="17"/>
  <c r="I154" i="25"/>
  <c r="I195" i="25" s="1"/>
  <c r="H154" i="25"/>
  <c r="H195" i="25" s="1"/>
  <c r="H121" i="26"/>
  <c r="E155" i="25"/>
  <c r="E196" i="25" s="1"/>
  <c r="E122" i="26"/>
  <c r="S25" i="32"/>
  <c r="H29" i="97" s="1"/>
  <c r="O9" i="25"/>
  <c r="N9" i="25"/>
  <c r="B58" i="22"/>
  <c r="B71" i="22" s="1"/>
  <c r="B83" i="22" s="1"/>
  <c r="M27" i="32"/>
  <c r="B31" i="97" s="1"/>
  <c r="AK7" i="124"/>
  <c r="N26" i="123"/>
  <c r="Y38" i="97"/>
  <c r="B33" i="26"/>
  <c r="B32" i="29" s="1"/>
  <c r="AQ5" i="124"/>
  <c r="F143" i="25"/>
  <c r="F184" i="25" s="1"/>
  <c r="AF36" i="97"/>
  <c r="K81" i="22"/>
  <c r="U24" i="123"/>
  <c r="M17" i="32"/>
  <c r="B21" i="97" s="1"/>
  <c r="Y5" i="124"/>
  <c r="B34" i="20"/>
  <c r="B20" i="25" s="1"/>
  <c r="Y25" i="97" s="1"/>
  <c r="O2" i="15"/>
  <c r="B2" i="17"/>
  <c r="B33" i="14"/>
  <c r="O34" i="15"/>
  <c r="O34" i="18" s="1"/>
  <c r="O3" i="18"/>
  <c r="O3" i="20" s="1"/>
  <c r="B44" i="22"/>
  <c r="E143" i="25"/>
  <c r="E184" i="25" s="1"/>
  <c r="Y8" i="97"/>
  <c r="B3" i="26"/>
  <c r="B2" i="29" s="1"/>
  <c r="K94" i="22"/>
  <c r="K71" i="25" s="1"/>
  <c r="K78" i="26" s="1"/>
  <c r="K107" i="22"/>
  <c r="K112" i="25" s="1"/>
  <c r="K120" i="26" s="1"/>
  <c r="J142" i="25"/>
  <c r="J183" i="25" s="1"/>
  <c r="K30" i="25"/>
  <c r="K30" i="26" s="1"/>
  <c r="K29" i="29" s="1"/>
  <c r="T25" i="32"/>
  <c r="I29" i="97" s="1"/>
  <c r="H142" i="25"/>
  <c r="H183" i="25" s="1"/>
  <c r="D156" i="25"/>
  <c r="D197" i="25" s="1"/>
  <c r="D58" i="22"/>
  <c r="D71" i="22" s="1"/>
  <c r="Q5" i="22" s="1"/>
  <c r="E26" i="27" s="1"/>
  <c r="P25" i="123" s="1"/>
  <c r="G155" i="25"/>
  <c r="G196" i="25" s="1"/>
  <c r="S25" i="123"/>
  <c r="R26" i="32"/>
  <c r="G30" i="97" s="1"/>
  <c r="AP6" i="124"/>
  <c r="AD37" i="97"/>
  <c r="G32" i="26"/>
  <c r="G31" i="29" s="1"/>
  <c r="I142" i="25"/>
  <c r="I183" i="25" s="1"/>
  <c r="I56" i="22"/>
  <c r="I69" i="22" s="1"/>
  <c r="I107" i="22" s="1"/>
  <c r="I112" i="25" s="1"/>
  <c r="I120" i="26" s="1"/>
  <c r="D33" i="26"/>
  <c r="D32" i="29" s="1"/>
  <c r="AA38" i="97"/>
  <c r="F83" i="22"/>
  <c r="S5" i="22"/>
  <c r="G26" i="27" s="1"/>
  <c r="F32" i="25"/>
  <c r="F109" i="22"/>
  <c r="F114" i="25" s="1"/>
  <c r="F122" i="26" s="1"/>
  <c r="F96" i="22"/>
  <c r="F73" i="25" s="1"/>
  <c r="F80" i="26" s="1"/>
  <c r="C32" i="25"/>
  <c r="Z37" i="97" s="1"/>
  <c r="H31" i="26"/>
  <c r="H30" i="29" s="1"/>
  <c r="P26" i="123"/>
  <c r="AM7" i="124"/>
  <c r="O27" i="32"/>
  <c r="D31" i="97" s="1"/>
  <c r="J154" i="25"/>
  <c r="J195" i="25" s="1"/>
  <c r="Q25" i="123"/>
  <c r="C96" i="22"/>
  <c r="C73" i="25" s="1"/>
  <c r="F31" i="22"/>
  <c r="F18" i="22" s="1"/>
  <c r="F5" i="22" s="1"/>
  <c r="AN6" i="124"/>
  <c r="G136" i="15"/>
  <c r="AB37" i="97"/>
  <c r="E32" i="26"/>
  <c r="E31" i="29" s="1"/>
  <c r="P5" i="22"/>
  <c r="D26" i="27" s="1"/>
  <c r="C83" i="22"/>
  <c r="J17" i="22"/>
  <c r="J4" i="22" s="1"/>
  <c r="D106" i="20"/>
  <c r="C44" i="22"/>
  <c r="C138" i="18"/>
  <c r="C138" i="20" s="1"/>
  <c r="C102" i="25" s="1"/>
  <c r="C110" i="26" s="1"/>
  <c r="AG36" i="97"/>
  <c r="J31" i="26"/>
  <c r="J30" i="29" s="1"/>
  <c r="K136" i="20"/>
  <c r="D44" i="22"/>
  <c r="D31" i="22" s="1"/>
  <c r="D18" i="22" s="1"/>
  <c r="D5" i="22" s="1"/>
  <c r="D138" i="18"/>
  <c r="D138" i="20" s="1"/>
  <c r="D102" i="25" s="1"/>
  <c r="D110" i="26" s="1"/>
  <c r="V24" i="123"/>
  <c r="U25" i="32"/>
  <c r="J29" i="97" s="1"/>
  <c r="AS5" i="124"/>
  <c r="H56" i="22"/>
  <c r="H69" i="22" s="1"/>
  <c r="G137" i="18"/>
  <c r="G137" i="20" s="1"/>
  <c r="G101" i="25" s="1"/>
  <c r="G109" i="26" s="1"/>
  <c r="G43" i="22"/>
  <c r="C106" i="20"/>
  <c r="T4" i="22"/>
  <c r="H25" i="27" s="1"/>
  <c r="G108" i="22"/>
  <c r="G113" i="25" s="1"/>
  <c r="G121" i="26" s="1"/>
  <c r="G95" i="22"/>
  <c r="G72" i="25" s="1"/>
  <c r="G79" i="26" s="1"/>
  <c r="G31" i="25"/>
  <c r="G82" i="22"/>
  <c r="C32" i="29"/>
  <c r="E31" i="22"/>
  <c r="E18" i="22" s="1"/>
  <c r="E5" i="22" s="1"/>
  <c r="W23" i="123"/>
  <c r="AT4" i="124"/>
  <c r="V24" i="32"/>
  <c r="K28" i="97" s="1"/>
  <c r="D137" i="15"/>
  <c r="D136" i="14" s="1"/>
  <c r="C85" i="15"/>
  <c r="C84" i="14" s="1"/>
  <c r="C137" i="15"/>
  <c r="C136" i="14" s="1"/>
  <c r="X32" i="18"/>
  <c r="X32" i="20" s="1"/>
  <c r="K84" i="18"/>
  <c r="K84" i="20" s="1"/>
  <c r="T33" i="18"/>
  <c r="T33" i="20" s="1"/>
  <c r="H14" i="27" s="1"/>
  <c r="S13" i="123" s="1"/>
  <c r="G85" i="18"/>
  <c r="G85" i="20" s="1"/>
  <c r="G60" i="25" s="1"/>
  <c r="G67" i="26" s="1"/>
  <c r="P34" i="18"/>
  <c r="P34" i="20" s="1"/>
  <c r="D15" i="27" s="1"/>
  <c r="O14" i="123" s="1"/>
  <c r="C86" i="18"/>
  <c r="C86" i="20" s="1"/>
  <c r="C61" i="25" s="1"/>
  <c r="C68" i="26" s="1"/>
  <c r="Q34" i="18"/>
  <c r="Q34" i="20" s="1"/>
  <c r="E15" i="27" s="1"/>
  <c r="P14" i="123" s="1"/>
  <c r="D86" i="18"/>
  <c r="D86" i="20" s="1"/>
  <c r="D61" i="25" s="1"/>
  <c r="D68" i="26" s="1"/>
  <c r="P2" i="18"/>
  <c r="P2" i="20" s="1"/>
  <c r="C54" i="18"/>
  <c r="C54" i="20" s="1"/>
  <c r="Q2" i="18"/>
  <c r="Q2" i="20" s="1"/>
  <c r="D54" i="18"/>
  <c r="D54" i="20" s="1"/>
  <c r="E33" i="18"/>
  <c r="E33" i="20"/>
  <c r="AG24" i="97"/>
  <c r="J19" i="26"/>
  <c r="S15" i="32"/>
  <c r="H19" i="97" s="1"/>
  <c r="AE3" i="124"/>
  <c r="I32" i="20"/>
  <c r="I32" i="18"/>
  <c r="I136" i="18" s="1"/>
  <c r="D2" i="29"/>
  <c r="G19" i="25"/>
  <c r="E32" i="15"/>
  <c r="AC25" i="97"/>
  <c r="F20" i="26"/>
  <c r="F19" i="29" s="1"/>
  <c r="AE24" i="97"/>
  <c r="H19" i="26"/>
  <c r="Q33" i="15"/>
  <c r="D33" i="17"/>
  <c r="D32" i="14"/>
  <c r="F32" i="15"/>
  <c r="F32" i="17" s="1"/>
  <c r="AB4" i="124"/>
  <c r="P16" i="32"/>
  <c r="E20" i="97" s="1"/>
  <c r="C2" i="29"/>
  <c r="T32" i="15"/>
  <c r="AC4" i="124"/>
  <c r="Q16" i="32"/>
  <c r="F20" i="97" s="1"/>
  <c r="K68" i="22"/>
  <c r="J32" i="20"/>
  <c r="J32" i="18"/>
  <c r="J136" i="18" s="1"/>
  <c r="AF24" i="97"/>
  <c r="I19" i="26"/>
  <c r="F33" i="20"/>
  <c r="F33" i="18"/>
  <c r="AF3" i="124"/>
  <c r="T15" i="32"/>
  <c r="I19" i="97" s="1"/>
  <c r="C20" i="29"/>
  <c r="L21" i="26"/>
  <c r="P33" i="15"/>
  <c r="C33" i="17"/>
  <c r="C32" i="14"/>
  <c r="K18" i="29"/>
  <c r="AB25" i="97"/>
  <c r="E20" i="26"/>
  <c r="E19" i="29" s="1"/>
  <c r="AG3" i="124"/>
  <c r="U15" i="32"/>
  <c r="J19" i="97" s="1"/>
  <c r="H32" i="18"/>
  <c r="H136" i="18" s="1"/>
  <c r="H32" i="20"/>
  <c r="D20" i="25"/>
  <c r="C20" i="25"/>
  <c r="O34" i="20" l="1"/>
  <c r="C15" i="27" s="1"/>
  <c r="Y4" i="124" s="1"/>
  <c r="P9" i="25"/>
  <c r="C155" i="25"/>
  <c r="C196" i="25" s="1"/>
  <c r="C80" i="26"/>
  <c r="O5" i="22"/>
  <c r="C26" i="27" s="1"/>
  <c r="N25" i="123" s="1"/>
  <c r="B32" i="25"/>
  <c r="Y37" i="97" s="1"/>
  <c r="B20" i="26"/>
  <c r="B19" i="29" s="1"/>
  <c r="K153" i="25"/>
  <c r="K194" i="25" s="1"/>
  <c r="B2" i="20"/>
  <c r="B2" i="18"/>
  <c r="O2" i="18" s="1"/>
  <c r="L3" i="26"/>
  <c r="C143" i="25"/>
  <c r="C184" i="25" s="1"/>
  <c r="AH35" i="97"/>
  <c r="D43" i="26"/>
  <c r="L33" i="26"/>
  <c r="D143" i="25"/>
  <c r="D184" i="25" s="1"/>
  <c r="B33" i="15"/>
  <c r="B33" i="17" s="1"/>
  <c r="B33" i="18" s="1"/>
  <c r="B31" i="22"/>
  <c r="B18" i="22" s="1"/>
  <c r="B5" i="22" s="1"/>
  <c r="C32" i="26"/>
  <c r="C31" i="29" s="1"/>
  <c r="V3" i="22"/>
  <c r="J24" i="27" s="1"/>
  <c r="T24" i="32" s="1"/>
  <c r="I28" i="97" s="1"/>
  <c r="D32" i="25"/>
  <c r="AA37" i="97" s="1"/>
  <c r="D83" i="22"/>
  <c r="I30" i="25"/>
  <c r="AF35" i="97" s="1"/>
  <c r="E57" i="22"/>
  <c r="E70" i="22" s="1"/>
  <c r="E31" i="25" s="1"/>
  <c r="AB36" i="97" s="1"/>
  <c r="I94" i="22"/>
  <c r="I71" i="25" s="1"/>
  <c r="I81" i="22"/>
  <c r="D109" i="22"/>
  <c r="D114" i="25" s="1"/>
  <c r="D122" i="26" s="1"/>
  <c r="D96" i="22"/>
  <c r="D73" i="25" s="1"/>
  <c r="D80" i="26" s="1"/>
  <c r="G142" i="25"/>
  <c r="G183" i="25" s="1"/>
  <c r="AM6" i="124"/>
  <c r="F32" i="26"/>
  <c r="F31" i="29" s="1"/>
  <c r="AC37" i="97"/>
  <c r="F57" i="22"/>
  <c r="F70" i="22" s="1"/>
  <c r="O26" i="32"/>
  <c r="D30" i="97" s="1"/>
  <c r="R25" i="123"/>
  <c r="AO6" i="124"/>
  <c r="Q26" i="32"/>
  <c r="F30" i="97" s="1"/>
  <c r="G154" i="25"/>
  <c r="G195" i="25" s="1"/>
  <c r="J56" i="22"/>
  <c r="J69" i="22" s="1"/>
  <c r="J107" i="22" s="1"/>
  <c r="J112" i="25" s="1"/>
  <c r="J120" i="26" s="1"/>
  <c r="F155" i="25"/>
  <c r="F196" i="25" s="1"/>
  <c r="C31" i="22"/>
  <c r="C18" i="22" s="1"/>
  <c r="C5" i="22" s="1"/>
  <c r="G30" i="22"/>
  <c r="G17" i="22" s="1"/>
  <c r="G4" i="22" s="1"/>
  <c r="D57" i="22"/>
  <c r="D70" i="22" s="1"/>
  <c r="D82" i="22" s="1"/>
  <c r="O25" i="123"/>
  <c r="N26" i="32"/>
  <c r="C30" i="97" s="1"/>
  <c r="AL6" i="124"/>
  <c r="F43" i="22"/>
  <c r="F137" i="18"/>
  <c r="F137" i="20" s="1"/>
  <c r="F101" i="25" s="1"/>
  <c r="F109" i="26" s="1"/>
  <c r="H136" i="20"/>
  <c r="J136" i="20"/>
  <c r="I136" i="20"/>
  <c r="K93" i="22"/>
  <c r="K70" i="25" s="1"/>
  <c r="K77" i="26" s="1"/>
  <c r="K87" i="26" s="1"/>
  <c r="K106" i="22"/>
  <c r="K111" i="25" s="1"/>
  <c r="K119" i="26" s="1"/>
  <c r="K129" i="26" s="1"/>
  <c r="S24" i="123"/>
  <c r="AP5" i="124"/>
  <c r="R25" i="32"/>
  <c r="G29" i="97" s="1"/>
  <c r="G31" i="26"/>
  <c r="G30" i="29" s="1"/>
  <c r="AD36" i="97"/>
  <c r="H30" i="25"/>
  <c r="H107" i="22"/>
  <c r="H112" i="25" s="1"/>
  <c r="H120" i="26" s="1"/>
  <c r="H94" i="22"/>
  <c r="H71" i="25" s="1"/>
  <c r="H78" i="26" s="1"/>
  <c r="U3" i="22"/>
  <c r="I24" i="27" s="1"/>
  <c r="H81" i="22"/>
  <c r="E43" i="22"/>
  <c r="E30" i="22" s="1"/>
  <c r="E17" i="22" s="1"/>
  <c r="E4" i="22" s="1"/>
  <c r="E137" i="18"/>
  <c r="E137" i="20" s="1"/>
  <c r="E101" i="25" s="1"/>
  <c r="E109" i="26" s="1"/>
  <c r="E84" i="15"/>
  <c r="E136" i="15"/>
  <c r="F136" i="15"/>
  <c r="F84" i="15"/>
  <c r="V32" i="18"/>
  <c r="V32" i="20" s="1"/>
  <c r="I84" i="18"/>
  <c r="I84" i="20" s="1"/>
  <c r="U32" i="18"/>
  <c r="U32" i="20" s="1"/>
  <c r="H84" i="18"/>
  <c r="H84" i="20" s="1"/>
  <c r="S33" i="18"/>
  <c r="S33" i="20" s="1"/>
  <c r="G14" i="27" s="1"/>
  <c r="R13" i="123" s="1"/>
  <c r="F85" i="18"/>
  <c r="F85" i="20" s="1"/>
  <c r="F60" i="25" s="1"/>
  <c r="F67" i="26" s="1"/>
  <c r="W32" i="18"/>
  <c r="W32" i="20" s="1"/>
  <c r="J84" i="18"/>
  <c r="J84" i="20" s="1"/>
  <c r="R33" i="18"/>
  <c r="R33" i="20" s="1"/>
  <c r="F14" i="27" s="1"/>
  <c r="Q13" i="123" s="1"/>
  <c r="E85" i="18"/>
  <c r="E85" i="20" s="1"/>
  <c r="E60" i="25" s="1"/>
  <c r="E67" i="26" s="1"/>
  <c r="F19" i="25"/>
  <c r="J68" i="22"/>
  <c r="I18" i="29"/>
  <c r="X2" i="22"/>
  <c r="L23" i="27" s="1"/>
  <c r="W22" i="123" s="1"/>
  <c r="K80" i="22"/>
  <c r="K29" i="25"/>
  <c r="Z4" i="124"/>
  <c r="N16" i="32"/>
  <c r="C20" i="97" s="1"/>
  <c r="H68" i="22"/>
  <c r="C32" i="15"/>
  <c r="C136" i="15" s="1"/>
  <c r="E32" i="17"/>
  <c r="R32" i="15"/>
  <c r="AA4" i="124"/>
  <c r="O16" i="32"/>
  <c r="D20" i="97" s="1"/>
  <c r="C33" i="18"/>
  <c r="C33" i="20"/>
  <c r="G32" i="18"/>
  <c r="G136" i="18" s="1"/>
  <c r="G32" i="20"/>
  <c r="S32" i="15"/>
  <c r="AD3" i="124"/>
  <c r="R15" i="32"/>
  <c r="G19" i="97" s="1"/>
  <c r="Z25" i="97"/>
  <c r="C20" i="26"/>
  <c r="H18" i="29"/>
  <c r="E19" i="25"/>
  <c r="D33" i="18"/>
  <c r="D33" i="20"/>
  <c r="AA25" i="97"/>
  <c r="D20" i="26"/>
  <c r="D19" i="29" s="1"/>
  <c r="D32" i="15"/>
  <c r="D84" i="15" s="1"/>
  <c r="AD24" i="97"/>
  <c r="G19" i="26"/>
  <c r="I68" i="22"/>
  <c r="J18" i="29"/>
  <c r="N14" i="123" l="1"/>
  <c r="E82" i="22"/>
  <c r="AK6" i="124"/>
  <c r="M16" i="32"/>
  <c r="B20" i="97" s="1"/>
  <c r="I153" i="25"/>
  <c r="I194" i="25" s="1"/>
  <c r="I78" i="26"/>
  <c r="U23" i="123"/>
  <c r="I30" i="26"/>
  <c r="I29" i="29" s="1"/>
  <c r="M26" i="32"/>
  <c r="B30" i="97" s="1"/>
  <c r="B32" i="26"/>
  <c r="B31" i="29" s="1"/>
  <c r="O2" i="20"/>
  <c r="AR4" i="124"/>
  <c r="B57" i="22"/>
  <c r="B70" i="22" s="1"/>
  <c r="B82" i="22" s="1"/>
  <c r="D95" i="22"/>
  <c r="D72" i="25" s="1"/>
  <c r="D79" i="26" s="1"/>
  <c r="B33" i="20"/>
  <c r="B19" i="25" s="1"/>
  <c r="E142" i="25"/>
  <c r="E183" i="25" s="1"/>
  <c r="B43" i="22"/>
  <c r="B32" i="14"/>
  <c r="O33" i="15"/>
  <c r="O33" i="18" s="1"/>
  <c r="D32" i="26"/>
  <c r="D31" i="29" s="1"/>
  <c r="F142" i="25"/>
  <c r="F183" i="25" s="1"/>
  <c r="J81" i="22"/>
  <c r="D155" i="25"/>
  <c r="D196" i="25" s="1"/>
  <c r="E31" i="26"/>
  <c r="E30" i="29" s="1"/>
  <c r="J30" i="25"/>
  <c r="J30" i="26" s="1"/>
  <c r="J29" i="29" s="1"/>
  <c r="H153" i="25"/>
  <c r="H194" i="25" s="1"/>
  <c r="G56" i="22"/>
  <c r="G69" i="22" s="1"/>
  <c r="G81" i="22" s="1"/>
  <c r="C57" i="22"/>
  <c r="C70" i="22" s="1"/>
  <c r="C95" i="22" s="1"/>
  <c r="C72" i="25" s="1"/>
  <c r="C79" i="26" s="1"/>
  <c r="R4" i="22"/>
  <c r="F25" i="27" s="1"/>
  <c r="E108" i="22"/>
  <c r="E113" i="25" s="1"/>
  <c r="E121" i="26" s="1"/>
  <c r="E95" i="22"/>
  <c r="E72" i="25" s="1"/>
  <c r="E79" i="26" s="1"/>
  <c r="D108" i="22"/>
  <c r="D113" i="25" s="1"/>
  <c r="D121" i="26" s="1"/>
  <c r="S4" i="22"/>
  <c r="G25" i="27" s="1"/>
  <c r="F82" i="22"/>
  <c r="F31" i="25"/>
  <c r="F108" i="22"/>
  <c r="F113" i="25" s="1"/>
  <c r="F121" i="26" s="1"/>
  <c r="F95" i="22"/>
  <c r="F72" i="25" s="1"/>
  <c r="F79" i="26" s="1"/>
  <c r="D31" i="25"/>
  <c r="D31" i="26" s="1"/>
  <c r="D30" i="29" s="1"/>
  <c r="Q4" i="22"/>
  <c r="E25" i="27" s="1"/>
  <c r="P24" i="123" s="1"/>
  <c r="W3" i="22"/>
  <c r="K24" i="27" s="1"/>
  <c r="J94" i="22"/>
  <c r="J71" i="25" s="1"/>
  <c r="K152" i="25"/>
  <c r="K193" i="25" s="1"/>
  <c r="F30" i="22"/>
  <c r="F17" i="22" s="1"/>
  <c r="F4" i="22" s="1"/>
  <c r="C84" i="15"/>
  <c r="D136" i="15"/>
  <c r="C137" i="18"/>
  <c r="C137" i="20" s="1"/>
  <c r="C101" i="25" s="1"/>
  <c r="C109" i="26" s="1"/>
  <c r="C43" i="22"/>
  <c r="C30" i="22" s="1"/>
  <c r="C17" i="22" s="1"/>
  <c r="C4" i="22" s="1"/>
  <c r="H106" i="22"/>
  <c r="H111" i="25" s="1"/>
  <c r="H119" i="26" s="1"/>
  <c r="H129" i="26" s="1"/>
  <c r="H93" i="22"/>
  <c r="H70" i="25" s="1"/>
  <c r="H77" i="26" s="1"/>
  <c r="H87" i="26" s="1"/>
  <c r="E56" i="22"/>
  <c r="E69" i="22" s="1"/>
  <c r="AE35" i="97"/>
  <c r="H30" i="26"/>
  <c r="H29" i="29" s="1"/>
  <c r="D43" i="22"/>
  <c r="D137" i="18"/>
  <c r="D137" i="20" s="1"/>
  <c r="D101" i="25" s="1"/>
  <c r="D109" i="26" s="1"/>
  <c r="G136" i="20"/>
  <c r="T23" i="123"/>
  <c r="S24" i="32"/>
  <c r="H28" i="97" s="1"/>
  <c r="AQ4" i="124"/>
  <c r="I93" i="22"/>
  <c r="I70" i="25" s="1"/>
  <c r="I77" i="26" s="1"/>
  <c r="I106" i="22"/>
  <c r="I111" i="25" s="1"/>
  <c r="I119" i="26" s="1"/>
  <c r="I129" i="26" s="1"/>
  <c r="J93" i="22"/>
  <c r="J70" i="25" s="1"/>
  <c r="J77" i="26" s="1"/>
  <c r="J106" i="22"/>
  <c r="J111" i="25" s="1"/>
  <c r="J119" i="26" s="1"/>
  <c r="J129" i="26" s="1"/>
  <c r="P33" i="18"/>
  <c r="P33" i="20" s="1"/>
  <c r="D14" i="27" s="1"/>
  <c r="O13" i="123" s="1"/>
  <c r="C85" i="18"/>
  <c r="C85" i="20" s="1"/>
  <c r="C60" i="25" s="1"/>
  <c r="C67" i="26" s="1"/>
  <c r="Q33" i="18"/>
  <c r="Q33" i="20" s="1"/>
  <c r="E14" i="27" s="1"/>
  <c r="P13" i="123" s="1"/>
  <c r="D85" i="18"/>
  <c r="D85" i="20" s="1"/>
  <c r="D60" i="25" s="1"/>
  <c r="D67" i="26" s="1"/>
  <c r="T32" i="18"/>
  <c r="T32" i="20" s="1"/>
  <c r="G84" i="18"/>
  <c r="G84" i="20" s="1"/>
  <c r="F32" i="20"/>
  <c r="F32" i="18"/>
  <c r="F136" i="18" s="1"/>
  <c r="E32" i="20"/>
  <c r="E32" i="18"/>
  <c r="E136" i="18" s="1"/>
  <c r="H80" i="22"/>
  <c r="H29" i="25"/>
  <c r="U2" i="22"/>
  <c r="I23" i="27" s="1"/>
  <c r="T22" i="123" s="1"/>
  <c r="AT3" i="124"/>
  <c r="V23" i="32"/>
  <c r="K27" i="97" s="1"/>
  <c r="J80" i="22"/>
  <c r="J29" i="25"/>
  <c r="W2" i="22"/>
  <c r="K23" i="27" s="1"/>
  <c r="V22" i="123" s="1"/>
  <c r="C19" i="29"/>
  <c r="L20" i="26"/>
  <c r="G68" i="22"/>
  <c r="P15" i="32"/>
  <c r="E19" i="97" s="1"/>
  <c r="AB3" i="124"/>
  <c r="AB24" i="97"/>
  <c r="E19" i="26"/>
  <c r="C32" i="17"/>
  <c r="P32" i="15"/>
  <c r="AH34" i="97"/>
  <c r="K29" i="26"/>
  <c r="AC24" i="97"/>
  <c r="F19" i="26"/>
  <c r="Q32" i="15"/>
  <c r="D32" i="17"/>
  <c r="D19" i="25"/>
  <c r="I80" i="22"/>
  <c r="V2" i="22"/>
  <c r="J23" i="27" s="1"/>
  <c r="U22" i="123" s="1"/>
  <c r="I29" i="25"/>
  <c r="G18" i="29"/>
  <c r="C19" i="25"/>
  <c r="Q15" i="32"/>
  <c r="F19" i="97" s="1"/>
  <c r="AC3" i="124"/>
  <c r="O33" i="20" l="1"/>
  <c r="C14" i="27" s="1"/>
  <c r="Y3" i="124" s="1"/>
  <c r="I87" i="26"/>
  <c r="J153" i="25"/>
  <c r="J194" i="25" s="1"/>
  <c r="J78" i="26"/>
  <c r="J87" i="26" s="1"/>
  <c r="B31" i="25"/>
  <c r="Y36" i="97" s="1"/>
  <c r="O4" i="22"/>
  <c r="C25" i="27" s="1"/>
  <c r="AK5" i="124" s="1"/>
  <c r="Y24" i="97"/>
  <c r="D154" i="25"/>
  <c r="D195" i="25" s="1"/>
  <c r="AG35" i="97"/>
  <c r="B19" i="26"/>
  <c r="B18" i="29" s="1"/>
  <c r="B30" i="22"/>
  <c r="G94" i="22"/>
  <c r="G71" i="25" s="1"/>
  <c r="G78" i="26" s="1"/>
  <c r="AM5" i="124"/>
  <c r="L32" i="26"/>
  <c r="B32" i="15"/>
  <c r="C142" i="25"/>
  <c r="C183" i="25" s="1"/>
  <c r="T3" i="22"/>
  <c r="H24" i="27" s="1"/>
  <c r="S23" i="123" s="1"/>
  <c r="D142" i="25"/>
  <c r="D183" i="25" s="1"/>
  <c r="O25" i="32"/>
  <c r="D29" i="97" s="1"/>
  <c r="I152" i="25"/>
  <c r="I193" i="25" s="1"/>
  <c r="C31" i="25"/>
  <c r="C82" i="22"/>
  <c r="AA36" i="97"/>
  <c r="J152" i="25"/>
  <c r="J193" i="25" s="1"/>
  <c r="AN5" i="124"/>
  <c r="Q24" i="123"/>
  <c r="P25" i="32"/>
  <c r="E29" i="97" s="1"/>
  <c r="C108" i="22"/>
  <c r="C113" i="25" s="1"/>
  <c r="P4" i="22"/>
  <c r="D25" i="27" s="1"/>
  <c r="F154" i="25"/>
  <c r="F195" i="25" s="1"/>
  <c r="E154" i="25"/>
  <c r="E195" i="25" s="1"/>
  <c r="G107" i="22"/>
  <c r="G112" i="25" s="1"/>
  <c r="G120" i="26" s="1"/>
  <c r="G30" i="25"/>
  <c r="AC36" i="97"/>
  <c r="F31" i="26"/>
  <c r="F30" i="29" s="1"/>
  <c r="F56" i="22"/>
  <c r="F69" i="22" s="1"/>
  <c r="AO5" i="124"/>
  <c r="R24" i="123"/>
  <c r="Q25" i="32"/>
  <c r="F29" i="97" s="1"/>
  <c r="V23" i="123"/>
  <c r="U24" i="32"/>
  <c r="J28" i="97" s="1"/>
  <c r="AS4" i="124"/>
  <c r="H152" i="25"/>
  <c r="H193" i="25" s="1"/>
  <c r="D30" i="22"/>
  <c r="D17" i="22" s="1"/>
  <c r="D4" i="22" s="1"/>
  <c r="G93" i="22"/>
  <c r="G70" i="25" s="1"/>
  <c r="G77" i="26" s="1"/>
  <c r="G106" i="22"/>
  <c r="G111" i="25" s="1"/>
  <c r="G119" i="26" s="1"/>
  <c r="F136" i="20"/>
  <c r="R3" i="22"/>
  <c r="F24" i="27" s="1"/>
  <c r="E107" i="22"/>
  <c r="E112" i="25" s="1"/>
  <c r="E120" i="26" s="1"/>
  <c r="E94" i="22"/>
  <c r="E71" i="25" s="1"/>
  <c r="E78" i="26" s="1"/>
  <c r="E30" i="25"/>
  <c r="E81" i="22"/>
  <c r="E136" i="20"/>
  <c r="C56" i="22"/>
  <c r="C69" i="22" s="1"/>
  <c r="R32" i="18"/>
  <c r="R32" i="20" s="1"/>
  <c r="E84" i="18"/>
  <c r="E84" i="20" s="1"/>
  <c r="S32" i="18"/>
  <c r="S32" i="20" s="1"/>
  <c r="F84" i="18"/>
  <c r="F84" i="20" s="1"/>
  <c r="Z3" i="124"/>
  <c r="N15" i="32"/>
  <c r="C19" i="97" s="1"/>
  <c r="AS3" i="124"/>
  <c r="U23" i="32"/>
  <c r="J27" i="97" s="1"/>
  <c r="AR3" i="124"/>
  <c r="T23" i="32"/>
  <c r="I27" i="97" s="1"/>
  <c r="AA3" i="124"/>
  <c r="O15" i="32"/>
  <c r="D19" i="97" s="1"/>
  <c r="K28" i="29"/>
  <c r="K39" i="26"/>
  <c r="C32" i="20"/>
  <c r="C32" i="18"/>
  <c r="C136" i="18" s="1"/>
  <c r="AG34" i="97"/>
  <c r="J29" i="26"/>
  <c r="S23" i="32"/>
  <c r="H27" i="97" s="1"/>
  <c r="AQ3" i="124"/>
  <c r="F68" i="22"/>
  <c r="Z24" i="97"/>
  <c r="C19" i="26"/>
  <c r="O10" i="25"/>
  <c r="N10" i="25"/>
  <c r="AF34" i="97"/>
  <c r="I29" i="26"/>
  <c r="AA24" i="97"/>
  <c r="D19" i="26"/>
  <c r="E18" i="29"/>
  <c r="G80" i="22"/>
  <c r="G29" i="25"/>
  <c r="T2" i="22"/>
  <c r="H23" i="27" s="1"/>
  <c r="S22" i="123" s="1"/>
  <c r="AE34" i="97"/>
  <c r="H29" i="26"/>
  <c r="D32" i="20"/>
  <c r="D32" i="18"/>
  <c r="D136" i="18" s="1"/>
  <c r="F18" i="29"/>
  <c r="E68" i="22"/>
  <c r="N13" i="123" l="1"/>
  <c r="M15" i="32"/>
  <c r="B19" i="97" s="1"/>
  <c r="G87" i="26"/>
  <c r="G129" i="26"/>
  <c r="C154" i="25"/>
  <c r="C195" i="25" s="1"/>
  <c r="C121" i="26"/>
  <c r="B31" i="26"/>
  <c r="B30" i="29" s="1"/>
  <c r="N24" i="123"/>
  <c r="M25" i="32"/>
  <c r="B29" i="97" s="1"/>
  <c r="D56" i="22"/>
  <c r="D69" i="22" s="1"/>
  <c r="Q3" i="22" s="1"/>
  <c r="E24" i="27" s="1"/>
  <c r="P23" i="123" s="1"/>
  <c r="G153" i="25"/>
  <c r="G194" i="25" s="1"/>
  <c r="O32" i="15"/>
  <c r="B32" i="17"/>
  <c r="B17" i="22"/>
  <c r="AP4" i="124"/>
  <c r="R24" i="32"/>
  <c r="G28" i="97" s="1"/>
  <c r="G152" i="25"/>
  <c r="G193" i="25" s="1"/>
  <c r="C31" i="26"/>
  <c r="Z36" i="97"/>
  <c r="O24" i="123"/>
  <c r="AL5" i="124"/>
  <c r="N25" i="32"/>
  <c r="C29" i="97" s="1"/>
  <c r="AD35" i="97"/>
  <c r="G30" i="26"/>
  <c r="G29" i="29" s="1"/>
  <c r="E153" i="25"/>
  <c r="E194" i="25" s="1"/>
  <c r="F94" i="22"/>
  <c r="F71" i="25" s="1"/>
  <c r="F78" i="26" s="1"/>
  <c r="F107" i="22"/>
  <c r="F112" i="25" s="1"/>
  <c r="F120" i="26" s="1"/>
  <c r="F81" i="22"/>
  <c r="S3" i="22"/>
  <c r="G24" i="27" s="1"/>
  <c r="F30" i="25"/>
  <c r="E93" i="22"/>
  <c r="E70" i="25" s="1"/>
  <c r="E77" i="26" s="1"/>
  <c r="E87" i="26" s="1"/>
  <c r="E106" i="22"/>
  <c r="E111" i="25" s="1"/>
  <c r="E119" i="26" s="1"/>
  <c r="E129" i="26" s="1"/>
  <c r="C136" i="20"/>
  <c r="AB35" i="97"/>
  <c r="E30" i="26"/>
  <c r="E29" i="29" s="1"/>
  <c r="F93" i="22"/>
  <c r="F70" i="25" s="1"/>
  <c r="F77" i="26" s="1"/>
  <c r="F106" i="22"/>
  <c r="F111" i="25" s="1"/>
  <c r="F119" i="26" s="1"/>
  <c r="C30" i="25"/>
  <c r="C107" i="22"/>
  <c r="C112" i="25" s="1"/>
  <c r="C120" i="26" s="1"/>
  <c r="C94" i="22"/>
  <c r="C71" i="25" s="1"/>
  <c r="C78" i="26" s="1"/>
  <c r="C81" i="22"/>
  <c r="P3" i="22"/>
  <c r="D24" i="27" s="1"/>
  <c r="D136" i="20"/>
  <c r="Q23" i="123"/>
  <c r="AN4" i="124"/>
  <c r="P24" i="32"/>
  <c r="E28" i="97" s="1"/>
  <c r="Q32" i="18"/>
  <c r="Q32" i="20" s="1"/>
  <c r="D84" i="18"/>
  <c r="D84" i="20" s="1"/>
  <c r="P32" i="18"/>
  <c r="P32" i="20" s="1"/>
  <c r="C84" i="18"/>
  <c r="C84" i="20" s="1"/>
  <c r="E80" i="22"/>
  <c r="E29" i="25"/>
  <c r="R2" i="22"/>
  <c r="F23" i="27" s="1"/>
  <c r="Q22" i="123" s="1"/>
  <c r="H28" i="29"/>
  <c r="H39" i="26"/>
  <c r="D68" i="22"/>
  <c r="I28" i="29"/>
  <c r="I39" i="26"/>
  <c r="AP3" i="124"/>
  <c r="R23" i="32"/>
  <c r="G27" i="97" s="1"/>
  <c r="AD34" i="97"/>
  <c r="G29" i="26"/>
  <c r="D18" i="29"/>
  <c r="P10" i="25"/>
  <c r="F80" i="22"/>
  <c r="F29" i="25"/>
  <c r="S2" i="22"/>
  <c r="G23" i="27" s="1"/>
  <c r="R22" i="123" s="1"/>
  <c r="J28" i="29"/>
  <c r="J39" i="26"/>
  <c r="K41" i="29"/>
  <c r="K39" i="29"/>
  <c r="K40" i="29" s="1"/>
  <c r="C18" i="29"/>
  <c r="D44" i="26"/>
  <c r="L19" i="26"/>
  <c r="C68" i="22"/>
  <c r="F129" i="26" l="1"/>
  <c r="F87" i="26"/>
  <c r="O24" i="32"/>
  <c r="D28" i="97" s="1"/>
  <c r="AM4" i="124"/>
  <c r="D30" i="25"/>
  <c r="AA35" i="97" s="1"/>
  <c r="D81" i="22"/>
  <c r="D94" i="22"/>
  <c r="D71" i="25" s="1"/>
  <c r="D78" i="26" s="1"/>
  <c r="D107" i="22"/>
  <c r="D112" i="25" s="1"/>
  <c r="D120" i="26" s="1"/>
  <c r="B4" i="22"/>
  <c r="B56" i="22"/>
  <c r="B69" i="22" s="1"/>
  <c r="B32" i="20"/>
  <c r="B32" i="18"/>
  <c r="O32" i="18" s="1"/>
  <c r="L31" i="26"/>
  <c r="C30" i="29"/>
  <c r="C153" i="25"/>
  <c r="C194" i="25" s="1"/>
  <c r="F153" i="25"/>
  <c r="F194" i="25" s="1"/>
  <c r="AC35" i="97"/>
  <c r="F30" i="26"/>
  <c r="F29" i="29" s="1"/>
  <c r="F152" i="25"/>
  <c r="F193" i="25" s="1"/>
  <c r="E152" i="25"/>
  <c r="E193" i="25" s="1"/>
  <c r="AO4" i="124"/>
  <c r="Q24" i="32"/>
  <c r="F28" i="97" s="1"/>
  <c r="R23" i="123"/>
  <c r="C93" i="22"/>
  <c r="C70" i="25" s="1"/>
  <c r="C77" i="26" s="1"/>
  <c r="C87" i="26" s="1"/>
  <c r="C106" i="22"/>
  <c r="C111" i="25" s="1"/>
  <c r="C119" i="26" s="1"/>
  <c r="C129" i="26" s="1"/>
  <c r="O23" i="123"/>
  <c r="N24" i="32"/>
  <c r="C28" i="97" s="1"/>
  <c r="AL4" i="124"/>
  <c r="Z35" i="97"/>
  <c r="C30" i="26"/>
  <c r="D106" i="22"/>
  <c r="D111" i="25" s="1"/>
  <c r="D119" i="26" s="1"/>
  <c r="D93" i="22"/>
  <c r="D70" i="25" s="1"/>
  <c r="D77" i="26" s="1"/>
  <c r="C80" i="22"/>
  <c r="P2" i="22"/>
  <c r="D23" i="27" s="1"/>
  <c r="O22" i="123" s="1"/>
  <c r="C29" i="25"/>
  <c r="K42" i="29"/>
  <c r="K44" i="29"/>
  <c r="K43" i="29"/>
  <c r="AC34" i="97"/>
  <c r="F29" i="26"/>
  <c r="I41" i="29"/>
  <c r="I39" i="29"/>
  <c r="I40" i="29" s="1"/>
  <c r="H41" i="29"/>
  <c r="H39" i="29"/>
  <c r="H40" i="29" s="1"/>
  <c r="D29" i="25"/>
  <c r="D80" i="22"/>
  <c r="Q2" i="22"/>
  <c r="E23" i="27" s="1"/>
  <c r="P22" i="123" s="1"/>
  <c r="AN3" i="124"/>
  <c r="P23" i="32"/>
  <c r="E27" i="97" s="1"/>
  <c r="J41" i="29"/>
  <c r="J39" i="29"/>
  <c r="J40" i="29" s="1"/>
  <c r="AB34" i="97"/>
  <c r="E29" i="26"/>
  <c r="AO3" i="124"/>
  <c r="Q23" i="32"/>
  <c r="F27" i="97" s="1"/>
  <c r="G28" i="29"/>
  <c r="G39" i="26"/>
  <c r="D87" i="26" l="1"/>
  <c r="D129" i="26"/>
  <c r="D30" i="26"/>
  <c r="D29" i="29" s="1"/>
  <c r="D153" i="25"/>
  <c r="D194" i="25" s="1"/>
  <c r="B81" i="22"/>
  <c r="O3" i="22"/>
  <c r="C24" i="27" s="1"/>
  <c r="B30" i="25"/>
  <c r="B68" i="22"/>
  <c r="O32" i="20"/>
  <c r="D152" i="25"/>
  <c r="D193" i="25" s="1"/>
  <c r="C152" i="25"/>
  <c r="C193" i="25" s="1"/>
  <c r="C29" i="29"/>
  <c r="E28" i="29"/>
  <c r="E39" i="26"/>
  <c r="G41" i="29"/>
  <c r="G39" i="29"/>
  <c r="G40" i="29" s="1"/>
  <c r="J44" i="29"/>
  <c r="J43" i="29"/>
  <c r="J42" i="29"/>
  <c r="AM3" i="124"/>
  <c r="O23" i="32"/>
  <c r="D27" i="97" s="1"/>
  <c r="H43" i="29"/>
  <c r="H42" i="29"/>
  <c r="H44" i="29"/>
  <c r="F28" i="29"/>
  <c r="F39" i="26"/>
  <c r="Z34" i="97"/>
  <c r="C29" i="26"/>
  <c r="AA34" i="97"/>
  <c r="D29" i="26"/>
  <c r="I44" i="29"/>
  <c r="I43" i="29"/>
  <c r="I42" i="29"/>
  <c r="N23" i="32"/>
  <c r="C27" i="97" s="1"/>
  <c r="AL3" i="124"/>
  <c r="B30" i="26" l="1"/>
  <c r="Y35" i="97"/>
  <c r="M24" i="32"/>
  <c r="B28" i="97" s="1"/>
  <c r="AK4" i="124"/>
  <c r="N23" i="123"/>
  <c r="B80" i="22"/>
  <c r="B29" i="25"/>
  <c r="O2" i="22"/>
  <c r="C23" i="27" s="1"/>
  <c r="F39" i="29"/>
  <c r="F40" i="29" s="1"/>
  <c r="F41" i="29"/>
  <c r="E41" i="29"/>
  <c r="E39" i="29"/>
  <c r="E40" i="29" s="1"/>
  <c r="C28" i="29"/>
  <c r="C39" i="26"/>
  <c r="G44" i="29"/>
  <c r="G42" i="29"/>
  <c r="G43" i="29"/>
  <c r="D28" i="29"/>
  <c r="D39" i="26"/>
  <c r="O4" i="25" l="1"/>
  <c r="N4" i="25"/>
  <c r="B29" i="29"/>
  <c r="L30" i="26"/>
  <c r="N22" i="123"/>
  <c r="AK3" i="124"/>
  <c r="M23" i="32"/>
  <c r="B27" i="97" s="1"/>
  <c r="B29" i="26"/>
  <c r="Y34" i="97"/>
  <c r="O11" i="25"/>
  <c r="O12" i="25" s="1"/>
  <c r="P3" i="25"/>
  <c r="P4" i="25"/>
  <c r="N11" i="25"/>
  <c r="N12" i="25" s="1"/>
  <c r="P5" i="25"/>
  <c r="O5" i="25"/>
  <c r="O3" i="25"/>
  <c r="N3" i="25"/>
  <c r="E43" i="29"/>
  <c r="E44" i="29"/>
  <c r="E42" i="29"/>
  <c r="D41" i="29"/>
  <c r="D39" i="29"/>
  <c r="D40" i="29" s="1"/>
  <c r="F44" i="29"/>
  <c r="F43" i="29"/>
  <c r="F42" i="29"/>
  <c r="C41" i="29"/>
  <c r="C39" i="29"/>
  <c r="C40" i="29" s="1"/>
  <c r="P12" i="25" l="1"/>
  <c r="N5" i="25"/>
  <c r="Q3" i="25" s="1"/>
  <c r="Q4" i="25" s="1"/>
  <c r="Q5" i="25" s="1"/>
  <c r="R11" i="29"/>
  <c r="B39" i="26"/>
  <c r="B28" i="29"/>
  <c r="L44" i="26"/>
  <c r="R10" i="29" s="1"/>
  <c r="D45" i="26"/>
  <c r="L29" i="26"/>
  <c r="L39" i="26" s="1"/>
  <c r="L43" i="26"/>
  <c r="P11" i="29"/>
  <c r="P11" i="25"/>
  <c r="D44" i="29"/>
  <c r="D42" i="29"/>
  <c r="D43" i="29"/>
  <c r="C42" i="29"/>
  <c r="C43" i="29"/>
  <c r="C44" i="29"/>
  <c r="L45" i="26" l="1"/>
  <c r="N17" i="25" s="1"/>
  <c r="P10" i="29"/>
  <c r="B39" i="29"/>
  <c r="B40" i="29" s="1"/>
  <c r="B41" i="29"/>
  <c r="O4" i="29"/>
  <c r="O5" i="29"/>
  <c r="H46" i="26"/>
  <c r="AA15" i="124" s="1"/>
  <c r="J43" i="26"/>
  <c r="B34" i="27" l="1"/>
  <c r="B28" i="32"/>
  <c r="C28" i="32" s="1"/>
  <c r="B33" i="27"/>
  <c r="H47" i="26"/>
  <c r="Q5" i="29"/>
  <c r="R5" i="29" s="1"/>
  <c r="P5" i="29"/>
  <c r="O7" i="29"/>
  <c r="N10" i="29"/>
  <c r="Q4" i="29"/>
  <c r="R4" i="29" s="1"/>
  <c r="O6" i="29"/>
  <c r="P4" i="29"/>
  <c r="B42" i="29"/>
  <c r="B44" i="29"/>
  <c r="B43" i="29"/>
  <c r="L43" i="29" s="1"/>
  <c r="Y1" i="123" l="1"/>
  <c r="A37" i="97"/>
  <c r="L33" i="32"/>
  <c r="AV2" i="124"/>
  <c r="P7" i="29"/>
  <c r="C47" i="29"/>
  <c r="C48" i="29" s="1"/>
  <c r="L44" i="29"/>
  <c r="P6" i="29"/>
  <c r="Q6" i="29"/>
  <c r="R6" i="29" s="1"/>
  <c r="N16" i="29"/>
  <c r="N22" i="29" s="1"/>
  <c r="P12" i="29"/>
  <c r="R12" i="29"/>
  <c r="Y2" i="123"/>
  <c r="A38" i="97"/>
  <c r="L34" i="32"/>
  <c r="AV3" i="124"/>
  <c r="N16" i="25" l="1"/>
  <c r="P16" i="25" s="1"/>
  <c r="R13" i="29"/>
  <c r="M3" i="97"/>
  <c r="E3" i="97"/>
  <c r="P13" i="29"/>
  <c r="N15" i="25"/>
  <c r="P15" i="25" s="1"/>
  <c r="S12" i="29"/>
  <c r="P17" i="25" l="1"/>
  <c r="S13" i="29"/>
  <c r="B98" i="14" l="1"/>
  <c r="B98" i="15" s="1"/>
  <c r="B65" i="14" l="1"/>
  <c r="B98" i="18"/>
  <c r="B98" i="20" s="1"/>
  <c r="B65" i="15" l="1"/>
  <c r="B65" i="18" s="1"/>
  <c r="B65" i="20" s="1"/>
  <c r="B54" i="25" s="1"/>
  <c r="B61" i="26" s="1"/>
  <c r="L61" i="26" s="1"/>
  <c r="B97" i="14"/>
  <c r="B97" i="15" s="1"/>
  <c r="B64" i="14" l="1"/>
  <c r="B97" i="18"/>
  <c r="B97" i="20" s="1"/>
  <c r="B64" i="15" l="1"/>
  <c r="B64" i="18" s="1"/>
  <c r="B64" i="20" s="1"/>
  <c r="B96" i="14"/>
  <c r="B96" i="15" s="1"/>
  <c r="B53" i="25" l="1"/>
  <c r="B60" i="26" s="1"/>
  <c r="L60" i="26" s="1"/>
  <c r="B99" i="22"/>
  <c r="B76" i="25" s="1"/>
  <c r="B83" i="26" s="1"/>
  <c r="L83" i="26" s="1"/>
  <c r="B63" i="14"/>
  <c r="B96" i="18"/>
  <c r="B96" i="20" s="1"/>
  <c r="B150" i="14"/>
  <c r="B150" i="15" s="1"/>
  <c r="B150" i="18" s="1"/>
  <c r="B150" i="20" s="1"/>
  <c r="B117" i="14" l="1"/>
  <c r="B95" i="14"/>
  <c r="B95" i="15" s="1"/>
  <c r="B63" i="15"/>
  <c r="B63" i="18" s="1"/>
  <c r="B63" i="20" s="1"/>
  <c r="B52" i="25" s="1"/>
  <c r="B59" i="26" s="1"/>
  <c r="L59" i="26" s="1"/>
  <c r="B62" i="14" l="1"/>
  <c r="B95" i="18"/>
  <c r="B95" i="20" s="1"/>
  <c r="B117" i="15"/>
  <c r="B117" i="18" s="1"/>
  <c r="B117" i="20" s="1"/>
  <c r="B95" i="25" s="1"/>
  <c r="B149" i="14"/>
  <c r="B149" i="15" s="1"/>
  <c r="B149" i="18" s="1"/>
  <c r="B149" i="20" s="1"/>
  <c r="B136" i="25" l="1"/>
  <c r="B177" i="25" s="1"/>
  <c r="B103" i="26"/>
  <c r="L103" i="26" s="1"/>
  <c r="B116" i="14"/>
  <c r="B94" i="14"/>
  <c r="B94" i="15" s="1"/>
  <c r="B62" i="15"/>
  <c r="B148" i="14" l="1"/>
  <c r="B148" i="15" s="1"/>
  <c r="B148" i="18" s="1"/>
  <c r="B148" i="20" s="1"/>
  <c r="B116" i="15"/>
  <c r="B116" i="18" s="1"/>
  <c r="B116" i="20" s="1"/>
  <c r="B60" i="14"/>
  <c r="B60" i="15" s="1"/>
  <c r="B62" i="18"/>
  <c r="B61" i="14"/>
  <c r="B61" i="15" s="1"/>
  <c r="B92" i="14"/>
  <c r="B94" i="18"/>
  <c r="B94" i="20" s="1"/>
  <c r="B91" i="14"/>
  <c r="B90" i="14"/>
  <c r="B90" i="15" s="1"/>
  <c r="B93" i="14"/>
  <c r="B94" i="25" l="1"/>
  <c r="B112" i="22"/>
  <c r="B117" i="25" s="1"/>
  <c r="B62" i="20"/>
  <c r="B90" i="18"/>
  <c r="B90" i="20" s="1"/>
  <c r="B65" i="25" s="1"/>
  <c r="B72" i="26" s="1"/>
  <c r="L72" i="26" s="1"/>
  <c r="B60" i="18"/>
  <c r="B60" i="20" s="1"/>
  <c r="B58" i="14"/>
  <c r="B58" i="15" s="1"/>
  <c r="B89" i="14"/>
  <c r="B89" i="15" s="1"/>
  <c r="B59" i="14"/>
  <c r="B59" i="15" s="1"/>
  <c r="B61" i="18"/>
  <c r="B115" i="14"/>
  <c r="B61" i="20" l="1"/>
  <c r="B50" i="25" s="1"/>
  <c r="B57" i="26" s="1"/>
  <c r="L57" i="26" s="1"/>
  <c r="B101" i="22"/>
  <c r="B78" i="25" s="1"/>
  <c r="B158" i="25"/>
  <c r="B199" i="25" s="1"/>
  <c r="B125" i="26"/>
  <c r="L125" i="26" s="1"/>
  <c r="B135" i="25"/>
  <c r="B176" i="25" s="1"/>
  <c r="B102" i="26"/>
  <c r="L102" i="26" s="1"/>
  <c r="B100" i="22"/>
  <c r="B77" i="25" s="1"/>
  <c r="B84" i="26" s="1"/>
  <c r="L84" i="26" s="1"/>
  <c r="B49" i="25"/>
  <c r="B56" i="26" s="1"/>
  <c r="L56" i="26" s="1"/>
  <c r="B97" i="22"/>
  <c r="B74" i="25" s="1"/>
  <c r="B81" i="26" s="1"/>
  <c r="L81" i="26" s="1"/>
  <c r="B51" i="25"/>
  <c r="B58" i="26" s="1"/>
  <c r="L58" i="26" s="1"/>
  <c r="B98" i="22"/>
  <c r="B75" i="25" s="1"/>
  <c r="B82" i="26" s="1"/>
  <c r="L82" i="26" s="1"/>
  <c r="B115" i="15"/>
  <c r="B115" i="18" s="1"/>
  <c r="B115" i="20" s="1"/>
  <c r="B93" i="25" s="1"/>
  <c r="B147" i="14"/>
  <c r="B147" i="15" s="1"/>
  <c r="B147" i="18" s="1"/>
  <c r="B147" i="20" s="1"/>
  <c r="B57" i="14"/>
  <c r="B57" i="15" s="1"/>
  <c r="B59" i="18"/>
  <c r="B59" i="20" s="1"/>
  <c r="B48" i="25" s="1"/>
  <c r="B55" i="26" s="1"/>
  <c r="L55" i="26" s="1"/>
  <c r="B89" i="18"/>
  <c r="B89" i="20" s="1"/>
  <c r="B64" i="25" s="1"/>
  <c r="B71" i="26" s="1"/>
  <c r="L71" i="26" s="1"/>
  <c r="B56" i="14"/>
  <c r="B56" i="15" s="1"/>
  <c r="B58" i="18"/>
  <c r="B58" i="20" s="1"/>
  <c r="B88" i="14"/>
  <c r="B88" i="15" s="1"/>
  <c r="B87" i="14" s="1"/>
  <c r="B87" i="15" s="1"/>
  <c r="B85" i="26" l="1"/>
  <c r="L85" i="26" s="1"/>
  <c r="B134" i="25"/>
  <c r="B175" i="25" s="1"/>
  <c r="B101" i="26"/>
  <c r="L101" i="26" s="1"/>
  <c r="B47" i="25"/>
  <c r="B54" i="26" s="1"/>
  <c r="L54" i="26" s="1"/>
  <c r="B96" i="22"/>
  <c r="B73" i="25" s="1"/>
  <c r="B80" i="26" s="1"/>
  <c r="L80" i="26" s="1"/>
  <c r="B87" i="18"/>
  <c r="B87" i="20" s="1"/>
  <c r="B62" i="25" s="1"/>
  <c r="B69" i="26" s="1"/>
  <c r="L69" i="26" s="1"/>
  <c r="B57" i="18"/>
  <c r="B57" i="20" s="1"/>
  <c r="B46" i="25" s="1"/>
  <c r="B53" i="26" s="1"/>
  <c r="L53" i="26" s="1"/>
  <c r="B55" i="14"/>
  <c r="B55" i="15" s="1"/>
  <c r="B55" i="18" s="1"/>
  <c r="B55" i="20" s="1"/>
  <c r="B44" i="25" s="1"/>
  <c r="B51" i="26" s="1"/>
  <c r="B88" i="18"/>
  <c r="B88" i="20" s="1"/>
  <c r="B63" i="25" s="1"/>
  <c r="B70" i="26" s="1"/>
  <c r="L70" i="26" s="1"/>
  <c r="B86" i="14"/>
  <c r="B86" i="15" s="1"/>
  <c r="B86" i="18" s="1"/>
  <c r="B86" i="20" s="1"/>
  <c r="B61" i="25" s="1"/>
  <c r="B68" i="26" s="1"/>
  <c r="L68" i="26" s="1"/>
  <c r="B114" i="14"/>
  <c r="B54" i="14"/>
  <c r="B54" i="15" s="1"/>
  <c r="B54" i="18" s="1"/>
  <c r="B54" i="20" s="1"/>
  <c r="B94" i="22" s="1"/>
  <c r="B71" i="25" s="1"/>
  <c r="B78" i="26" s="1"/>
  <c r="L78" i="26" s="1"/>
  <c r="B56" i="18"/>
  <c r="B56" i="20" s="1"/>
  <c r="L51" i="26" l="1"/>
  <c r="B45" i="25"/>
  <c r="B52" i="26" s="1"/>
  <c r="L52" i="26" s="1"/>
  <c r="B95" i="22"/>
  <c r="B72" i="25" s="1"/>
  <c r="B79" i="26" s="1"/>
  <c r="L79" i="26" s="1"/>
  <c r="B114" i="15"/>
  <c r="B114" i="18" s="1"/>
  <c r="B114" i="20" s="1"/>
  <c r="B146" i="14"/>
  <c r="B146" i="15" s="1"/>
  <c r="B146" i="18" s="1"/>
  <c r="B146" i="20" s="1"/>
  <c r="B85" i="14"/>
  <c r="B85" i="15" s="1"/>
  <c r="B92" i="25" l="1"/>
  <c r="B111" i="22"/>
  <c r="B116" i="25" s="1"/>
  <c r="B84" i="14"/>
  <c r="B84" i="15" s="1"/>
  <c r="B84" i="18" s="1"/>
  <c r="B84" i="20" s="1"/>
  <c r="B85" i="18"/>
  <c r="B85" i="20" s="1"/>
  <c r="B60" i="25" s="1"/>
  <c r="B67" i="26" s="1"/>
  <c r="L67" i="26" s="1"/>
  <c r="B113" i="14"/>
  <c r="B113" i="15" s="1"/>
  <c r="B113" i="18" s="1"/>
  <c r="B144" i="14"/>
  <c r="B143" i="14"/>
  <c r="B142" i="14"/>
  <c r="B142" i="15" s="1"/>
  <c r="B145" i="14"/>
  <c r="B112" i="14"/>
  <c r="B112" i="15" s="1"/>
  <c r="B113" i="20" l="1"/>
  <c r="B91" i="25" s="1"/>
  <c r="B99" i="26" s="1"/>
  <c r="L99" i="26" s="1"/>
  <c r="B114" i="22"/>
  <c r="B119" i="25" s="1"/>
  <c r="B93" i="22"/>
  <c r="B70" i="25" s="1"/>
  <c r="N42" i="25" s="1"/>
  <c r="P17" i="29" s="1"/>
  <c r="B106" i="22"/>
  <c r="B111" i="25" s="1"/>
  <c r="B119" i="26" s="1"/>
  <c r="L119" i="26" s="1"/>
  <c r="B157" i="25"/>
  <c r="B198" i="25" s="1"/>
  <c r="B124" i="26"/>
  <c r="L124" i="26" s="1"/>
  <c r="B133" i="25"/>
  <c r="B174" i="25" s="1"/>
  <c r="B100" i="26"/>
  <c r="L100" i="26" s="1"/>
  <c r="B141" i="14"/>
  <c r="B141" i="15" s="1"/>
  <c r="B141" i="18" s="1"/>
  <c r="B141" i="20" s="1"/>
  <c r="B105" i="25" s="1"/>
  <c r="B142" i="18"/>
  <c r="B142" i="20" s="1"/>
  <c r="B106" i="25" s="1"/>
  <c r="B112" i="18"/>
  <c r="B112" i="20" s="1"/>
  <c r="B90" i="25" s="1"/>
  <c r="B111" i="14"/>
  <c r="B111" i="15" s="1"/>
  <c r="B111" i="18" s="1"/>
  <c r="B111" i="20" s="1"/>
  <c r="B89" i="25" s="1"/>
  <c r="B110" i="14"/>
  <c r="B110" i="15" s="1"/>
  <c r="B110" i="18" s="1"/>
  <c r="B110" i="20" s="1"/>
  <c r="B132" i="25" l="1"/>
  <c r="B173" i="25" s="1"/>
  <c r="B127" i="26"/>
  <c r="L127" i="26" s="1"/>
  <c r="B160" i="25"/>
  <c r="B201" i="25" s="1"/>
  <c r="B77" i="26"/>
  <c r="B152" i="25"/>
  <c r="B193" i="25" s="1"/>
  <c r="B113" i="22"/>
  <c r="B118" i="25" s="1"/>
  <c r="B159" i="25" s="1"/>
  <c r="B200" i="25" s="1"/>
  <c r="B131" i="25"/>
  <c r="B172" i="25" s="1"/>
  <c r="B98" i="26"/>
  <c r="L98" i="26" s="1"/>
  <c r="B130" i="25"/>
  <c r="B171" i="25" s="1"/>
  <c r="B97" i="26"/>
  <c r="L97" i="26" s="1"/>
  <c r="B146" i="25"/>
  <c r="B187" i="25" s="1"/>
  <c r="B113" i="26"/>
  <c r="L113" i="26" s="1"/>
  <c r="B147" i="25"/>
  <c r="B188" i="25" s="1"/>
  <c r="B114" i="26"/>
  <c r="L114" i="26" s="1"/>
  <c r="G1" i="35"/>
  <c r="H27" i="32" s="1"/>
  <c r="B110" i="22"/>
  <c r="B115" i="25" s="1"/>
  <c r="B140" i="14"/>
  <c r="B140" i="15" s="1"/>
  <c r="B140" i="18" s="1"/>
  <c r="B140" i="20" s="1"/>
  <c r="B104" i="25" s="1"/>
  <c r="B88" i="25"/>
  <c r="B109" i="22"/>
  <c r="B114" i="25" s="1"/>
  <c r="B109" i="14"/>
  <c r="B109" i="15" s="1"/>
  <c r="B109" i="18" s="1"/>
  <c r="B109" i="20" s="1"/>
  <c r="B87" i="25" s="1"/>
  <c r="B108" i="14"/>
  <c r="B108" i="15" s="1"/>
  <c r="B108" i="18" s="1"/>
  <c r="B108" i="20" s="1"/>
  <c r="L77" i="26" l="1"/>
  <c r="L87" i="26" s="1"/>
  <c r="E89" i="26"/>
  <c r="P16" i="29" s="1"/>
  <c r="P22" i="29" s="1"/>
  <c r="P23" i="29" s="1"/>
  <c r="B87" i="26"/>
  <c r="B126" i="26"/>
  <c r="L126" i="26" s="1"/>
  <c r="B145" i="25"/>
  <c r="B186" i="25" s="1"/>
  <c r="B112" i="26"/>
  <c r="L112" i="26" s="1"/>
  <c r="B155" i="25"/>
  <c r="B196" i="25" s="1"/>
  <c r="B122" i="26"/>
  <c r="L122" i="26" s="1"/>
  <c r="B129" i="25"/>
  <c r="B170" i="25" s="1"/>
  <c r="B96" i="26"/>
  <c r="L96" i="26" s="1"/>
  <c r="B128" i="25"/>
  <c r="B169" i="25" s="1"/>
  <c r="B95" i="26"/>
  <c r="L95" i="26" s="1"/>
  <c r="B156" i="25"/>
  <c r="B197" i="25" s="1"/>
  <c r="B123" i="26"/>
  <c r="L123" i="26" s="1"/>
  <c r="F35" i="35"/>
  <c r="B139" i="14"/>
  <c r="B139" i="15" s="1"/>
  <c r="B139" i="18" s="1"/>
  <c r="B139" i="20" s="1"/>
  <c r="B103" i="25" s="1"/>
  <c r="F20" i="35"/>
  <c r="AB3" i="97"/>
  <c r="F50" i="35"/>
  <c r="F4" i="35"/>
  <c r="B86" i="25"/>
  <c r="B108" i="22"/>
  <c r="B113" i="25" s="1"/>
  <c r="B107" i="14"/>
  <c r="B107" i="15" s="1"/>
  <c r="B107" i="18" s="1"/>
  <c r="B107" i="20" s="1"/>
  <c r="B85" i="25" s="1"/>
  <c r="B144" i="25" l="1"/>
  <c r="B185" i="25" s="1"/>
  <c r="B111" i="26"/>
  <c r="L111" i="26" s="1"/>
  <c r="B126" i="25"/>
  <c r="B167" i="25" s="1"/>
  <c r="B93" i="26"/>
  <c r="B154" i="25"/>
  <c r="B195" i="25" s="1"/>
  <c r="B121" i="26"/>
  <c r="L121" i="26" s="1"/>
  <c r="B127" i="25"/>
  <c r="B168" i="25" s="1"/>
  <c r="B94" i="26"/>
  <c r="L94" i="26" s="1"/>
  <c r="B138" i="14"/>
  <c r="B138" i="15" s="1"/>
  <c r="B138" i="18" s="1"/>
  <c r="B138" i="20" s="1"/>
  <c r="B102" i="25" s="1"/>
  <c r="B106" i="14"/>
  <c r="B106" i="15" s="1"/>
  <c r="B106" i="18" s="1"/>
  <c r="B106" i="20" s="1"/>
  <c r="B107" i="22" s="1"/>
  <c r="B112" i="25" s="1"/>
  <c r="L93" i="26" l="1"/>
  <c r="B153" i="25"/>
  <c r="B194" i="25" s="1"/>
  <c r="B120" i="26"/>
  <c r="L120" i="26" s="1"/>
  <c r="B143" i="25"/>
  <c r="B184" i="25" s="1"/>
  <c r="B110" i="26"/>
  <c r="L110" i="26" s="1"/>
  <c r="B137" i="14"/>
  <c r="B137" i="15" s="1"/>
  <c r="B137" i="18" s="1"/>
  <c r="B137" i="20" s="1"/>
  <c r="B101" i="25" s="1"/>
  <c r="N83" i="25" l="1"/>
  <c r="R17" i="29" s="1"/>
  <c r="P18" i="29" s="1"/>
  <c r="C1" i="35" s="1"/>
  <c r="B109" i="26"/>
  <c r="I1" i="35"/>
  <c r="J27" i="32" s="1"/>
  <c r="B136" i="14"/>
  <c r="B136" i="15" s="1"/>
  <c r="B136" i="18" s="1"/>
  <c r="B136" i="20" s="1"/>
  <c r="B142" i="25"/>
  <c r="R18" i="29" l="1"/>
  <c r="S18" i="29" s="1"/>
  <c r="L109" i="26"/>
  <c r="L129" i="26" s="1"/>
  <c r="E131" i="26"/>
  <c r="R16" i="29" s="1"/>
  <c r="R22" i="29" s="1"/>
  <c r="R23" i="29" s="1"/>
  <c r="B129" i="26"/>
  <c r="P19" i="29"/>
  <c r="B35" i="35"/>
  <c r="B4" i="35"/>
  <c r="B7" i="35" s="1"/>
  <c r="E1" i="35"/>
  <c r="B50" i="35"/>
  <c r="V3" i="97"/>
  <c r="B20" i="35"/>
  <c r="C27" i="32"/>
  <c r="B27" i="32"/>
  <c r="B183" i="25"/>
  <c r="N165" i="25" s="1"/>
  <c r="N124" i="25"/>
  <c r="H35" i="35"/>
  <c r="H4" i="35"/>
  <c r="H50" i="35"/>
  <c r="H20" i="35"/>
  <c r="R19" i="29" l="1"/>
  <c r="S19" i="29" s="1"/>
  <c r="P24" i="29"/>
  <c r="R24" i="29"/>
  <c r="R25" i="29" s="1"/>
  <c r="S7" i="35"/>
  <c r="V7" i="35" s="1"/>
  <c r="K1" i="35"/>
  <c r="R3" i="97" s="1"/>
  <c r="Z3" i="123" s="1"/>
  <c r="F27" i="32"/>
  <c r="F28" i="32" s="1"/>
  <c r="E27" i="32"/>
  <c r="E28" i="32" s="1"/>
  <c r="D4" i="35"/>
  <c r="T7" i="35" s="1"/>
  <c r="D20" i="35"/>
  <c r="D23" i="35" s="1"/>
  <c r="C23" i="35" s="1"/>
  <c r="D35" i="35"/>
  <c r="E42" i="35" s="1"/>
  <c r="D42" i="35" s="1"/>
  <c r="C42" i="35" s="1"/>
  <c r="D50" i="35"/>
  <c r="J50" i="35" s="1"/>
  <c r="C2" i="122"/>
  <c r="G2" i="122" l="1"/>
  <c r="F4" i="122" s="1"/>
  <c r="P25" i="29"/>
  <c r="S25" i="29" s="1"/>
  <c r="S24" i="29"/>
  <c r="F53" i="35"/>
  <c r="E53" i="35" s="1"/>
  <c r="D53" i="35" s="1"/>
  <c r="C53" i="35" s="1"/>
  <c r="D32" i="35"/>
  <c r="C32" i="35" s="1"/>
  <c r="B32" i="35" s="1"/>
  <c r="C14" i="35"/>
  <c r="B14" i="35" s="1"/>
  <c r="F60" i="35"/>
  <c r="G60" i="35" s="1"/>
  <c r="H60" i="35" s="1"/>
  <c r="I60" i="35" s="1"/>
  <c r="J60" i="35" s="1"/>
  <c r="K60" i="35" s="1"/>
  <c r="L60" i="35" s="1"/>
  <c r="M60" i="35" s="1"/>
  <c r="N60" i="35" s="1"/>
  <c r="C9" i="35"/>
  <c r="B9" i="35" s="1"/>
  <c r="C8" i="35"/>
  <c r="D8" i="35" s="1"/>
  <c r="E8" i="35" s="1"/>
  <c r="E2" i="80" s="1"/>
  <c r="D4" i="80" s="1"/>
  <c r="C10" i="35"/>
  <c r="B10" i="35" s="1"/>
  <c r="C13" i="35"/>
  <c r="E23" i="35"/>
  <c r="J20" i="35"/>
  <c r="C12" i="35"/>
  <c r="B12" i="35" s="1"/>
  <c r="C16" i="35"/>
  <c r="B16" i="35" s="1"/>
  <c r="C15" i="35"/>
  <c r="B15" i="35" s="1"/>
  <c r="C11" i="35"/>
  <c r="J4" i="35"/>
  <c r="D7" i="35"/>
  <c r="E2" i="122" s="1"/>
  <c r="D4" i="122" s="1"/>
  <c r="D26" i="35"/>
  <c r="C26" i="35" s="1"/>
  <c r="B26" i="35" s="1"/>
  <c r="E43" i="35"/>
  <c r="D43" i="35" s="1"/>
  <c r="C43" i="35" s="1"/>
  <c r="F56" i="35"/>
  <c r="G56" i="35" s="1"/>
  <c r="H56" i="35" s="1"/>
  <c r="I56" i="35" s="1"/>
  <c r="J56" i="35" s="1"/>
  <c r="F54" i="35"/>
  <c r="E54" i="35" s="1"/>
  <c r="D54" i="35" s="1"/>
  <c r="C54" i="35" s="1"/>
  <c r="F58" i="35"/>
  <c r="G58" i="35" s="1"/>
  <c r="H58" i="35" s="1"/>
  <c r="I58" i="35" s="1"/>
  <c r="J58" i="35" s="1"/>
  <c r="K58" i="35" s="1"/>
  <c r="L58" i="35" s="1"/>
  <c r="F61" i="35"/>
  <c r="G61" i="35" s="1"/>
  <c r="H61" i="35" s="1"/>
  <c r="I61" i="35" s="1"/>
  <c r="J61" i="35" s="1"/>
  <c r="K61" i="35" s="1"/>
  <c r="L61" i="35" s="1"/>
  <c r="M61" i="35" s="1"/>
  <c r="N61" i="35" s="1"/>
  <c r="O61" i="35" s="1"/>
  <c r="F55" i="35"/>
  <c r="G55" i="35" s="1"/>
  <c r="H55" i="35" s="1"/>
  <c r="I55" i="35" s="1"/>
  <c r="F59" i="35"/>
  <c r="E59" i="35" s="1"/>
  <c r="D59" i="35" s="1"/>
  <c r="C59" i="35" s="1"/>
  <c r="F62" i="35"/>
  <c r="G62" i="35" s="1"/>
  <c r="H62" i="35" s="1"/>
  <c r="I62" i="35" s="1"/>
  <c r="J62" i="35" s="1"/>
  <c r="K62" i="35" s="1"/>
  <c r="L62" i="35" s="1"/>
  <c r="M62" i="35" s="1"/>
  <c r="N62" i="35" s="1"/>
  <c r="O62" i="35" s="1"/>
  <c r="P62" i="35" s="1"/>
  <c r="F57" i="35"/>
  <c r="E57" i="35" s="1"/>
  <c r="D57" i="35" s="1"/>
  <c r="C57" i="35" s="1"/>
  <c r="E45" i="35"/>
  <c r="F45" i="35" s="1"/>
  <c r="G45" i="35" s="1"/>
  <c r="H45" i="35" s="1"/>
  <c r="I45" i="35" s="1"/>
  <c r="J45" i="35" s="1"/>
  <c r="K45" i="35" s="1"/>
  <c r="L45" i="35" s="1"/>
  <c r="M45" i="35" s="1"/>
  <c r="E2" i="110" s="1"/>
  <c r="D4" i="110" s="1"/>
  <c r="E46" i="35"/>
  <c r="F46" i="35" s="1"/>
  <c r="G46" i="35" s="1"/>
  <c r="H46" i="35" s="1"/>
  <c r="I46" i="35" s="1"/>
  <c r="J46" i="35" s="1"/>
  <c r="K46" i="35" s="1"/>
  <c r="L46" i="35" s="1"/>
  <c r="M46" i="35" s="1"/>
  <c r="N46" i="35" s="1"/>
  <c r="D27" i="35"/>
  <c r="C27" i="35" s="1"/>
  <c r="D31" i="35"/>
  <c r="C31" i="35" s="1"/>
  <c r="B31" i="35" s="1"/>
  <c r="E47" i="35"/>
  <c r="F47" i="35" s="1"/>
  <c r="G47" i="35" s="1"/>
  <c r="H47" i="35" s="1"/>
  <c r="I47" i="35" s="1"/>
  <c r="J47" i="35" s="1"/>
  <c r="K47" i="35" s="1"/>
  <c r="L47" i="35" s="1"/>
  <c r="M47" i="35" s="1"/>
  <c r="N47" i="35" s="1"/>
  <c r="O47" i="35" s="1"/>
  <c r="E2" i="112" s="1"/>
  <c r="D4" i="112" s="1"/>
  <c r="E40" i="35"/>
  <c r="F40" i="35" s="1"/>
  <c r="G40" i="35" s="1"/>
  <c r="H40" i="35" s="1"/>
  <c r="D24" i="35"/>
  <c r="E24" i="35" s="1"/>
  <c r="F24" i="35" s="1"/>
  <c r="E38" i="35"/>
  <c r="D38" i="35" s="1"/>
  <c r="C38" i="35" s="1"/>
  <c r="E39" i="35"/>
  <c r="F39" i="35" s="1"/>
  <c r="G39" i="35" s="1"/>
  <c r="E44" i="35"/>
  <c r="F44" i="35" s="1"/>
  <c r="G44" i="35" s="1"/>
  <c r="H44" i="35" s="1"/>
  <c r="I44" i="35" s="1"/>
  <c r="J44" i="35" s="1"/>
  <c r="K44" i="35" s="1"/>
  <c r="L44" i="35" s="1"/>
  <c r="E2" i="109" s="1"/>
  <c r="D4" i="109" s="1"/>
  <c r="J35" i="35"/>
  <c r="E41" i="35"/>
  <c r="D41" i="35" s="1"/>
  <c r="C41" i="35" s="1"/>
  <c r="D28" i="35"/>
  <c r="E28" i="35" s="1"/>
  <c r="F28" i="35" s="1"/>
  <c r="G28" i="35" s="1"/>
  <c r="H28" i="35" s="1"/>
  <c r="I28" i="35" s="1"/>
  <c r="J28" i="35" s="1"/>
  <c r="E2" i="102" s="1"/>
  <c r="D4" i="102" s="1"/>
  <c r="F42" i="35"/>
  <c r="G42" i="35" s="1"/>
  <c r="H42" i="35" s="1"/>
  <c r="I42" i="35" s="1"/>
  <c r="J42" i="35" s="1"/>
  <c r="E2" i="107" s="1"/>
  <c r="D4" i="107" s="1"/>
  <c r="D25" i="35"/>
  <c r="D30" i="35"/>
  <c r="D29" i="35"/>
  <c r="W7" i="35"/>
  <c r="I2" i="122"/>
  <c r="H4" i="122" s="1"/>
  <c r="U7" i="35"/>
  <c r="S23" i="35"/>
  <c r="T23" i="35"/>
  <c r="W23" i="35" s="1"/>
  <c r="B23" i="35"/>
  <c r="B4" i="122"/>
  <c r="B42" i="35"/>
  <c r="E26" i="35" l="1"/>
  <c r="F26" i="35" s="1"/>
  <c r="G26" i="35" s="1"/>
  <c r="H26" i="35" s="1"/>
  <c r="E2" i="100" s="1"/>
  <c r="D4" i="100" s="1"/>
  <c r="D7" i="100" s="1"/>
  <c r="M27" i="95" s="1"/>
  <c r="S7" i="122"/>
  <c r="D7" i="122"/>
  <c r="T7" i="122"/>
  <c r="F43" i="35"/>
  <c r="G43" i="35" s="1"/>
  <c r="H43" i="35" s="1"/>
  <c r="I43" i="35" s="1"/>
  <c r="J43" i="35" s="1"/>
  <c r="K43" i="35" s="1"/>
  <c r="E2" i="108" s="1"/>
  <c r="D4" i="108" s="1"/>
  <c r="N7" i="35"/>
  <c r="G54" i="35"/>
  <c r="H54" i="35" s="1"/>
  <c r="R54" i="35" s="1"/>
  <c r="D11" i="35"/>
  <c r="E11" i="35" s="1"/>
  <c r="F11" i="35" s="1"/>
  <c r="G11" i="35" s="1"/>
  <c r="H11" i="35" s="1"/>
  <c r="G59" i="35"/>
  <c r="H59" i="35" s="1"/>
  <c r="I59" i="35" s="1"/>
  <c r="J59" i="35" s="1"/>
  <c r="K59" i="35" s="1"/>
  <c r="L59" i="35" s="1"/>
  <c r="M59" i="35" s="1"/>
  <c r="E2" i="118" s="1"/>
  <c r="D4" i="118" s="1"/>
  <c r="B11" i="35"/>
  <c r="C2" i="90" s="1"/>
  <c r="T42" i="35"/>
  <c r="W42" i="35" s="1"/>
  <c r="G57" i="35"/>
  <c r="H57" i="35" s="1"/>
  <c r="I57" i="35" s="1"/>
  <c r="J57" i="35" s="1"/>
  <c r="K57" i="35" s="1"/>
  <c r="R57" i="35" s="1"/>
  <c r="S42" i="35"/>
  <c r="V42" i="35" s="1"/>
  <c r="G53" i="35"/>
  <c r="R53" i="35" s="1"/>
  <c r="E62" i="35"/>
  <c r="D62" i="35" s="1"/>
  <c r="C62" i="35" s="1"/>
  <c r="B62" i="35" s="1"/>
  <c r="C2" i="121" s="1"/>
  <c r="E61" i="35"/>
  <c r="D61" i="35" s="1"/>
  <c r="C61" i="35" s="1"/>
  <c r="T61" i="35" s="1"/>
  <c r="E60" i="35"/>
  <c r="D60" i="35" s="1"/>
  <c r="C60" i="35" s="1"/>
  <c r="B60" i="35" s="1"/>
  <c r="C2" i="119" s="1"/>
  <c r="C24" i="35"/>
  <c r="E32" i="35"/>
  <c r="D10" i="35"/>
  <c r="E10" i="35" s="1"/>
  <c r="F10" i="35" s="1"/>
  <c r="G10" i="35" s="1"/>
  <c r="E2" i="88" s="1"/>
  <c r="D4" i="88" s="1"/>
  <c r="D1" i="122"/>
  <c r="D46" i="35"/>
  <c r="C46" i="35" s="1"/>
  <c r="T46" i="35" s="1"/>
  <c r="F38" i="35"/>
  <c r="E27" i="35"/>
  <c r="E58" i="35"/>
  <c r="D58" i="35" s="1"/>
  <c r="C58" i="35" s="1"/>
  <c r="B58" i="35" s="1"/>
  <c r="C2" i="117" s="1"/>
  <c r="D9" i="35"/>
  <c r="E9" i="35" s="1"/>
  <c r="F9" i="35" s="1"/>
  <c r="E2" i="87" s="1"/>
  <c r="D4" i="87" s="1"/>
  <c r="B27" i="35"/>
  <c r="C2" i="101" s="1"/>
  <c r="D15" i="35"/>
  <c r="E15" i="35" s="1"/>
  <c r="B8" i="35"/>
  <c r="N8" i="35" s="1"/>
  <c r="D44" i="35"/>
  <c r="C44" i="35" s="1"/>
  <c r="B44" i="35" s="1"/>
  <c r="D13" i="35"/>
  <c r="E13" i="35" s="1"/>
  <c r="F13" i="35" s="1"/>
  <c r="G13" i="35" s="1"/>
  <c r="H13" i="35" s="1"/>
  <c r="I13" i="35" s="1"/>
  <c r="J13" i="35" s="1"/>
  <c r="E2" i="92" s="1"/>
  <c r="D4" i="92" s="1"/>
  <c r="D16" i="35"/>
  <c r="E16" i="35" s="1"/>
  <c r="F16" i="35" s="1"/>
  <c r="R23" i="35"/>
  <c r="R7" i="35"/>
  <c r="D14" i="35"/>
  <c r="E14" i="35" s="1"/>
  <c r="F14" i="35" s="1"/>
  <c r="G14" i="35" s="1"/>
  <c r="H14" i="35" s="1"/>
  <c r="I14" i="35" s="1"/>
  <c r="J14" i="35" s="1"/>
  <c r="K14" i="35" s="1"/>
  <c r="E2" i="93" s="1"/>
  <c r="D4" i="93" s="1"/>
  <c r="E56" i="35"/>
  <c r="D56" i="35" s="1"/>
  <c r="C56" i="35" s="1"/>
  <c r="R56" i="35" s="1"/>
  <c r="D45" i="35"/>
  <c r="C45" i="35" s="1"/>
  <c r="S45" i="35" s="1"/>
  <c r="F41" i="35"/>
  <c r="G41" i="35" s="1"/>
  <c r="H41" i="35" s="1"/>
  <c r="I41" i="35" s="1"/>
  <c r="E2" i="99" s="1"/>
  <c r="D4" i="99" s="1"/>
  <c r="B13" i="35"/>
  <c r="D12" i="35"/>
  <c r="E12" i="35" s="1"/>
  <c r="F12" i="35" s="1"/>
  <c r="G12" i="35" s="1"/>
  <c r="H12" i="35" s="1"/>
  <c r="I12" i="35" s="1"/>
  <c r="E2" i="91" s="1"/>
  <c r="D4" i="91" s="1"/>
  <c r="D39" i="35"/>
  <c r="C39" i="35" s="1"/>
  <c r="B39" i="35" s="1"/>
  <c r="R39" i="35" s="1"/>
  <c r="E55" i="35"/>
  <c r="D55" i="35" s="1"/>
  <c r="C55" i="35" s="1"/>
  <c r="B55" i="35" s="1"/>
  <c r="Q55" i="35" s="1"/>
  <c r="D47" i="35"/>
  <c r="C47" i="35" s="1"/>
  <c r="T47" i="35" s="1"/>
  <c r="D40" i="35"/>
  <c r="C40" i="35" s="1"/>
  <c r="B40" i="35" s="1"/>
  <c r="R40" i="35" s="1"/>
  <c r="E31" i="35"/>
  <c r="C28" i="35"/>
  <c r="E25" i="35"/>
  <c r="F25" i="35" s="1"/>
  <c r="G25" i="35" s="1"/>
  <c r="E2" i="89" s="1"/>
  <c r="D4" i="89" s="1"/>
  <c r="C25" i="35"/>
  <c r="E30" i="35"/>
  <c r="F30" i="35" s="1"/>
  <c r="G30" i="35" s="1"/>
  <c r="H30" i="35" s="1"/>
  <c r="I30" i="35" s="1"/>
  <c r="J30" i="35" s="1"/>
  <c r="K30" i="35" s="1"/>
  <c r="L30" i="35" s="1"/>
  <c r="E2" i="104" s="1"/>
  <c r="D4" i="104" s="1"/>
  <c r="C30" i="35"/>
  <c r="E29" i="35"/>
  <c r="F29" i="35" s="1"/>
  <c r="G29" i="35" s="1"/>
  <c r="H29" i="35" s="1"/>
  <c r="I29" i="35" s="1"/>
  <c r="J29" i="35" s="1"/>
  <c r="K29" i="35" s="1"/>
  <c r="E2" i="103" s="1"/>
  <c r="D4" i="103" s="1"/>
  <c r="C29" i="35"/>
  <c r="O23" i="35"/>
  <c r="J4" i="122"/>
  <c r="C8" i="122"/>
  <c r="B7" i="122"/>
  <c r="C2" i="93"/>
  <c r="B53" i="35"/>
  <c r="T53" i="35"/>
  <c r="W53" i="35" s="1"/>
  <c r="S53" i="35"/>
  <c r="D7" i="107"/>
  <c r="V27" i="95" s="1"/>
  <c r="C2" i="96"/>
  <c r="C2" i="105"/>
  <c r="E2" i="120"/>
  <c r="D4" i="120" s="1"/>
  <c r="C2" i="100"/>
  <c r="C2" i="88"/>
  <c r="C2" i="87"/>
  <c r="D7" i="110"/>
  <c r="Y27" i="95" s="1"/>
  <c r="C10" i="122"/>
  <c r="C16" i="122"/>
  <c r="S38" i="35"/>
  <c r="B38" i="35"/>
  <c r="T38" i="35"/>
  <c r="W38" i="35" s="1"/>
  <c r="C2" i="91"/>
  <c r="U23" i="35"/>
  <c r="V23" i="35"/>
  <c r="D7" i="80"/>
  <c r="B27" i="95" s="1"/>
  <c r="E2" i="119"/>
  <c r="D4" i="119" s="1"/>
  <c r="C14" i="122"/>
  <c r="C11" i="122"/>
  <c r="B54" i="35"/>
  <c r="B43" i="35"/>
  <c r="C2" i="106"/>
  <c r="D7" i="112"/>
  <c r="AA27" i="95" s="1"/>
  <c r="C2" i="107"/>
  <c r="R42" i="35"/>
  <c r="C2" i="94"/>
  <c r="B41" i="35"/>
  <c r="E2" i="115"/>
  <c r="D4" i="115" s="1"/>
  <c r="T8" i="35"/>
  <c r="B57" i="35"/>
  <c r="C2" i="116" s="1"/>
  <c r="E2" i="117"/>
  <c r="D4" i="117" s="1"/>
  <c r="D7" i="109"/>
  <c r="X27" i="95" s="1"/>
  <c r="C15" i="122"/>
  <c r="C12" i="122"/>
  <c r="P42" i="35"/>
  <c r="S8" i="35"/>
  <c r="E2" i="121"/>
  <c r="D4" i="121" s="1"/>
  <c r="C13" i="122"/>
  <c r="C9" i="122"/>
  <c r="K2" i="122"/>
  <c r="D7" i="102"/>
  <c r="O27" i="95" s="1"/>
  <c r="E2" i="111"/>
  <c r="D4" i="111" s="1"/>
  <c r="B59" i="35"/>
  <c r="C2" i="118" s="1"/>
  <c r="R26" i="35" l="1"/>
  <c r="O26" i="35"/>
  <c r="T26" i="35"/>
  <c r="I2" i="100" s="1"/>
  <c r="H4" i="100" s="1"/>
  <c r="T7" i="100" s="1"/>
  <c r="S26" i="35"/>
  <c r="G2" i="100" s="1"/>
  <c r="F4" i="100" s="1"/>
  <c r="U7" i="122"/>
  <c r="G21" i="122" s="1"/>
  <c r="R7" i="122"/>
  <c r="E45" i="122" s="1"/>
  <c r="D7" i="87"/>
  <c r="C27" i="95" s="1"/>
  <c r="D7" i="89"/>
  <c r="L27" i="95" s="1"/>
  <c r="D7" i="103"/>
  <c r="P27" i="95" s="1"/>
  <c r="D7" i="104"/>
  <c r="Q27" i="95" s="1"/>
  <c r="D7" i="99"/>
  <c r="U27" i="95" s="1"/>
  <c r="D7" i="108"/>
  <c r="W27" i="95" s="1"/>
  <c r="D7" i="93"/>
  <c r="H27" i="95" s="1"/>
  <c r="D7" i="92"/>
  <c r="G27" i="95" s="1"/>
  <c r="D7" i="91"/>
  <c r="F27" i="95" s="1"/>
  <c r="D7" i="88"/>
  <c r="D27" i="95" s="1"/>
  <c r="S59" i="35"/>
  <c r="V59" i="35" s="1"/>
  <c r="T40" i="35"/>
  <c r="W40" i="35" s="1"/>
  <c r="Q53" i="35"/>
  <c r="S56" i="35"/>
  <c r="G2" i="115" s="1"/>
  <c r="T44" i="35"/>
  <c r="W44" i="35" s="1"/>
  <c r="T43" i="35"/>
  <c r="I2" i="108" s="1"/>
  <c r="H4" i="108" s="1"/>
  <c r="T7" i="108" s="1"/>
  <c r="S43" i="35"/>
  <c r="T57" i="35"/>
  <c r="W57" i="35" s="1"/>
  <c r="Q54" i="35"/>
  <c r="B45" i="35"/>
  <c r="C2" i="110" s="1"/>
  <c r="T62" i="35"/>
  <c r="I2" i="121" s="1"/>
  <c r="H4" i="121" s="1"/>
  <c r="T7" i="121" s="1"/>
  <c r="W7" i="121" s="1"/>
  <c r="R8" i="35"/>
  <c r="T45" i="35"/>
  <c r="W45" i="35" s="1"/>
  <c r="S44" i="35"/>
  <c r="G2" i="109" s="1"/>
  <c r="R59" i="35"/>
  <c r="T59" i="35"/>
  <c r="I2" i="118" s="1"/>
  <c r="H4" i="118" s="1"/>
  <c r="T7" i="118" s="1"/>
  <c r="W7" i="118" s="1"/>
  <c r="S61" i="35"/>
  <c r="U61" i="35" s="1"/>
  <c r="E2" i="90"/>
  <c r="D4" i="90" s="1"/>
  <c r="D7" i="90" s="1"/>
  <c r="E27" i="95" s="1"/>
  <c r="R11" i="35"/>
  <c r="S46" i="35"/>
  <c r="U46" i="35" s="1"/>
  <c r="S62" i="35"/>
  <c r="V62" i="35" s="1"/>
  <c r="T56" i="35"/>
  <c r="S40" i="35"/>
  <c r="T12" i="35"/>
  <c r="R62" i="35"/>
  <c r="S12" i="35"/>
  <c r="V12" i="35" s="1"/>
  <c r="B56" i="35"/>
  <c r="C2" i="115" s="1"/>
  <c r="B4" i="115" s="1"/>
  <c r="C9" i="115" s="1"/>
  <c r="S54" i="35"/>
  <c r="V54" i="35" s="1"/>
  <c r="T54" i="35"/>
  <c r="W54" i="35" s="1"/>
  <c r="S58" i="35"/>
  <c r="G2" i="117" s="1"/>
  <c r="R60" i="35"/>
  <c r="T58" i="35"/>
  <c r="I2" i="117" s="1"/>
  <c r="H4" i="117" s="1"/>
  <c r="T7" i="117" s="1"/>
  <c r="W7" i="117" s="1"/>
  <c r="B47" i="35"/>
  <c r="C2" i="112" s="1"/>
  <c r="S60" i="35"/>
  <c r="G2" i="119" s="1"/>
  <c r="I2" i="107"/>
  <c r="H4" i="107" s="1"/>
  <c r="T7" i="107" s="1"/>
  <c r="R58" i="35"/>
  <c r="S47" i="35"/>
  <c r="V47" i="35" s="1"/>
  <c r="T14" i="35"/>
  <c r="W14" i="35" s="1"/>
  <c r="S13" i="35"/>
  <c r="G2" i="92" s="1"/>
  <c r="U42" i="35"/>
  <c r="T60" i="35"/>
  <c r="I2" i="119" s="1"/>
  <c r="H4" i="119" s="1"/>
  <c r="T7" i="119" s="1"/>
  <c r="W7" i="119" s="1"/>
  <c r="R61" i="35"/>
  <c r="T10" i="35"/>
  <c r="I2" i="88" s="1"/>
  <c r="H4" i="88" s="1"/>
  <c r="T7" i="88" s="1"/>
  <c r="S41" i="35"/>
  <c r="G2" i="99" s="1"/>
  <c r="G2" i="107"/>
  <c r="F4" i="107" s="1"/>
  <c r="N10" i="35"/>
  <c r="S10" i="35"/>
  <c r="G2" i="88" s="1"/>
  <c r="F4" i="88" s="1"/>
  <c r="B61" i="35"/>
  <c r="C2" i="120" s="1"/>
  <c r="B4" i="120" s="1"/>
  <c r="C9" i="120" s="1"/>
  <c r="S57" i="35"/>
  <c r="E2" i="116"/>
  <c r="D4" i="116" s="1"/>
  <c r="D7" i="116" s="1"/>
  <c r="T55" i="35"/>
  <c r="W55" i="35" s="1"/>
  <c r="R10" i="35"/>
  <c r="B46" i="35"/>
  <c r="P46" i="35" s="1"/>
  <c r="R9" i="35"/>
  <c r="R13" i="35"/>
  <c r="F15" i="35"/>
  <c r="G15" i="35" s="1"/>
  <c r="H15" i="35" s="1"/>
  <c r="I15" i="35" s="1"/>
  <c r="J15" i="35" s="1"/>
  <c r="K15" i="35" s="1"/>
  <c r="L15" i="35" s="1"/>
  <c r="F32" i="35"/>
  <c r="G32" i="35" s="1"/>
  <c r="H32" i="35" s="1"/>
  <c r="I32" i="35" s="1"/>
  <c r="J32" i="35" s="1"/>
  <c r="K32" i="35" s="1"/>
  <c r="L32" i="35" s="1"/>
  <c r="M32" i="35" s="1"/>
  <c r="N32" i="35" s="1"/>
  <c r="C2" i="92"/>
  <c r="B4" i="92" s="1"/>
  <c r="T11" i="35"/>
  <c r="S14" i="35"/>
  <c r="R38" i="35"/>
  <c r="R55" i="35"/>
  <c r="N9" i="35"/>
  <c r="N14" i="35"/>
  <c r="S24" i="35"/>
  <c r="T24" i="35"/>
  <c r="W24" i="35" s="1"/>
  <c r="B24" i="35"/>
  <c r="N13" i="35"/>
  <c r="S11" i="35"/>
  <c r="T39" i="35"/>
  <c r="W39" i="35" s="1"/>
  <c r="S55" i="35"/>
  <c r="V55" i="35" s="1"/>
  <c r="C2" i="80"/>
  <c r="D1" i="80" s="1"/>
  <c r="R14" i="35"/>
  <c r="N11" i="35"/>
  <c r="T9" i="35"/>
  <c r="I2" i="87" s="1"/>
  <c r="H4" i="87" s="1"/>
  <c r="T7" i="87" s="1"/>
  <c r="T41" i="35"/>
  <c r="W41" i="35" s="1"/>
  <c r="S9" i="35"/>
  <c r="G16" i="35"/>
  <c r="H16" i="35" s="1"/>
  <c r="I16" i="35" s="1"/>
  <c r="J16" i="35" s="1"/>
  <c r="K16" i="35" s="1"/>
  <c r="L16" i="35" s="1"/>
  <c r="M16" i="35" s="1"/>
  <c r="T13" i="35"/>
  <c r="F27" i="35"/>
  <c r="R12" i="35"/>
  <c r="S39" i="35"/>
  <c r="V39" i="35" s="1"/>
  <c r="N12" i="35"/>
  <c r="Q60" i="35"/>
  <c r="F31" i="35"/>
  <c r="G31" i="35" s="1"/>
  <c r="H31" i="35" s="1"/>
  <c r="I31" i="35" s="1"/>
  <c r="J31" i="35" s="1"/>
  <c r="K31" i="35" s="1"/>
  <c r="L31" i="35" s="1"/>
  <c r="M31" i="35" s="1"/>
  <c r="T28" i="35"/>
  <c r="S28" i="35"/>
  <c r="B28" i="35"/>
  <c r="T25" i="35"/>
  <c r="B25" i="35"/>
  <c r="S25" i="35"/>
  <c r="B30" i="35"/>
  <c r="S30" i="35"/>
  <c r="T30" i="35"/>
  <c r="Q62" i="35"/>
  <c r="P39" i="35"/>
  <c r="Q58" i="35"/>
  <c r="P38" i="35"/>
  <c r="B29" i="35"/>
  <c r="S29" i="35"/>
  <c r="T29" i="35"/>
  <c r="B9" i="122"/>
  <c r="D9" i="122"/>
  <c r="E9" i="122" s="1"/>
  <c r="F9" i="122" s="1"/>
  <c r="V8" i="35"/>
  <c r="U8" i="35"/>
  <c r="G2" i="80"/>
  <c r="D7" i="118"/>
  <c r="D12" i="122"/>
  <c r="E12" i="122" s="1"/>
  <c r="F12" i="122" s="1"/>
  <c r="G12" i="122" s="1"/>
  <c r="H12" i="122" s="1"/>
  <c r="I12" i="122" s="1"/>
  <c r="B12" i="122"/>
  <c r="D7" i="117"/>
  <c r="B4" i="116"/>
  <c r="D11" i="122"/>
  <c r="E11" i="122" s="1"/>
  <c r="F11" i="122" s="1"/>
  <c r="G11" i="122" s="1"/>
  <c r="H11" i="122" s="1"/>
  <c r="B11" i="122"/>
  <c r="P44" i="35"/>
  <c r="C2" i="109"/>
  <c r="R44" i="35"/>
  <c r="D1" i="117"/>
  <c r="B4" i="117"/>
  <c r="C11" i="117" s="1"/>
  <c r="W47" i="35"/>
  <c r="I2" i="112"/>
  <c r="H4" i="112" s="1"/>
  <c r="T7" i="112" s="1"/>
  <c r="B16" i="122"/>
  <c r="D16" i="122"/>
  <c r="E16" i="122" s="1"/>
  <c r="F16" i="122" s="1"/>
  <c r="G16" i="122" s="1"/>
  <c r="H16" i="122" s="1"/>
  <c r="I16" i="122" s="1"/>
  <c r="J16" i="122" s="1"/>
  <c r="K16" i="122" s="1"/>
  <c r="L16" i="122" s="1"/>
  <c r="M16" i="122" s="1"/>
  <c r="B4" i="119"/>
  <c r="C16" i="119" s="1"/>
  <c r="D1" i="119"/>
  <c r="N7" i="122"/>
  <c r="D1" i="118"/>
  <c r="B4" i="118"/>
  <c r="C16" i="118" s="1"/>
  <c r="D7" i="111"/>
  <c r="Z27" i="95" s="1"/>
  <c r="B13" i="122"/>
  <c r="D13" i="122"/>
  <c r="E13" i="122" s="1"/>
  <c r="F13" i="122" s="1"/>
  <c r="G13" i="122" s="1"/>
  <c r="H13" i="122" s="1"/>
  <c r="I13" i="122" s="1"/>
  <c r="J13" i="122" s="1"/>
  <c r="I2" i="111"/>
  <c r="H4" i="111" s="1"/>
  <c r="T7" i="111" s="1"/>
  <c r="W46" i="35"/>
  <c r="B15" i="122"/>
  <c r="D15" i="122"/>
  <c r="E15" i="122" s="1"/>
  <c r="F15" i="122" s="1"/>
  <c r="G15" i="122" s="1"/>
  <c r="H15" i="122" s="1"/>
  <c r="I15" i="122" s="1"/>
  <c r="J15" i="122" s="1"/>
  <c r="K15" i="122" s="1"/>
  <c r="L15" i="122" s="1"/>
  <c r="B4" i="94"/>
  <c r="B14" i="122"/>
  <c r="D14" i="122"/>
  <c r="E14" i="122" s="1"/>
  <c r="F14" i="122" s="1"/>
  <c r="G14" i="122" s="1"/>
  <c r="H14" i="122" s="1"/>
  <c r="I14" i="122" s="1"/>
  <c r="J14" i="122" s="1"/>
  <c r="K14" i="122" s="1"/>
  <c r="D10" i="122"/>
  <c r="E10" i="122" s="1"/>
  <c r="F10" i="122" s="1"/>
  <c r="G10" i="122" s="1"/>
  <c r="B10" i="122"/>
  <c r="D7" i="120"/>
  <c r="U53" i="35"/>
  <c r="V53" i="35"/>
  <c r="B4" i="93"/>
  <c r="D1" i="93"/>
  <c r="D8" i="122"/>
  <c r="E8" i="122" s="1"/>
  <c r="B8" i="122"/>
  <c r="G2" i="110"/>
  <c r="V45" i="35"/>
  <c r="D7" i="121"/>
  <c r="B4" i="101"/>
  <c r="B4" i="90"/>
  <c r="P40" i="35"/>
  <c r="D1" i="121"/>
  <c r="B4" i="121"/>
  <c r="C14" i="121" s="1"/>
  <c r="P43" i="35"/>
  <c r="C2" i="108"/>
  <c r="R43" i="35"/>
  <c r="D1" i="91"/>
  <c r="B4" i="91"/>
  <c r="V38" i="35"/>
  <c r="U38" i="35"/>
  <c r="D1" i="88"/>
  <c r="B4" i="88"/>
  <c r="B4" i="100"/>
  <c r="D1" i="100"/>
  <c r="B4" i="96"/>
  <c r="W61" i="35"/>
  <c r="I2" i="120"/>
  <c r="H4" i="120" s="1"/>
  <c r="T7" i="120" s="1"/>
  <c r="W7" i="120" s="1"/>
  <c r="Q59" i="35"/>
  <c r="I2" i="80"/>
  <c r="H4" i="80" s="1"/>
  <c r="T7" i="80" s="1"/>
  <c r="W8" i="35"/>
  <c r="D7" i="115"/>
  <c r="P41" i="35"/>
  <c r="R41" i="35"/>
  <c r="C2" i="99"/>
  <c r="B4" i="107"/>
  <c r="D1" i="107"/>
  <c r="B4" i="106"/>
  <c r="D7" i="119"/>
  <c r="Q57" i="35"/>
  <c r="D1" i="87"/>
  <c r="B4" i="87"/>
  <c r="B4" i="105"/>
  <c r="U40" i="35" l="1"/>
  <c r="K2" i="100"/>
  <c r="V26" i="35"/>
  <c r="S7" i="100"/>
  <c r="U7" i="100" s="1"/>
  <c r="G21" i="100" s="1"/>
  <c r="R8" i="122"/>
  <c r="E46" i="122" s="1"/>
  <c r="U26" i="35"/>
  <c r="W26" i="35"/>
  <c r="G45" i="122"/>
  <c r="G33" i="122"/>
  <c r="F45" i="122"/>
  <c r="E33" i="122"/>
  <c r="F33" i="122" s="1"/>
  <c r="G2" i="118"/>
  <c r="F4" i="118" s="1"/>
  <c r="J4" i="118" s="1"/>
  <c r="S7" i="107"/>
  <c r="U7" i="107" s="1"/>
  <c r="E38" i="122"/>
  <c r="E40" i="122"/>
  <c r="E42" i="122"/>
  <c r="E37" i="122"/>
  <c r="E36" i="122"/>
  <c r="E35" i="122"/>
  <c r="E39" i="122"/>
  <c r="E34" i="122"/>
  <c r="E41" i="122"/>
  <c r="R11" i="122"/>
  <c r="E49" i="122" s="1"/>
  <c r="S7" i="88"/>
  <c r="U7" i="88" s="1"/>
  <c r="T15" i="122"/>
  <c r="S8" i="122"/>
  <c r="S14" i="122"/>
  <c r="S13" i="122"/>
  <c r="R13" i="122"/>
  <c r="E51" i="122" s="1"/>
  <c r="R14" i="122"/>
  <c r="E52" i="122" s="1"/>
  <c r="R9" i="122"/>
  <c r="E47" i="122" s="1"/>
  <c r="S15" i="122"/>
  <c r="T8" i="122"/>
  <c r="T14" i="122"/>
  <c r="T13" i="122"/>
  <c r="R15" i="122"/>
  <c r="E53" i="122" s="1"/>
  <c r="R16" i="122"/>
  <c r="E54" i="122" s="1"/>
  <c r="R10" i="122"/>
  <c r="E48" i="122" s="1"/>
  <c r="R12" i="122"/>
  <c r="E50" i="122" s="1"/>
  <c r="S16" i="122"/>
  <c r="T11" i="122"/>
  <c r="S10" i="122"/>
  <c r="S12" i="122"/>
  <c r="S9" i="122"/>
  <c r="T16" i="122"/>
  <c r="S11" i="122"/>
  <c r="T10" i="122"/>
  <c r="T12" i="122"/>
  <c r="T9" i="122"/>
  <c r="V11" i="35"/>
  <c r="G2" i="90"/>
  <c r="F4" i="90" s="1"/>
  <c r="S7" i="90" s="1"/>
  <c r="I2" i="90"/>
  <c r="H4" i="90" s="1"/>
  <c r="T7" i="90" s="1"/>
  <c r="R45" i="35"/>
  <c r="W43" i="35"/>
  <c r="U44" i="35"/>
  <c r="V56" i="35"/>
  <c r="I2" i="116"/>
  <c r="H4" i="116" s="1"/>
  <c r="T7" i="116" s="1"/>
  <c r="W7" i="116" s="1"/>
  <c r="W62" i="35"/>
  <c r="P45" i="35"/>
  <c r="V44" i="35"/>
  <c r="I2" i="109"/>
  <c r="H4" i="109" s="1"/>
  <c r="T7" i="109" s="1"/>
  <c r="U56" i="35"/>
  <c r="V40" i="35"/>
  <c r="U43" i="35"/>
  <c r="G2" i="108"/>
  <c r="K2" i="108" s="1"/>
  <c r="V43" i="35"/>
  <c r="U57" i="35"/>
  <c r="U13" i="35"/>
  <c r="V61" i="35"/>
  <c r="W59" i="35"/>
  <c r="C13" i="119"/>
  <c r="B13" i="119" s="1"/>
  <c r="U59" i="35"/>
  <c r="V41" i="35"/>
  <c r="W11" i="35"/>
  <c r="U45" i="35"/>
  <c r="I2" i="110"/>
  <c r="H4" i="110" s="1"/>
  <c r="T7" i="110" s="1"/>
  <c r="U47" i="35"/>
  <c r="G2" i="121"/>
  <c r="F4" i="121" s="1"/>
  <c r="S7" i="121" s="1"/>
  <c r="X7" i="121" s="1"/>
  <c r="U62" i="35"/>
  <c r="G2" i="120"/>
  <c r="F4" i="120" s="1"/>
  <c r="J4" i="120" s="1"/>
  <c r="G2" i="91"/>
  <c r="F4" i="91" s="1"/>
  <c r="S7" i="91" s="1"/>
  <c r="W56" i="35"/>
  <c r="I2" i="115"/>
  <c r="H4" i="115" s="1"/>
  <c r="T7" i="115" s="1"/>
  <c r="W7" i="115" s="1"/>
  <c r="D1" i="90"/>
  <c r="V58" i="35"/>
  <c r="U55" i="35"/>
  <c r="U12" i="35"/>
  <c r="V57" i="35"/>
  <c r="V60" i="35"/>
  <c r="D1" i="115"/>
  <c r="Q56" i="35"/>
  <c r="V13" i="35"/>
  <c r="D1" i="120"/>
  <c r="U58" i="35"/>
  <c r="I2" i="91"/>
  <c r="H4" i="91" s="1"/>
  <c r="T7" i="91" s="1"/>
  <c r="Q61" i="35"/>
  <c r="G2" i="111"/>
  <c r="F4" i="111" s="1"/>
  <c r="W58" i="35"/>
  <c r="V46" i="35"/>
  <c r="U11" i="35"/>
  <c r="W12" i="35"/>
  <c r="R47" i="35"/>
  <c r="C11" i="119"/>
  <c r="B11" i="119" s="1"/>
  <c r="G2" i="112"/>
  <c r="F4" i="112" s="1"/>
  <c r="U54" i="35"/>
  <c r="K2" i="107"/>
  <c r="U39" i="35"/>
  <c r="I2" i="93"/>
  <c r="H4" i="93" s="1"/>
  <c r="T7" i="93" s="1"/>
  <c r="U14" i="35"/>
  <c r="P47" i="35"/>
  <c r="C2" i="111"/>
  <c r="B4" i="111" s="1"/>
  <c r="W60" i="35"/>
  <c r="G2" i="116"/>
  <c r="U60" i="35"/>
  <c r="U9" i="35"/>
  <c r="V14" i="35"/>
  <c r="W9" i="35"/>
  <c r="C14" i="119"/>
  <c r="B14" i="119" s="1"/>
  <c r="C15" i="119"/>
  <c r="B15" i="119" s="1"/>
  <c r="C10" i="119"/>
  <c r="B10" i="119" s="1"/>
  <c r="W10" i="35"/>
  <c r="C13" i="116"/>
  <c r="B13" i="116" s="1"/>
  <c r="D1" i="92"/>
  <c r="U10" i="35"/>
  <c r="D1" i="116"/>
  <c r="I2" i="99"/>
  <c r="H4" i="99" s="1"/>
  <c r="T7" i="99" s="1"/>
  <c r="U41" i="35"/>
  <c r="C9" i="119"/>
  <c r="B9" i="119" s="1"/>
  <c r="R46" i="35"/>
  <c r="B4" i="80"/>
  <c r="V10" i="35"/>
  <c r="T15" i="35"/>
  <c r="T32" i="35"/>
  <c r="W32" i="35" s="1"/>
  <c r="S32" i="35"/>
  <c r="V32" i="35" s="1"/>
  <c r="C16" i="116"/>
  <c r="B16" i="116" s="1"/>
  <c r="S15" i="35"/>
  <c r="G2" i="87"/>
  <c r="V9" i="35"/>
  <c r="R24" i="35"/>
  <c r="O24" i="35"/>
  <c r="E2" i="106"/>
  <c r="O32" i="35"/>
  <c r="R32" i="35"/>
  <c r="G2" i="93"/>
  <c r="F4" i="93" s="1"/>
  <c r="S7" i="93" s="1"/>
  <c r="U24" i="35"/>
  <c r="V24" i="35"/>
  <c r="E2" i="94"/>
  <c r="R15" i="35"/>
  <c r="N15" i="35"/>
  <c r="S16" i="35"/>
  <c r="I2" i="92"/>
  <c r="H4" i="92" s="1"/>
  <c r="T7" i="92" s="1"/>
  <c r="W13" i="35"/>
  <c r="T16" i="35"/>
  <c r="G27" i="35"/>
  <c r="E2" i="96"/>
  <c r="R16" i="35"/>
  <c r="N16" i="35"/>
  <c r="C16" i="115"/>
  <c r="B16" i="115" s="1"/>
  <c r="K2" i="88"/>
  <c r="C15" i="115"/>
  <c r="B15" i="115" s="1"/>
  <c r="C14" i="115"/>
  <c r="C12" i="115"/>
  <c r="B12" i="115" s="1"/>
  <c r="C11" i="115"/>
  <c r="C10" i="115"/>
  <c r="D10" i="115" s="1"/>
  <c r="T31" i="35"/>
  <c r="W31" i="35" s="1"/>
  <c r="S31" i="35"/>
  <c r="E2" i="105"/>
  <c r="R31" i="35"/>
  <c r="O31" i="35"/>
  <c r="R28" i="35"/>
  <c r="O28" i="35"/>
  <c r="C2" i="102"/>
  <c r="V28" i="35"/>
  <c r="U28" i="35"/>
  <c r="G2" i="102"/>
  <c r="W28" i="35"/>
  <c r="I2" i="102"/>
  <c r="H4" i="102" s="1"/>
  <c r="T7" i="102" s="1"/>
  <c r="U25" i="35"/>
  <c r="G2" i="89"/>
  <c r="V25" i="35"/>
  <c r="O25" i="35"/>
  <c r="C2" i="89"/>
  <c r="R25" i="35"/>
  <c r="I2" i="89"/>
  <c r="H4" i="89" s="1"/>
  <c r="T7" i="89" s="1"/>
  <c r="W25" i="35"/>
  <c r="W30" i="35"/>
  <c r="I2" i="104"/>
  <c r="H4" i="104" s="1"/>
  <c r="T7" i="104" s="1"/>
  <c r="C14" i="116"/>
  <c r="B14" i="116" s="1"/>
  <c r="V30" i="35"/>
  <c r="G2" i="104"/>
  <c r="U30" i="35"/>
  <c r="R30" i="35"/>
  <c r="C2" i="104"/>
  <c r="O30" i="35"/>
  <c r="I2" i="103"/>
  <c r="H4" i="103" s="1"/>
  <c r="T7" i="103" s="1"/>
  <c r="W29" i="35"/>
  <c r="V29" i="35"/>
  <c r="U29" i="35"/>
  <c r="G2" i="103"/>
  <c r="R29" i="35"/>
  <c r="O29" i="35"/>
  <c r="C2" i="103"/>
  <c r="C16" i="121"/>
  <c r="B16" i="121" s="1"/>
  <c r="C10" i="116"/>
  <c r="C11" i="116"/>
  <c r="B11" i="116" s="1"/>
  <c r="C11" i="121"/>
  <c r="B11" i="121" s="1"/>
  <c r="C15" i="116"/>
  <c r="B15" i="116" s="1"/>
  <c r="C9" i="116"/>
  <c r="B9" i="116" s="1"/>
  <c r="B14" i="121"/>
  <c r="B11" i="117"/>
  <c r="B16" i="118"/>
  <c r="B9" i="120"/>
  <c r="C8" i="87"/>
  <c r="B7" i="87"/>
  <c r="C15" i="87"/>
  <c r="C13" i="87"/>
  <c r="C10" i="87"/>
  <c r="C11" i="87"/>
  <c r="C16" i="87"/>
  <c r="C9" i="87"/>
  <c r="C14" i="87"/>
  <c r="C12" i="87"/>
  <c r="B7" i="106"/>
  <c r="J4" i="100"/>
  <c r="C8" i="100"/>
  <c r="B7" i="100"/>
  <c r="C10" i="100"/>
  <c r="C14" i="100"/>
  <c r="C12" i="100"/>
  <c r="C9" i="100"/>
  <c r="C15" i="100"/>
  <c r="C16" i="100"/>
  <c r="C11" i="100"/>
  <c r="C13" i="100"/>
  <c r="F4" i="109"/>
  <c r="B4" i="108"/>
  <c r="D1" i="108"/>
  <c r="C14" i="120"/>
  <c r="F4" i="117"/>
  <c r="J4" i="117" s="1"/>
  <c r="K2" i="117"/>
  <c r="C12" i="116"/>
  <c r="C8" i="116"/>
  <c r="B7" i="116"/>
  <c r="C10" i="117"/>
  <c r="C12" i="117"/>
  <c r="C10" i="118"/>
  <c r="C9" i="118"/>
  <c r="B7" i="92"/>
  <c r="C8" i="92"/>
  <c r="C9" i="92"/>
  <c r="C10" i="92"/>
  <c r="C16" i="92"/>
  <c r="C11" i="92"/>
  <c r="C14" i="92"/>
  <c r="C13" i="92"/>
  <c r="C15" i="92"/>
  <c r="C12" i="92"/>
  <c r="B4" i="112"/>
  <c r="D1" i="112"/>
  <c r="B16" i="119"/>
  <c r="D1" i="99"/>
  <c r="B4" i="99"/>
  <c r="B7" i="96"/>
  <c r="B7" i="88"/>
  <c r="C8" i="88"/>
  <c r="J4" i="88"/>
  <c r="C16" i="88"/>
  <c r="C13" i="88"/>
  <c r="C15" i="88"/>
  <c r="C10" i="88"/>
  <c r="C11" i="88"/>
  <c r="C14" i="88"/>
  <c r="C12" i="88"/>
  <c r="C9" i="88"/>
  <c r="B7" i="101"/>
  <c r="C10" i="120"/>
  <c r="C8" i="120"/>
  <c r="B7" i="120"/>
  <c r="C9" i="121"/>
  <c r="C10" i="121"/>
  <c r="F4" i="110"/>
  <c r="C8" i="93"/>
  <c r="B7" i="93"/>
  <c r="C10" i="93"/>
  <c r="C12" i="93"/>
  <c r="C11" i="93"/>
  <c r="C16" i="93"/>
  <c r="C15" i="93"/>
  <c r="C13" i="93"/>
  <c r="C9" i="93"/>
  <c r="C14" i="93"/>
  <c r="C13" i="120"/>
  <c r="C16" i="120"/>
  <c r="B7" i="94"/>
  <c r="N15" i="122"/>
  <c r="N13" i="122"/>
  <c r="E21" i="122"/>
  <c r="B4" i="109"/>
  <c r="D1" i="109"/>
  <c r="N11" i="122"/>
  <c r="F4" i="99"/>
  <c r="C12" i="118"/>
  <c r="C15" i="118"/>
  <c r="B7" i="105"/>
  <c r="F4" i="115"/>
  <c r="B9" i="115"/>
  <c r="B4" i="110"/>
  <c r="D1" i="110"/>
  <c r="N8" i="122"/>
  <c r="C15" i="120"/>
  <c r="C12" i="120"/>
  <c r="F4" i="119"/>
  <c r="J4" i="119" s="1"/>
  <c r="K2" i="119"/>
  <c r="N14" i="122"/>
  <c r="C16" i="117"/>
  <c r="C8" i="117"/>
  <c r="B7" i="117"/>
  <c r="C14" i="117"/>
  <c r="C9" i="117"/>
  <c r="C14" i="118"/>
  <c r="F4" i="80"/>
  <c r="K2" i="80"/>
  <c r="B7" i="107"/>
  <c r="J4" i="107"/>
  <c r="C8" i="107"/>
  <c r="C10" i="107"/>
  <c r="C9" i="107"/>
  <c r="C14" i="107"/>
  <c r="C12" i="107"/>
  <c r="C13" i="107"/>
  <c r="C15" i="107"/>
  <c r="C16" i="107"/>
  <c r="C11" i="107"/>
  <c r="F4" i="92"/>
  <c r="S7" i="92" s="1"/>
  <c r="B7" i="91"/>
  <c r="C8" i="91"/>
  <c r="C15" i="91"/>
  <c r="C12" i="91"/>
  <c r="C13" i="91"/>
  <c r="C16" i="91"/>
  <c r="C9" i="91"/>
  <c r="C14" i="91"/>
  <c r="C11" i="91"/>
  <c r="C10" i="91"/>
  <c r="C15" i="121"/>
  <c r="C8" i="121"/>
  <c r="B7" i="121"/>
  <c r="C8" i="90"/>
  <c r="B7" i="90"/>
  <c r="E15" i="95" s="1"/>
  <c r="C12" i="90"/>
  <c r="C10" i="90"/>
  <c r="C16" i="90"/>
  <c r="C13" i="90"/>
  <c r="C11" i="90"/>
  <c r="C15" i="90"/>
  <c r="C14" i="90"/>
  <c r="C9" i="90"/>
  <c r="C12" i="121"/>
  <c r="C13" i="121"/>
  <c r="D14" i="121" s="1"/>
  <c r="C11" i="120"/>
  <c r="N10" i="122"/>
  <c r="C13" i="115"/>
  <c r="C8" i="115"/>
  <c r="B7" i="115"/>
  <c r="C11" i="118"/>
  <c r="C8" i="118"/>
  <c r="B7" i="118"/>
  <c r="C12" i="119"/>
  <c r="C8" i="119"/>
  <c r="B7" i="119"/>
  <c r="N16" i="122"/>
  <c r="C13" i="117"/>
  <c r="C15" i="117"/>
  <c r="N12" i="122"/>
  <c r="C13" i="118"/>
  <c r="N9" i="122"/>
  <c r="E39" i="95" l="1"/>
  <c r="Q14" i="97" s="1"/>
  <c r="G33" i="100"/>
  <c r="G45" i="100"/>
  <c r="U7" i="93"/>
  <c r="G21" i="93" s="1"/>
  <c r="K2" i="118"/>
  <c r="U7" i="92"/>
  <c r="G33" i="92" s="1"/>
  <c r="G33" i="107"/>
  <c r="G45" i="107"/>
  <c r="G21" i="107"/>
  <c r="S7" i="110"/>
  <c r="U7" i="110" s="1"/>
  <c r="G45" i="110" s="1"/>
  <c r="S7" i="111"/>
  <c r="U7" i="111" s="1"/>
  <c r="G45" i="111" s="1"/>
  <c r="S7" i="112"/>
  <c r="U7" i="112" s="1"/>
  <c r="G33" i="112" s="1"/>
  <c r="S7" i="109"/>
  <c r="U7" i="109" s="1"/>
  <c r="G45" i="109" s="1"/>
  <c r="U9" i="122"/>
  <c r="G23" i="122" s="1"/>
  <c r="U15" i="122"/>
  <c r="G29" i="122" s="1"/>
  <c r="U16" i="122"/>
  <c r="G42" i="122" s="1"/>
  <c r="G33" i="88"/>
  <c r="G45" i="88"/>
  <c r="G21" i="88"/>
  <c r="U14" i="122"/>
  <c r="F52" i="122" s="1"/>
  <c r="U11" i="122"/>
  <c r="C11" i="80"/>
  <c r="B11" i="80" s="1"/>
  <c r="S7" i="80"/>
  <c r="U7" i="80" s="1"/>
  <c r="C15" i="95"/>
  <c r="R7" i="87"/>
  <c r="I15" i="95"/>
  <c r="J15" i="95"/>
  <c r="M15" i="95"/>
  <c r="M39" i="95" s="1"/>
  <c r="R7" i="100"/>
  <c r="N15" i="95"/>
  <c r="R15" i="95"/>
  <c r="S15" i="95"/>
  <c r="S7" i="99"/>
  <c r="U7" i="99" s="1"/>
  <c r="V15" i="95"/>
  <c r="V39" i="95" s="1"/>
  <c r="R7" i="107"/>
  <c r="H15" i="95"/>
  <c r="R7" i="93"/>
  <c r="G15" i="95"/>
  <c r="R7" i="92"/>
  <c r="F15" i="95"/>
  <c r="R7" i="91"/>
  <c r="U7" i="91"/>
  <c r="D15" i="95"/>
  <c r="R7" i="88"/>
  <c r="U13" i="122"/>
  <c r="F51" i="122" s="1"/>
  <c r="U12" i="122"/>
  <c r="F50" i="122" s="1"/>
  <c r="U10" i="122"/>
  <c r="U8" i="122"/>
  <c r="K2" i="90"/>
  <c r="F4" i="108"/>
  <c r="S7" i="108" s="1"/>
  <c r="U7" i="108" s="1"/>
  <c r="K2" i="116"/>
  <c r="G33" i="121"/>
  <c r="E33" i="121"/>
  <c r="K2" i="109"/>
  <c r="K2" i="120"/>
  <c r="K2" i="110"/>
  <c r="B10" i="115"/>
  <c r="D15" i="115"/>
  <c r="E15" i="115" s="1"/>
  <c r="K2" i="115"/>
  <c r="J4" i="115"/>
  <c r="K2" i="121"/>
  <c r="D10" i="119"/>
  <c r="E10" i="119" s="1"/>
  <c r="F10" i="119" s="1"/>
  <c r="G10" i="119" s="1"/>
  <c r="N10" i="119" s="1"/>
  <c r="D9" i="116"/>
  <c r="E9" i="116" s="1"/>
  <c r="F9" i="116" s="1"/>
  <c r="N9" i="116" s="1"/>
  <c r="D11" i="115"/>
  <c r="E11" i="115" s="1"/>
  <c r="F11" i="115" s="1"/>
  <c r="K2" i="112"/>
  <c r="B11" i="115"/>
  <c r="D11" i="119"/>
  <c r="E11" i="119" s="1"/>
  <c r="F11" i="119" s="1"/>
  <c r="G11" i="119" s="1"/>
  <c r="H11" i="119" s="1"/>
  <c r="N11" i="119" s="1"/>
  <c r="D15" i="119"/>
  <c r="E15" i="119" s="1"/>
  <c r="F15" i="119" s="1"/>
  <c r="K2" i="111"/>
  <c r="K2" i="91"/>
  <c r="C15" i="80"/>
  <c r="J4" i="91"/>
  <c r="C14" i="80"/>
  <c r="D15" i="116"/>
  <c r="E15" i="116" s="1"/>
  <c r="F15" i="116" s="1"/>
  <c r="G15" i="116" s="1"/>
  <c r="H15" i="116" s="1"/>
  <c r="I15" i="116" s="1"/>
  <c r="J15" i="116" s="1"/>
  <c r="K15" i="116" s="1"/>
  <c r="L15" i="116" s="1"/>
  <c r="R15" i="116" s="1"/>
  <c r="B14" i="115"/>
  <c r="D13" i="116"/>
  <c r="E13" i="116" s="1"/>
  <c r="F13" i="116" s="1"/>
  <c r="G13" i="116" s="1"/>
  <c r="H13" i="116" s="1"/>
  <c r="I13" i="116" s="1"/>
  <c r="J13" i="116" s="1"/>
  <c r="N13" i="116" s="1"/>
  <c r="K2" i="92"/>
  <c r="K2" i="93"/>
  <c r="J4" i="93"/>
  <c r="F4" i="116"/>
  <c r="S7" i="116" s="1"/>
  <c r="S7" i="118"/>
  <c r="S7" i="115"/>
  <c r="S7" i="117"/>
  <c r="J4" i="80"/>
  <c r="D14" i="119"/>
  <c r="E14" i="119" s="1"/>
  <c r="D1" i="111"/>
  <c r="K2" i="99"/>
  <c r="D16" i="119"/>
  <c r="E16" i="119" s="1"/>
  <c r="F16" i="119" s="1"/>
  <c r="G16" i="119" s="1"/>
  <c r="C9" i="80"/>
  <c r="C8" i="80"/>
  <c r="C13" i="80"/>
  <c r="B7" i="80"/>
  <c r="R7" i="80" s="1"/>
  <c r="C10" i="80"/>
  <c r="C12" i="80"/>
  <c r="I2" i="106"/>
  <c r="H4" i="106" s="1"/>
  <c r="D16" i="115"/>
  <c r="E16" i="115" s="1"/>
  <c r="F16" i="115" s="1"/>
  <c r="G2" i="106"/>
  <c r="F4" i="106" s="1"/>
  <c r="S7" i="106" s="1"/>
  <c r="C16" i="80"/>
  <c r="D16" i="116"/>
  <c r="E16" i="116" s="1"/>
  <c r="F16" i="116" s="1"/>
  <c r="G16" i="116" s="1"/>
  <c r="H16" i="116" s="1"/>
  <c r="I16" i="116" s="1"/>
  <c r="J16" i="116" s="1"/>
  <c r="K16" i="116" s="1"/>
  <c r="L16" i="116" s="1"/>
  <c r="M16" i="116" s="1"/>
  <c r="I2" i="94"/>
  <c r="H4" i="94" s="1"/>
  <c r="W15" i="35"/>
  <c r="D10" i="116"/>
  <c r="E10" i="116" s="1"/>
  <c r="F10" i="116" s="1"/>
  <c r="G10" i="116" s="1"/>
  <c r="U15" i="35"/>
  <c r="V15" i="35"/>
  <c r="G2" i="94"/>
  <c r="U32" i="35"/>
  <c r="F21" i="122"/>
  <c r="D11" i="116"/>
  <c r="E11" i="116" s="1"/>
  <c r="F11" i="116" s="1"/>
  <c r="G11" i="116" s="1"/>
  <c r="H11" i="116" s="1"/>
  <c r="N11" i="116" s="1"/>
  <c r="D12" i="115"/>
  <c r="E12" i="115" s="1"/>
  <c r="F12" i="115" s="1"/>
  <c r="G12" i="115" s="1"/>
  <c r="D4" i="106"/>
  <c r="D1" i="106"/>
  <c r="J4" i="90"/>
  <c r="B10" i="116"/>
  <c r="D11" i="121"/>
  <c r="E11" i="121" s="1"/>
  <c r="F11" i="121" s="1"/>
  <c r="G11" i="121" s="1"/>
  <c r="H11" i="121" s="1"/>
  <c r="D14" i="116"/>
  <c r="E14" i="116" s="1"/>
  <c r="F14" i="116" s="1"/>
  <c r="G14" i="116" s="1"/>
  <c r="H14" i="116" s="1"/>
  <c r="I14" i="116" s="1"/>
  <c r="J14" i="116" s="1"/>
  <c r="K14" i="116" s="1"/>
  <c r="N14" i="116" s="1"/>
  <c r="K2" i="87"/>
  <c r="F4" i="87"/>
  <c r="S7" i="87" s="1"/>
  <c r="U7" i="87" s="1"/>
  <c r="D14" i="115"/>
  <c r="E14" i="115" s="1"/>
  <c r="F14" i="115" s="1"/>
  <c r="G14" i="115" s="1"/>
  <c r="H14" i="115" s="1"/>
  <c r="I14" i="115" s="1"/>
  <c r="J14" i="115" s="1"/>
  <c r="K14" i="115" s="1"/>
  <c r="D16" i="121"/>
  <c r="E16" i="121" s="1"/>
  <c r="F16" i="121" s="1"/>
  <c r="G16" i="121" s="1"/>
  <c r="H16" i="121" s="1"/>
  <c r="I16" i="121" s="1"/>
  <c r="J16" i="121" s="1"/>
  <c r="K16" i="121" s="1"/>
  <c r="L16" i="121" s="1"/>
  <c r="M16" i="121" s="1"/>
  <c r="N16" i="121" s="1"/>
  <c r="D4" i="94"/>
  <c r="D1" i="94"/>
  <c r="V16" i="35"/>
  <c r="G2" i="96"/>
  <c r="F4" i="96" s="1"/>
  <c r="S7" i="96" s="1"/>
  <c r="H27" i="35"/>
  <c r="S27" i="35" s="1"/>
  <c r="U16" i="35"/>
  <c r="W16" i="35"/>
  <c r="I2" i="96"/>
  <c r="D4" i="96"/>
  <c r="D1" i="96"/>
  <c r="S7" i="119"/>
  <c r="J4" i="121"/>
  <c r="I2" i="105"/>
  <c r="H4" i="105" s="1"/>
  <c r="D4" i="105"/>
  <c r="D1" i="105"/>
  <c r="V31" i="35"/>
  <c r="U31" i="35"/>
  <c r="G2" i="105"/>
  <c r="D1" i="102"/>
  <c r="B4" i="102"/>
  <c r="K2" i="102"/>
  <c r="F4" i="102"/>
  <c r="F4" i="89"/>
  <c r="K2" i="89"/>
  <c r="B4" i="89"/>
  <c r="D1" i="89"/>
  <c r="B4" i="104"/>
  <c r="D1" i="104"/>
  <c r="K2" i="104"/>
  <c r="F4" i="104"/>
  <c r="B4" i="103"/>
  <c r="D1" i="103"/>
  <c r="K2" i="103"/>
  <c r="F4" i="103"/>
  <c r="E14" i="121"/>
  <c r="F14" i="121" s="1"/>
  <c r="G14" i="121" s="1"/>
  <c r="H14" i="121" s="1"/>
  <c r="I14" i="121" s="1"/>
  <c r="J14" i="121" s="1"/>
  <c r="K14" i="121" s="1"/>
  <c r="N14" i="121" s="1"/>
  <c r="B13" i="118"/>
  <c r="D13" i="118"/>
  <c r="E13" i="118" s="1"/>
  <c r="F13" i="118" s="1"/>
  <c r="G13" i="118" s="1"/>
  <c r="H13" i="118" s="1"/>
  <c r="I13" i="118" s="1"/>
  <c r="J13" i="118" s="1"/>
  <c r="B12" i="119"/>
  <c r="D12" i="119"/>
  <c r="E12" i="119" s="1"/>
  <c r="F12" i="119" s="1"/>
  <c r="G12" i="119" s="1"/>
  <c r="H12" i="119" s="1"/>
  <c r="I12" i="119" s="1"/>
  <c r="B11" i="118"/>
  <c r="D11" i="118"/>
  <c r="E11" i="118" s="1"/>
  <c r="F11" i="118" s="1"/>
  <c r="G11" i="118" s="1"/>
  <c r="H11" i="118" s="1"/>
  <c r="N7" i="115"/>
  <c r="R7" i="115"/>
  <c r="D12" i="121"/>
  <c r="E12" i="121" s="1"/>
  <c r="F12" i="121" s="1"/>
  <c r="G12" i="121" s="1"/>
  <c r="H12" i="121" s="1"/>
  <c r="I12" i="121" s="1"/>
  <c r="B12" i="121"/>
  <c r="B11" i="90"/>
  <c r="E19" i="95" s="1"/>
  <c r="D11" i="90"/>
  <c r="E11" i="90" s="1"/>
  <c r="F11" i="90" s="1"/>
  <c r="G11" i="90" s="1"/>
  <c r="H11" i="90" s="1"/>
  <c r="E31" i="95" s="1"/>
  <c r="B12" i="90"/>
  <c r="E20" i="95" s="1"/>
  <c r="D12" i="90"/>
  <c r="E12" i="90" s="1"/>
  <c r="F12" i="90" s="1"/>
  <c r="G12" i="90" s="1"/>
  <c r="H12" i="90" s="1"/>
  <c r="I12" i="90" s="1"/>
  <c r="E32" i="95" s="1"/>
  <c r="D10" i="91"/>
  <c r="E10" i="91" s="1"/>
  <c r="F10" i="91" s="1"/>
  <c r="G10" i="91" s="1"/>
  <c r="F30" i="95" s="1"/>
  <c r="B10" i="91"/>
  <c r="D16" i="91"/>
  <c r="E16" i="91" s="1"/>
  <c r="F16" i="91" s="1"/>
  <c r="G16" i="91" s="1"/>
  <c r="H16" i="91" s="1"/>
  <c r="I16" i="91" s="1"/>
  <c r="J16" i="91" s="1"/>
  <c r="K16" i="91" s="1"/>
  <c r="L16" i="91" s="1"/>
  <c r="M16" i="91" s="1"/>
  <c r="F36" i="95" s="1"/>
  <c r="B16" i="91"/>
  <c r="B11" i="107"/>
  <c r="D11" i="107"/>
  <c r="E11" i="107" s="1"/>
  <c r="F11" i="107" s="1"/>
  <c r="G11" i="107" s="1"/>
  <c r="H11" i="107" s="1"/>
  <c r="V31" i="95" s="1"/>
  <c r="B12" i="107"/>
  <c r="D12" i="107"/>
  <c r="E12" i="107" s="1"/>
  <c r="F12" i="107" s="1"/>
  <c r="G12" i="107" s="1"/>
  <c r="H12" i="107" s="1"/>
  <c r="I12" i="107" s="1"/>
  <c r="V32" i="95" s="1"/>
  <c r="D8" i="107"/>
  <c r="E8" i="107" s="1"/>
  <c r="V28" i="95" s="1"/>
  <c r="B8" i="107"/>
  <c r="E22" i="122"/>
  <c r="B15" i="118"/>
  <c r="D15" i="118"/>
  <c r="E15" i="118" s="1"/>
  <c r="F15" i="118" s="1"/>
  <c r="G15" i="118" s="1"/>
  <c r="H15" i="118" s="1"/>
  <c r="I15" i="118" s="1"/>
  <c r="J15" i="118" s="1"/>
  <c r="K15" i="118" s="1"/>
  <c r="L15" i="118" s="1"/>
  <c r="E25" i="122"/>
  <c r="B13" i="120"/>
  <c r="D13" i="120"/>
  <c r="E13" i="120" s="1"/>
  <c r="F13" i="120" s="1"/>
  <c r="G13" i="120" s="1"/>
  <c r="H13" i="120" s="1"/>
  <c r="I13" i="120" s="1"/>
  <c r="J13" i="120" s="1"/>
  <c r="B15" i="93"/>
  <c r="D15" i="93"/>
  <c r="E15" i="93" s="1"/>
  <c r="F15" i="93" s="1"/>
  <c r="G15" i="93" s="1"/>
  <c r="H15" i="93" s="1"/>
  <c r="I15" i="93" s="1"/>
  <c r="J15" i="93" s="1"/>
  <c r="K15" i="93" s="1"/>
  <c r="L15" i="93" s="1"/>
  <c r="H35" i="95" s="1"/>
  <c r="D10" i="93"/>
  <c r="E10" i="93" s="1"/>
  <c r="F10" i="93" s="1"/>
  <c r="G10" i="93" s="1"/>
  <c r="H30" i="95" s="1"/>
  <c r="B10" i="93"/>
  <c r="D9" i="121"/>
  <c r="E9" i="121" s="1"/>
  <c r="F9" i="121" s="1"/>
  <c r="B9" i="121"/>
  <c r="B10" i="120"/>
  <c r="D10" i="120"/>
  <c r="E10" i="120" s="1"/>
  <c r="F10" i="120" s="1"/>
  <c r="G10" i="120" s="1"/>
  <c r="B11" i="88"/>
  <c r="D11" i="88"/>
  <c r="E11" i="88" s="1"/>
  <c r="F11" i="88" s="1"/>
  <c r="G11" i="88" s="1"/>
  <c r="H11" i="88" s="1"/>
  <c r="D31" i="95" s="1"/>
  <c r="B16" i="88"/>
  <c r="D16" i="88"/>
  <c r="E16" i="88" s="1"/>
  <c r="F16" i="88" s="1"/>
  <c r="G16" i="88" s="1"/>
  <c r="H16" i="88" s="1"/>
  <c r="I16" i="88" s="1"/>
  <c r="J16" i="88" s="1"/>
  <c r="K16" i="88" s="1"/>
  <c r="L16" i="88" s="1"/>
  <c r="M16" i="88" s="1"/>
  <c r="D36" i="95" s="1"/>
  <c r="D3" i="95"/>
  <c r="D13" i="92"/>
  <c r="E13" i="92" s="1"/>
  <c r="F13" i="92" s="1"/>
  <c r="G13" i="92" s="1"/>
  <c r="H13" i="92" s="1"/>
  <c r="I13" i="92" s="1"/>
  <c r="J13" i="92" s="1"/>
  <c r="G33" i="95" s="1"/>
  <c r="B13" i="92"/>
  <c r="B10" i="92"/>
  <c r="D10" i="92"/>
  <c r="E10" i="92" s="1"/>
  <c r="F10" i="92" s="1"/>
  <c r="G10" i="92" s="1"/>
  <c r="G30" i="95" s="1"/>
  <c r="N7" i="92"/>
  <c r="D10" i="117"/>
  <c r="E10" i="117" s="1"/>
  <c r="F10" i="117" s="1"/>
  <c r="G10" i="117" s="1"/>
  <c r="B10" i="117"/>
  <c r="B12" i="116"/>
  <c r="D12" i="116"/>
  <c r="E12" i="116" s="1"/>
  <c r="F12" i="116" s="1"/>
  <c r="G12" i="116" s="1"/>
  <c r="H12" i="116" s="1"/>
  <c r="I12" i="116" s="1"/>
  <c r="D14" i="120"/>
  <c r="E14" i="120" s="1"/>
  <c r="F14" i="120" s="1"/>
  <c r="G14" i="120" s="1"/>
  <c r="H14" i="120" s="1"/>
  <c r="I14" i="120" s="1"/>
  <c r="J14" i="120" s="1"/>
  <c r="K14" i="120" s="1"/>
  <c r="B14" i="120"/>
  <c r="B15" i="100"/>
  <c r="D15" i="100"/>
  <c r="E15" i="100" s="1"/>
  <c r="F15" i="100" s="1"/>
  <c r="G15" i="100" s="1"/>
  <c r="H15" i="100" s="1"/>
  <c r="I15" i="100" s="1"/>
  <c r="J15" i="100" s="1"/>
  <c r="K15" i="100" s="1"/>
  <c r="L15" i="100" s="1"/>
  <c r="M35" i="95" s="1"/>
  <c r="D10" i="100"/>
  <c r="E10" i="100" s="1"/>
  <c r="F10" i="100" s="1"/>
  <c r="G10" i="100" s="1"/>
  <c r="M30" i="95" s="1"/>
  <c r="B10" i="100"/>
  <c r="D16" i="87"/>
  <c r="E16" i="87" s="1"/>
  <c r="F16" i="87" s="1"/>
  <c r="G16" i="87" s="1"/>
  <c r="H16" i="87" s="1"/>
  <c r="I16" i="87" s="1"/>
  <c r="J16" i="87" s="1"/>
  <c r="K16" i="87" s="1"/>
  <c r="L16" i="87" s="1"/>
  <c r="M16" i="87" s="1"/>
  <c r="C36" i="95" s="1"/>
  <c r="B16" i="87"/>
  <c r="B15" i="87"/>
  <c r="D15" i="87"/>
  <c r="E15" i="87" s="1"/>
  <c r="F15" i="87" s="1"/>
  <c r="G15" i="87" s="1"/>
  <c r="H15" i="87" s="1"/>
  <c r="I15" i="87" s="1"/>
  <c r="J15" i="87" s="1"/>
  <c r="K15" i="87" s="1"/>
  <c r="L15" i="87" s="1"/>
  <c r="C35" i="95" s="1"/>
  <c r="D16" i="117"/>
  <c r="E16" i="117" s="1"/>
  <c r="F16" i="117" s="1"/>
  <c r="G16" i="117" s="1"/>
  <c r="H16" i="117" s="1"/>
  <c r="I16" i="117" s="1"/>
  <c r="J16" i="117" s="1"/>
  <c r="K16" i="117" s="1"/>
  <c r="L16" i="117" s="1"/>
  <c r="M16" i="117" s="1"/>
  <c r="B15" i="117"/>
  <c r="D15" i="117"/>
  <c r="E15" i="117" s="1"/>
  <c r="F15" i="117" s="1"/>
  <c r="G15" i="117" s="1"/>
  <c r="H15" i="117" s="1"/>
  <c r="I15" i="117" s="1"/>
  <c r="J15" i="117" s="1"/>
  <c r="K15" i="117" s="1"/>
  <c r="L15" i="117" s="1"/>
  <c r="B8" i="115"/>
  <c r="D8" i="115"/>
  <c r="E8" i="115" s="1"/>
  <c r="E24" i="122"/>
  <c r="D9" i="90"/>
  <c r="E9" i="90" s="1"/>
  <c r="F9" i="90" s="1"/>
  <c r="E29" i="95" s="1"/>
  <c r="B9" i="90"/>
  <c r="E17" i="95" s="1"/>
  <c r="B13" i="90"/>
  <c r="E21" i="95" s="1"/>
  <c r="D13" i="90"/>
  <c r="E13" i="90" s="1"/>
  <c r="F13" i="90" s="1"/>
  <c r="G13" i="90" s="1"/>
  <c r="H13" i="90" s="1"/>
  <c r="I13" i="90" s="1"/>
  <c r="J13" i="90" s="1"/>
  <c r="E33" i="95" s="1"/>
  <c r="N7" i="121"/>
  <c r="R7" i="121"/>
  <c r="B11" i="91"/>
  <c r="D11" i="91"/>
  <c r="E11" i="91" s="1"/>
  <c r="F11" i="91" s="1"/>
  <c r="G11" i="91" s="1"/>
  <c r="H11" i="91" s="1"/>
  <c r="F31" i="95" s="1"/>
  <c r="B13" i="91"/>
  <c r="D13" i="91"/>
  <c r="E13" i="91" s="1"/>
  <c r="F13" i="91" s="1"/>
  <c r="G13" i="91" s="1"/>
  <c r="H13" i="91" s="1"/>
  <c r="I13" i="91" s="1"/>
  <c r="J13" i="91" s="1"/>
  <c r="F33" i="95" s="1"/>
  <c r="D8" i="91"/>
  <c r="E8" i="91" s="1"/>
  <c r="F28" i="95" s="1"/>
  <c r="B8" i="91"/>
  <c r="B16" i="107"/>
  <c r="D16" i="107"/>
  <c r="E16" i="107" s="1"/>
  <c r="F16" i="107" s="1"/>
  <c r="G16" i="107" s="1"/>
  <c r="H16" i="107" s="1"/>
  <c r="I16" i="107" s="1"/>
  <c r="J16" i="107" s="1"/>
  <c r="K16" i="107" s="1"/>
  <c r="L16" i="107" s="1"/>
  <c r="M16" i="107" s="1"/>
  <c r="V36" i="95" s="1"/>
  <c r="D14" i="107"/>
  <c r="E14" i="107" s="1"/>
  <c r="F14" i="107" s="1"/>
  <c r="G14" i="107" s="1"/>
  <c r="H14" i="107" s="1"/>
  <c r="I14" i="107" s="1"/>
  <c r="J14" i="107" s="1"/>
  <c r="K14" i="107" s="1"/>
  <c r="V34" i="95" s="1"/>
  <c r="B14" i="107"/>
  <c r="V3" i="95"/>
  <c r="U7" i="121"/>
  <c r="V7" i="121"/>
  <c r="N7" i="117"/>
  <c r="R7" i="117"/>
  <c r="B7" i="111"/>
  <c r="C8" i="111"/>
  <c r="J4" i="111"/>
  <c r="C14" i="111"/>
  <c r="C11" i="111"/>
  <c r="C12" i="111"/>
  <c r="C15" i="111"/>
  <c r="C10" i="111"/>
  <c r="C16" i="111"/>
  <c r="C9" i="111"/>
  <c r="C13" i="111"/>
  <c r="D9" i="115"/>
  <c r="E10" i="115"/>
  <c r="D12" i="118"/>
  <c r="E12" i="118" s="1"/>
  <c r="F12" i="118" s="1"/>
  <c r="G12" i="118" s="1"/>
  <c r="H12" i="118" s="1"/>
  <c r="I12" i="118" s="1"/>
  <c r="B12" i="118"/>
  <c r="E27" i="122"/>
  <c r="B14" i="93"/>
  <c r="D14" i="93"/>
  <c r="E14" i="93" s="1"/>
  <c r="F14" i="93" s="1"/>
  <c r="G14" i="93" s="1"/>
  <c r="H14" i="93" s="1"/>
  <c r="I14" i="93" s="1"/>
  <c r="J14" i="93" s="1"/>
  <c r="K14" i="93" s="1"/>
  <c r="H34" i="95" s="1"/>
  <c r="D16" i="93"/>
  <c r="E16" i="93" s="1"/>
  <c r="F16" i="93" s="1"/>
  <c r="G16" i="93" s="1"/>
  <c r="H16" i="93" s="1"/>
  <c r="I16" i="93" s="1"/>
  <c r="J16" i="93" s="1"/>
  <c r="K16" i="93" s="1"/>
  <c r="L16" i="93" s="1"/>
  <c r="M16" i="93" s="1"/>
  <c r="H36" i="95" s="1"/>
  <c r="B16" i="93"/>
  <c r="N7" i="93"/>
  <c r="S7" i="120"/>
  <c r="X7" i="120" s="1"/>
  <c r="D9" i="88"/>
  <c r="E9" i="88" s="1"/>
  <c r="F9" i="88" s="1"/>
  <c r="D29" i="95" s="1"/>
  <c r="B9" i="88"/>
  <c r="B10" i="88"/>
  <c r="D10" i="88"/>
  <c r="E10" i="88" s="1"/>
  <c r="F10" i="88" s="1"/>
  <c r="G10" i="88" s="1"/>
  <c r="D30" i="95" s="1"/>
  <c r="B7" i="112"/>
  <c r="C8" i="112"/>
  <c r="J4" i="112"/>
  <c r="C16" i="112"/>
  <c r="C12" i="112"/>
  <c r="C9" i="112"/>
  <c r="C15" i="112"/>
  <c r="C14" i="112"/>
  <c r="C10" i="112"/>
  <c r="C11" i="112"/>
  <c r="C13" i="112"/>
  <c r="D14" i="92"/>
  <c r="E14" i="92" s="1"/>
  <c r="F14" i="92" s="1"/>
  <c r="G14" i="92" s="1"/>
  <c r="H14" i="92" s="1"/>
  <c r="I14" i="92" s="1"/>
  <c r="J14" i="92" s="1"/>
  <c r="K14" i="92" s="1"/>
  <c r="G34" i="95" s="1"/>
  <c r="B14" i="92"/>
  <c r="B9" i="92"/>
  <c r="D9" i="92"/>
  <c r="E9" i="92" s="1"/>
  <c r="F9" i="92" s="1"/>
  <c r="G29" i="95" s="1"/>
  <c r="B9" i="118"/>
  <c r="D9" i="118"/>
  <c r="E9" i="118" s="1"/>
  <c r="F9" i="118" s="1"/>
  <c r="B13" i="100"/>
  <c r="D13" i="100"/>
  <c r="E13" i="100" s="1"/>
  <c r="F13" i="100" s="1"/>
  <c r="G13" i="100" s="1"/>
  <c r="H13" i="100" s="1"/>
  <c r="I13" i="100" s="1"/>
  <c r="J13" i="100" s="1"/>
  <c r="M33" i="95" s="1"/>
  <c r="B9" i="100"/>
  <c r="D9" i="100"/>
  <c r="E9" i="100" s="1"/>
  <c r="F9" i="100" s="1"/>
  <c r="M29" i="95" s="1"/>
  <c r="D12" i="87"/>
  <c r="E12" i="87" s="1"/>
  <c r="F12" i="87" s="1"/>
  <c r="G12" i="87" s="1"/>
  <c r="H12" i="87" s="1"/>
  <c r="I12" i="87" s="1"/>
  <c r="C32" i="95" s="1"/>
  <c r="B12" i="87"/>
  <c r="B11" i="87"/>
  <c r="D11" i="87"/>
  <c r="E11" i="87" s="1"/>
  <c r="F11" i="87" s="1"/>
  <c r="G11" i="87" s="1"/>
  <c r="H11" i="87" s="1"/>
  <c r="C31" i="95" s="1"/>
  <c r="E23" i="122"/>
  <c r="D13" i="117"/>
  <c r="E13" i="117" s="1"/>
  <c r="F13" i="117" s="1"/>
  <c r="G13" i="117" s="1"/>
  <c r="H13" i="117" s="1"/>
  <c r="I13" i="117" s="1"/>
  <c r="J13" i="117" s="1"/>
  <c r="B13" i="117"/>
  <c r="R7" i="119"/>
  <c r="N7" i="119"/>
  <c r="N7" i="118"/>
  <c r="R7" i="118"/>
  <c r="B13" i="115"/>
  <c r="D13" i="115"/>
  <c r="E13" i="115" s="1"/>
  <c r="F13" i="115" s="1"/>
  <c r="G13" i="115" s="1"/>
  <c r="H13" i="115" s="1"/>
  <c r="I13" i="115" s="1"/>
  <c r="J13" i="115" s="1"/>
  <c r="B11" i="120"/>
  <c r="D11" i="120"/>
  <c r="E11" i="120" s="1"/>
  <c r="F11" i="120" s="1"/>
  <c r="G11" i="120" s="1"/>
  <c r="H11" i="120" s="1"/>
  <c r="B14" i="90"/>
  <c r="E22" i="95" s="1"/>
  <c r="D14" i="90"/>
  <c r="E14" i="90" s="1"/>
  <c r="F14" i="90" s="1"/>
  <c r="G14" i="90" s="1"/>
  <c r="H14" i="90" s="1"/>
  <c r="I14" i="90" s="1"/>
  <c r="J14" i="90" s="1"/>
  <c r="K14" i="90" s="1"/>
  <c r="E34" i="95" s="1"/>
  <c r="D16" i="90"/>
  <c r="E16" i="90" s="1"/>
  <c r="F16" i="90" s="1"/>
  <c r="G16" i="90" s="1"/>
  <c r="H16" i="90" s="1"/>
  <c r="I16" i="90" s="1"/>
  <c r="J16" i="90" s="1"/>
  <c r="K16" i="90" s="1"/>
  <c r="L16" i="90" s="1"/>
  <c r="M16" i="90" s="1"/>
  <c r="E36" i="95" s="1"/>
  <c r="B16" i="90"/>
  <c r="E24" i="95" s="1"/>
  <c r="N7" i="90"/>
  <c r="R7" i="90"/>
  <c r="B8" i="121"/>
  <c r="D8" i="121"/>
  <c r="E8" i="121" s="1"/>
  <c r="B14" i="91"/>
  <c r="D14" i="91"/>
  <c r="E14" i="91" s="1"/>
  <c r="F14" i="91" s="1"/>
  <c r="G14" i="91" s="1"/>
  <c r="H14" i="91" s="1"/>
  <c r="I14" i="91" s="1"/>
  <c r="J14" i="91" s="1"/>
  <c r="K14" i="91" s="1"/>
  <c r="F34" i="95" s="1"/>
  <c r="D12" i="91"/>
  <c r="E12" i="91" s="1"/>
  <c r="F12" i="91" s="1"/>
  <c r="G12" i="91" s="1"/>
  <c r="H12" i="91" s="1"/>
  <c r="I12" i="91" s="1"/>
  <c r="F32" i="95" s="1"/>
  <c r="B12" i="91"/>
  <c r="N7" i="91"/>
  <c r="B15" i="107"/>
  <c r="D15" i="107"/>
  <c r="E15" i="107" s="1"/>
  <c r="F15" i="107" s="1"/>
  <c r="G15" i="107" s="1"/>
  <c r="H15" i="107" s="1"/>
  <c r="I15" i="107" s="1"/>
  <c r="J15" i="107" s="1"/>
  <c r="K15" i="107" s="1"/>
  <c r="L15" i="107" s="1"/>
  <c r="V35" i="95" s="1"/>
  <c r="B9" i="107"/>
  <c r="D9" i="107"/>
  <c r="E9" i="107" s="1"/>
  <c r="F9" i="107" s="1"/>
  <c r="V29" i="95" s="1"/>
  <c r="B14" i="118"/>
  <c r="D14" i="118"/>
  <c r="E14" i="118" s="1"/>
  <c r="F14" i="118" s="1"/>
  <c r="G14" i="118" s="1"/>
  <c r="H14" i="118" s="1"/>
  <c r="I14" i="118" s="1"/>
  <c r="J14" i="118" s="1"/>
  <c r="K14" i="118" s="1"/>
  <c r="D9" i="117"/>
  <c r="E9" i="117" s="1"/>
  <c r="F9" i="117" s="1"/>
  <c r="B9" i="117"/>
  <c r="D8" i="117"/>
  <c r="E8" i="117" s="1"/>
  <c r="B8" i="117"/>
  <c r="E28" i="122"/>
  <c r="D12" i="120"/>
  <c r="E12" i="120" s="1"/>
  <c r="F12" i="120" s="1"/>
  <c r="G12" i="120" s="1"/>
  <c r="H12" i="120" s="1"/>
  <c r="I12" i="120" s="1"/>
  <c r="B12" i="120"/>
  <c r="U7" i="90"/>
  <c r="B9" i="93"/>
  <c r="D9" i="93"/>
  <c r="E9" i="93" s="1"/>
  <c r="F9" i="93" s="1"/>
  <c r="H29" i="95" s="1"/>
  <c r="D11" i="93"/>
  <c r="E11" i="93" s="1"/>
  <c r="F11" i="93" s="1"/>
  <c r="G11" i="93" s="1"/>
  <c r="H11" i="93" s="1"/>
  <c r="H31" i="95" s="1"/>
  <c r="B11" i="93"/>
  <c r="D8" i="93"/>
  <c r="E8" i="93" s="1"/>
  <c r="H28" i="95" s="1"/>
  <c r="B8" i="93"/>
  <c r="N7" i="120"/>
  <c r="R7" i="120"/>
  <c r="D12" i="88"/>
  <c r="E12" i="88" s="1"/>
  <c r="F12" i="88" s="1"/>
  <c r="G12" i="88" s="1"/>
  <c r="H12" i="88" s="1"/>
  <c r="I12" i="88" s="1"/>
  <c r="D32" i="95" s="1"/>
  <c r="B12" i="88"/>
  <c r="B15" i="88"/>
  <c r="D15" i="88"/>
  <c r="E15" i="88" s="1"/>
  <c r="F15" i="88" s="1"/>
  <c r="G15" i="88" s="1"/>
  <c r="H15" i="88" s="1"/>
  <c r="I15" i="88" s="1"/>
  <c r="J15" i="88" s="1"/>
  <c r="K15" i="88" s="1"/>
  <c r="L15" i="88" s="1"/>
  <c r="D35" i="95" s="1"/>
  <c r="D8" i="88"/>
  <c r="E8" i="88" s="1"/>
  <c r="D28" i="95" s="1"/>
  <c r="B8" i="88"/>
  <c r="B7" i="99"/>
  <c r="C8" i="99"/>
  <c r="J4" i="99"/>
  <c r="C14" i="99"/>
  <c r="C10" i="99"/>
  <c r="C11" i="99"/>
  <c r="C12" i="99"/>
  <c r="C15" i="99"/>
  <c r="C9" i="99"/>
  <c r="C13" i="99"/>
  <c r="C16" i="99"/>
  <c r="B12" i="92"/>
  <c r="D12" i="92"/>
  <c r="E12" i="92" s="1"/>
  <c r="F12" i="92" s="1"/>
  <c r="G12" i="92" s="1"/>
  <c r="H12" i="92" s="1"/>
  <c r="I12" i="92" s="1"/>
  <c r="G32" i="95" s="1"/>
  <c r="B11" i="92"/>
  <c r="D11" i="92"/>
  <c r="E11" i="92" s="1"/>
  <c r="F11" i="92" s="1"/>
  <c r="G11" i="92" s="1"/>
  <c r="H11" i="92" s="1"/>
  <c r="G31" i="95" s="1"/>
  <c r="J4" i="92"/>
  <c r="B10" i="118"/>
  <c r="D10" i="118"/>
  <c r="E10" i="118" s="1"/>
  <c r="F10" i="118" s="1"/>
  <c r="G10" i="118" s="1"/>
  <c r="R7" i="116"/>
  <c r="N7" i="116"/>
  <c r="B7" i="108"/>
  <c r="C8" i="108"/>
  <c r="C13" i="108"/>
  <c r="C14" i="108"/>
  <c r="C10" i="108"/>
  <c r="C11" i="108"/>
  <c r="C9" i="108"/>
  <c r="C15" i="108"/>
  <c r="C16" i="108"/>
  <c r="C12" i="108"/>
  <c r="D11" i="100"/>
  <c r="E11" i="100" s="1"/>
  <c r="F11" i="100" s="1"/>
  <c r="G11" i="100" s="1"/>
  <c r="H11" i="100" s="1"/>
  <c r="M31" i="95" s="1"/>
  <c r="B11" i="100"/>
  <c r="B12" i="100"/>
  <c r="D12" i="100"/>
  <c r="E12" i="100" s="1"/>
  <c r="F12" i="100" s="1"/>
  <c r="G12" i="100" s="1"/>
  <c r="H12" i="100" s="1"/>
  <c r="I12" i="100" s="1"/>
  <c r="M32" i="95" s="1"/>
  <c r="N7" i="100"/>
  <c r="B14" i="87"/>
  <c r="D14" i="87"/>
  <c r="E14" i="87" s="1"/>
  <c r="F14" i="87" s="1"/>
  <c r="G14" i="87" s="1"/>
  <c r="H14" i="87" s="1"/>
  <c r="I14" i="87" s="1"/>
  <c r="J14" i="87" s="1"/>
  <c r="K14" i="87" s="1"/>
  <c r="C34" i="95" s="1"/>
  <c r="D10" i="87"/>
  <c r="E10" i="87" s="1"/>
  <c r="F10" i="87" s="1"/>
  <c r="G10" i="87" s="1"/>
  <c r="C30" i="95" s="1"/>
  <c r="B10" i="87"/>
  <c r="N7" i="87"/>
  <c r="D16" i="118"/>
  <c r="E26" i="122"/>
  <c r="E30" i="122"/>
  <c r="B8" i="119"/>
  <c r="D8" i="119"/>
  <c r="E8" i="119" s="1"/>
  <c r="D8" i="118"/>
  <c r="E8" i="118" s="1"/>
  <c r="B8" i="118"/>
  <c r="D13" i="121"/>
  <c r="E13" i="121" s="1"/>
  <c r="F13" i="121" s="1"/>
  <c r="G13" i="121" s="1"/>
  <c r="H13" i="121" s="1"/>
  <c r="I13" i="121" s="1"/>
  <c r="J13" i="121" s="1"/>
  <c r="B13" i="121"/>
  <c r="B15" i="90"/>
  <c r="E23" i="95" s="1"/>
  <c r="D15" i="90"/>
  <c r="E15" i="90" s="1"/>
  <c r="F15" i="90" s="1"/>
  <c r="G15" i="90" s="1"/>
  <c r="H15" i="90" s="1"/>
  <c r="I15" i="90" s="1"/>
  <c r="J15" i="90" s="1"/>
  <c r="K15" i="90" s="1"/>
  <c r="L15" i="90" s="1"/>
  <c r="E35" i="95" s="1"/>
  <c r="B10" i="90"/>
  <c r="E18" i="95" s="1"/>
  <c r="D10" i="90"/>
  <c r="E10" i="90" s="1"/>
  <c r="F10" i="90" s="1"/>
  <c r="G10" i="90" s="1"/>
  <c r="E30" i="95" s="1"/>
  <c r="D8" i="90"/>
  <c r="E8" i="90" s="1"/>
  <c r="E28" i="95" s="1"/>
  <c r="B8" i="90"/>
  <c r="B15" i="121"/>
  <c r="D15" i="121"/>
  <c r="E15" i="121" s="1"/>
  <c r="F15" i="121" s="1"/>
  <c r="G15" i="121" s="1"/>
  <c r="H15" i="121" s="1"/>
  <c r="I15" i="121" s="1"/>
  <c r="J15" i="121" s="1"/>
  <c r="K15" i="121" s="1"/>
  <c r="L15" i="121" s="1"/>
  <c r="D9" i="91"/>
  <c r="E9" i="91" s="1"/>
  <c r="F9" i="91" s="1"/>
  <c r="F29" i="95" s="1"/>
  <c r="B9" i="91"/>
  <c r="D15" i="91"/>
  <c r="E15" i="91" s="1"/>
  <c r="F15" i="91" s="1"/>
  <c r="G15" i="91" s="1"/>
  <c r="H15" i="91" s="1"/>
  <c r="I15" i="91" s="1"/>
  <c r="J15" i="91" s="1"/>
  <c r="K15" i="91" s="1"/>
  <c r="L15" i="91" s="1"/>
  <c r="F35" i="95" s="1"/>
  <c r="B15" i="91"/>
  <c r="D13" i="107"/>
  <c r="E13" i="107" s="1"/>
  <c r="F13" i="107" s="1"/>
  <c r="G13" i="107" s="1"/>
  <c r="H13" i="107" s="1"/>
  <c r="I13" i="107" s="1"/>
  <c r="J13" i="107" s="1"/>
  <c r="V33" i="95" s="1"/>
  <c r="B13" i="107"/>
  <c r="D10" i="107"/>
  <c r="E10" i="107" s="1"/>
  <c r="F10" i="107" s="1"/>
  <c r="G10" i="107" s="1"/>
  <c r="V30" i="95" s="1"/>
  <c r="B10" i="107"/>
  <c r="N7" i="107"/>
  <c r="D13" i="119"/>
  <c r="B14" i="117"/>
  <c r="D14" i="117"/>
  <c r="E14" i="117" s="1"/>
  <c r="F14" i="117" s="1"/>
  <c r="G14" i="117" s="1"/>
  <c r="H14" i="117" s="1"/>
  <c r="I14" i="117" s="1"/>
  <c r="J14" i="117" s="1"/>
  <c r="K14" i="117" s="1"/>
  <c r="B16" i="117"/>
  <c r="D15" i="120"/>
  <c r="E15" i="120" s="1"/>
  <c r="F15" i="120" s="1"/>
  <c r="G15" i="120" s="1"/>
  <c r="H15" i="120" s="1"/>
  <c r="I15" i="120" s="1"/>
  <c r="J15" i="120" s="1"/>
  <c r="K15" i="120" s="1"/>
  <c r="L15" i="120" s="1"/>
  <c r="B15" i="120"/>
  <c r="B7" i="110"/>
  <c r="J4" i="110"/>
  <c r="C8" i="110"/>
  <c r="C11" i="110"/>
  <c r="C12" i="110"/>
  <c r="C15" i="110"/>
  <c r="C14" i="110"/>
  <c r="C13" i="110"/>
  <c r="C9" i="110"/>
  <c r="C16" i="110"/>
  <c r="C10" i="110"/>
  <c r="C8" i="109"/>
  <c r="J4" i="109"/>
  <c r="B7" i="109"/>
  <c r="C15" i="109"/>
  <c r="C12" i="109"/>
  <c r="C14" i="109"/>
  <c r="C16" i="109"/>
  <c r="C13" i="109"/>
  <c r="C9" i="109"/>
  <c r="C11" i="109"/>
  <c r="C10" i="109"/>
  <c r="E29" i="122"/>
  <c r="B16" i="120"/>
  <c r="D16" i="120"/>
  <c r="E16" i="120" s="1"/>
  <c r="F16" i="120" s="1"/>
  <c r="G16" i="120" s="1"/>
  <c r="H16" i="120" s="1"/>
  <c r="I16" i="120" s="1"/>
  <c r="J16" i="120" s="1"/>
  <c r="K16" i="120" s="1"/>
  <c r="L16" i="120" s="1"/>
  <c r="M16" i="120" s="1"/>
  <c r="B13" i="93"/>
  <c r="D13" i="93"/>
  <c r="E13" i="93" s="1"/>
  <c r="F13" i="93" s="1"/>
  <c r="G13" i="93" s="1"/>
  <c r="H13" i="93" s="1"/>
  <c r="I13" i="93" s="1"/>
  <c r="J13" i="93" s="1"/>
  <c r="H33" i="95" s="1"/>
  <c r="B12" i="93"/>
  <c r="D12" i="93"/>
  <c r="E12" i="93" s="1"/>
  <c r="F12" i="93" s="1"/>
  <c r="G12" i="93" s="1"/>
  <c r="H12" i="93" s="1"/>
  <c r="I12" i="93" s="1"/>
  <c r="H32" i="95" s="1"/>
  <c r="B10" i="121"/>
  <c r="D10" i="121"/>
  <c r="E10" i="121" s="1"/>
  <c r="F10" i="121" s="1"/>
  <c r="G10" i="121" s="1"/>
  <c r="D8" i="120"/>
  <c r="E8" i="120" s="1"/>
  <c r="B8" i="120"/>
  <c r="B14" i="88"/>
  <c r="D14" i="88"/>
  <c r="E14" i="88" s="1"/>
  <c r="F14" i="88" s="1"/>
  <c r="G14" i="88" s="1"/>
  <c r="H14" i="88" s="1"/>
  <c r="I14" i="88" s="1"/>
  <c r="J14" i="88" s="1"/>
  <c r="K14" i="88" s="1"/>
  <c r="D34" i="95" s="1"/>
  <c r="B13" i="88"/>
  <c r="D13" i="88"/>
  <c r="E13" i="88" s="1"/>
  <c r="F13" i="88" s="1"/>
  <c r="G13" i="88" s="1"/>
  <c r="H13" i="88" s="1"/>
  <c r="I13" i="88" s="1"/>
  <c r="J13" i="88" s="1"/>
  <c r="D33" i="95" s="1"/>
  <c r="N7" i="88"/>
  <c r="D9" i="119"/>
  <c r="B15" i="92"/>
  <c r="D15" i="92"/>
  <c r="E15" i="92" s="1"/>
  <c r="F15" i="92" s="1"/>
  <c r="G15" i="92" s="1"/>
  <c r="H15" i="92" s="1"/>
  <c r="I15" i="92" s="1"/>
  <c r="J15" i="92" s="1"/>
  <c r="K15" i="92" s="1"/>
  <c r="L15" i="92" s="1"/>
  <c r="G35" i="95" s="1"/>
  <c r="D16" i="92"/>
  <c r="E16" i="92" s="1"/>
  <c r="F16" i="92" s="1"/>
  <c r="G16" i="92" s="1"/>
  <c r="H16" i="92" s="1"/>
  <c r="I16" i="92" s="1"/>
  <c r="J16" i="92" s="1"/>
  <c r="K16" i="92" s="1"/>
  <c r="L16" i="92" s="1"/>
  <c r="M16" i="92" s="1"/>
  <c r="G36" i="95" s="1"/>
  <c r="B16" i="92"/>
  <c r="D8" i="92"/>
  <c r="E8" i="92" s="1"/>
  <c r="G28" i="95" s="1"/>
  <c r="B8" i="92"/>
  <c r="B12" i="117"/>
  <c r="D12" i="117"/>
  <c r="E12" i="117" s="1"/>
  <c r="F12" i="117" s="1"/>
  <c r="G12" i="117" s="1"/>
  <c r="H12" i="117" s="1"/>
  <c r="I12" i="117" s="1"/>
  <c r="D8" i="116"/>
  <c r="E8" i="116" s="1"/>
  <c r="B8" i="116"/>
  <c r="D16" i="100"/>
  <c r="E16" i="100" s="1"/>
  <c r="F16" i="100" s="1"/>
  <c r="G16" i="100" s="1"/>
  <c r="H16" i="100" s="1"/>
  <c r="I16" i="100" s="1"/>
  <c r="J16" i="100" s="1"/>
  <c r="K16" i="100" s="1"/>
  <c r="L16" i="100" s="1"/>
  <c r="M16" i="100" s="1"/>
  <c r="M36" i="95" s="1"/>
  <c r="B16" i="100"/>
  <c r="D14" i="100"/>
  <c r="E14" i="100" s="1"/>
  <c r="F14" i="100" s="1"/>
  <c r="G14" i="100" s="1"/>
  <c r="H14" i="100" s="1"/>
  <c r="I14" i="100" s="1"/>
  <c r="J14" i="100" s="1"/>
  <c r="K14" i="100" s="1"/>
  <c r="M34" i="95" s="1"/>
  <c r="B14" i="100"/>
  <c r="D8" i="100"/>
  <c r="E8" i="100" s="1"/>
  <c r="M28" i="95" s="1"/>
  <c r="B8" i="100"/>
  <c r="D9" i="87"/>
  <c r="E9" i="87" s="1"/>
  <c r="F9" i="87" s="1"/>
  <c r="C29" i="95" s="1"/>
  <c r="B9" i="87"/>
  <c r="B13" i="87"/>
  <c r="D13" i="87"/>
  <c r="E13" i="87" s="1"/>
  <c r="F13" i="87" s="1"/>
  <c r="G13" i="87" s="1"/>
  <c r="H13" i="87" s="1"/>
  <c r="I13" i="87" s="1"/>
  <c r="J13" i="87" s="1"/>
  <c r="C33" i="95" s="1"/>
  <c r="D8" i="87"/>
  <c r="E8" i="87" s="1"/>
  <c r="C28" i="95" s="1"/>
  <c r="B8" i="87"/>
  <c r="D9" i="120"/>
  <c r="D11" i="117"/>
  <c r="G39" i="95" l="1"/>
  <c r="S14" i="97" s="1"/>
  <c r="H39" i="95"/>
  <c r="T14" i="97" s="1"/>
  <c r="D39" i="95"/>
  <c r="P14" i="97" s="1"/>
  <c r="D123" i="95"/>
  <c r="F39" i="95"/>
  <c r="R14" i="97" s="1"/>
  <c r="C39" i="95"/>
  <c r="O14" i="97" s="1"/>
  <c r="V63" i="95"/>
  <c r="T7" i="94"/>
  <c r="G33" i="93"/>
  <c r="G45" i="93"/>
  <c r="G45" i="92"/>
  <c r="G21" i="92"/>
  <c r="G47" i="122"/>
  <c r="G33" i="110"/>
  <c r="F47" i="122"/>
  <c r="G35" i="122"/>
  <c r="G21" i="110"/>
  <c r="G21" i="111"/>
  <c r="G30" i="122"/>
  <c r="G33" i="111"/>
  <c r="G21" i="112"/>
  <c r="G54" i="122"/>
  <c r="G45" i="112"/>
  <c r="F42" i="122"/>
  <c r="F54" i="122"/>
  <c r="F35" i="122"/>
  <c r="T7" i="106"/>
  <c r="U7" i="106" s="1"/>
  <c r="G33" i="109"/>
  <c r="G21" i="109"/>
  <c r="G53" i="122"/>
  <c r="F53" i="122"/>
  <c r="S7" i="102"/>
  <c r="U7" i="102" s="1"/>
  <c r="G33" i="102" s="1"/>
  <c r="F41" i="122"/>
  <c r="G41" i="122"/>
  <c r="S7" i="103"/>
  <c r="U7" i="103" s="1"/>
  <c r="G21" i="103" s="1"/>
  <c r="S7" i="104"/>
  <c r="U7" i="104" s="1"/>
  <c r="G45" i="104" s="1"/>
  <c r="G21" i="108"/>
  <c r="G45" i="108"/>
  <c r="G33" i="108"/>
  <c r="E33" i="90"/>
  <c r="F33" i="90" s="1"/>
  <c r="E45" i="90"/>
  <c r="F45" i="90" s="1"/>
  <c r="E34" i="90"/>
  <c r="E35" i="90"/>
  <c r="E36" i="90"/>
  <c r="E37" i="90"/>
  <c r="E38" i="90"/>
  <c r="E39" i="90"/>
  <c r="E42" i="90"/>
  <c r="E40" i="90"/>
  <c r="E41" i="90"/>
  <c r="S7" i="89"/>
  <c r="U7" i="89" s="1"/>
  <c r="E45" i="80"/>
  <c r="F45" i="80" s="1"/>
  <c r="E33" i="80"/>
  <c r="F33" i="80" s="1"/>
  <c r="E39" i="80"/>
  <c r="E34" i="80"/>
  <c r="E42" i="80"/>
  <c r="E40" i="80"/>
  <c r="E41" i="80"/>
  <c r="E35" i="80"/>
  <c r="E37" i="80"/>
  <c r="E38" i="80"/>
  <c r="E36" i="80"/>
  <c r="G22" i="122"/>
  <c r="G46" i="122"/>
  <c r="G34" i="122"/>
  <c r="F46" i="122"/>
  <c r="F34" i="122"/>
  <c r="E40" i="88"/>
  <c r="E36" i="88"/>
  <c r="E39" i="88"/>
  <c r="E35" i="88"/>
  <c r="E42" i="88"/>
  <c r="E38" i="88"/>
  <c r="E34" i="88"/>
  <c r="E41" i="88"/>
  <c r="E37" i="88"/>
  <c r="E33" i="88"/>
  <c r="F33" i="88" s="1"/>
  <c r="E33" i="91"/>
  <c r="F33" i="91" s="1"/>
  <c r="E45" i="91"/>
  <c r="F45" i="91" s="1"/>
  <c r="E42" i="91"/>
  <c r="E34" i="91"/>
  <c r="E39" i="91"/>
  <c r="E41" i="91"/>
  <c r="E35" i="91"/>
  <c r="E40" i="91"/>
  <c r="E38" i="91"/>
  <c r="E36" i="91"/>
  <c r="E37" i="91"/>
  <c r="S10" i="91"/>
  <c r="T15" i="93"/>
  <c r="G24" i="122"/>
  <c r="G48" i="122"/>
  <c r="G36" i="122"/>
  <c r="F36" i="122"/>
  <c r="E45" i="92"/>
  <c r="F45" i="92" s="1"/>
  <c r="E33" i="92"/>
  <c r="F33" i="92" s="1"/>
  <c r="E42" i="92"/>
  <c r="E35" i="92"/>
  <c r="E37" i="92"/>
  <c r="E34" i="92"/>
  <c r="E36" i="92"/>
  <c r="E40" i="92"/>
  <c r="E41" i="92"/>
  <c r="E39" i="92"/>
  <c r="E38" i="92"/>
  <c r="T11" i="93"/>
  <c r="E45" i="107"/>
  <c r="F45" i="107" s="1"/>
  <c r="E33" i="107"/>
  <c r="E42" i="107"/>
  <c r="E39" i="107"/>
  <c r="E37" i="107"/>
  <c r="E35" i="107"/>
  <c r="E34" i="107"/>
  <c r="E40" i="107"/>
  <c r="E38" i="107"/>
  <c r="E36" i="107"/>
  <c r="E41" i="107"/>
  <c r="G21" i="80"/>
  <c r="G45" i="80"/>
  <c r="G33" i="80"/>
  <c r="F48" i="122"/>
  <c r="G26" i="122"/>
  <c r="G50" i="122"/>
  <c r="G38" i="122"/>
  <c r="F38" i="122"/>
  <c r="G21" i="91"/>
  <c r="G33" i="91"/>
  <c r="G45" i="91"/>
  <c r="S13" i="91"/>
  <c r="E45" i="93"/>
  <c r="F45" i="93" s="1"/>
  <c r="E33" i="93"/>
  <c r="F33" i="93" s="1"/>
  <c r="E42" i="93"/>
  <c r="E35" i="93"/>
  <c r="E41" i="93"/>
  <c r="E39" i="93"/>
  <c r="E38" i="93"/>
  <c r="E34" i="93"/>
  <c r="E40" i="93"/>
  <c r="E36" i="93"/>
  <c r="E37" i="93"/>
  <c r="G25" i="122"/>
  <c r="G49" i="122"/>
  <c r="G37" i="122"/>
  <c r="F49" i="122"/>
  <c r="F37" i="122"/>
  <c r="G28" i="122"/>
  <c r="G40" i="122"/>
  <c r="G52" i="122"/>
  <c r="F40" i="122"/>
  <c r="G21" i="90"/>
  <c r="G33" i="90"/>
  <c r="G45" i="90"/>
  <c r="P8" i="97"/>
  <c r="D63" i="95"/>
  <c r="G21" i="87"/>
  <c r="G45" i="87"/>
  <c r="G33" i="87"/>
  <c r="G27" i="122"/>
  <c r="G51" i="122"/>
  <c r="G39" i="122"/>
  <c r="F39" i="122"/>
  <c r="S14" i="91"/>
  <c r="S15" i="91"/>
  <c r="S12" i="93"/>
  <c r="G21" i="99"/>
  <c r="G45" i="99"/>
  <c r="G33" i="99"/>
  <c r="E45" i="100"/>
  <c r="F45" i="100" s="1"/>
  <c r="E33" i="100"/>
  <c r="E41" i="100"/>
  <c r="E34" i="100"/>
  <c r="E42" i="100"/>
  <c r="E39" i="100"/>
  <c r="E37" i="100"/>
  <c r="E35" i="100"/>
  <c r="E40" i="100"/>
  <c r="E38" i="100"/>
  <c r="E36" i="100"/>
  <c r="E45" i="87"/>
  <c r="F45" i="87" s="1"/>
  <c r="E33" i="87"/>
  <c r="F33" i="87" s="1"/>
  <c r="E38" i="87"/>
  <c r="E40" i="87"/>
  <c r="E36" i="87"/>
  <c r="E34" i="87"/>
  <c r="E42" i="87"/>
  <c r="E39" i="87"/>
  <c r="E35" i="87"/>
  <c r="E37" i="87"/>
  <c r="E41" i="87"/>
  <c r="B19" i="95"/>
  <c r="B13" i="80"/>
  <c r="B15" i="80"/>
  <c r="B12" i="80"/>
  <c r="D8" i="80"/>
  <c r="E8" i="80" s="1"/>
  <c r="B28" i="95" s="1"/>
  <c r="D11" i="80"/>
  <c r="E11" i="80" s="1"/>
  <c r="F11" i="80" s="1"/>
  <c r="G11" i="80" s="1"/>
  <c r="H11" i="80" s="1"/>
  <c r="R11" i="80" s="1"/>
  <c r="E49" i="80" s="1"/>
  <c r="B9" i="80"/>
  <c r="B14" i="80"/>
  <c r="C18" i="95"/>
  <c r="C42" i="95" s="1"/>
  <c r="R10" i="87"/>
  <c r="E48" i="87" s="1"/>
  <c r="C24" i="95"/>
  <c r="C48" i="95" s="1"/>
  <c r="R16" i="87"/>
  <c r="E54" i="87" s="1"/>
  <c r="S16" i="87"/>
  <c r="T11" i="87"/>
  <c r="S9" i="87"/>
  <c r="S12" i="87"/>
  <c r="T16" i="87"/>
  <c r="S11" i="87"/>
  <c r="T9" i="87"/>
  <c r="T12" i="87"/>
  <c r="C19" i="95"/>
  <c r="C43" i="95" s="1"/>
  <c r="R11" i="87"/>
  <c r="E49" i="87" s="1"/>
  <c r="T15" i="87"/>
  <c r="S10" i="87"/>
  <c r="S13" i="87"/>
  <c r="S14" i="87"/>
  <c r="S8" i="87"/>
  <c r="C21" i="95"/>
  <c r="C45" i="95" s="1"/>
  <c r="R13" i="87"/>
  <c r="E51" i="87" s="1"/>
  <c r="C16" i="95"/>
  <c r="C40" i="95" s="1"/>
  <c r="R8" i="87"/>
  <c r="E46" i="87" s="1"/>
  <c r="C17" i="95"/>
  <c r="C41" i="95" s="1"/>
  <c r="R9" i="87"/>
  <c r="E47" i="87" s="1"/>
  <c r="C22" i="95"/>
  <c r="C46" i="95" s="1"/>
  <c r="R14" i="87"/>
  <c r="E52" i="87" s="1"/>
  <c r="C20" i="95"/>
  <c r="C44" i="95" s="1"/>
  <c r="R12" i="87"/>
  <c r="E50" i="87" s="1"/>
  <c r="C23" i="95"/>
  <c r="C47" i="95" s="1"/>
  <c r="R15" i="87"/>
  <c r="E53" i="87" s="1"/>
  <c r="S15" i="87"/>
  <c r="T10" i="87"/>
  <c r="T13" i="87"/>
  <c r="T14" i="87"/>
  <c r="T8" i="87"/>
  <c r="M21" i="95"/>
  <c r="M45" i="95" s="1"/>
  <c r="R13" i="100"/>
  <c r="E51" i="100" s="1"/>
  <c r="S10" i="100"/>
  <c r="S14" i="100"/>
  <c r="S8" i="100"/>
  <c r="T11" i="100"/>
  <c r="S9" i="100"/>
  <c r="M16" i="95"/>
  <c r="M40" i="95" s="1"/>
  <c r="R8" i="100"/>
  <c r="E46" i="100" s="1"/>
  <c r="M24" i="95"/>
  <c r="M48" i="95" s="1"/>
  <c r="R16" i="100"/>
  <c r="E54" i="100" s="1"/>
  <c r="M23" i="95"/>
  <c r="M47" i="95" s="1"/>
  <c r="R15" i="100"/>
  <c r="E53" i="100" s="1"/>
  <c r="T10" i="100"/>
  <c r="T14" i="100"/>
  <c r="T8" i="100"/>
  <c r="S11" i="100"/>
  <c r="T9" i="100"/>
  <c r="M20" i="95"/>
  <c r="M44" i="95" s="1"/>
  <c r="R12" i="100"/>
  <c r="E50" i="100" s="1"/>
  <c r="M17" i="95"/>
  <c r="M41" i="95" s="1"/>
  <c r="R9" i="100"/>
  <c r="E47" i="100" s="1"/>
  <c r="M18" i="95"/>
  <c r="M42" i="95" s="1"/>
  <c r="R10" i="100"/>
  <c r="E48" i="100" s="1"/>
  <c r="T15" i="100"/>
  <c r="S16" i="100"/>
  <c r="S12" i="100"/>
  <c r="S13" i="100"/>
  <c r="M22" i="95"/>
  <c r="M46" i="95" s="1"/>
  <c r="R14" i="100"/>
  <c r="E52" i="100" s="1"/>
  <c r="M19" i="95"/>
  <c r="M43" i="95" s="1"/>
  <c r="R11" i="100"/>
  <c r="E49" i="100" s="1"/>
  <c r="S15" i="100"/>
  <c r="U15" i="100" s="1"/>
  <c r="T16" i="100"/>
  <c r="T12" i="100"/>
  <c r="T13" i="100"/>
  <c r="T7" i="105"/>
  <c r="U15" i="95"/>
  <c r="U39" i="95" s="1"/>
  <c r="R7" i="99"/>
  <c r="V18" i="95"/>
  <c r="V42" i="95" s="1"/>
  <c r="R10" i="107"/>
  <c r="E48" i="107" s="1"/>
  <c r="V23" i="95"/>
  <c r="V47" i="95" s="1"/>
  <c r="R15" i="107"/>
  <c r="E53" i="107" s="1"/>
  <c r="V24" i="95"/>
  <c r="V48" i="95" s="1"/>
  <c r="R16" i="107"/>
  <c r="E54" i="107" s="1"/>
  <c r="V20" i="95"/>
  <c r="V44" i="95" s="1"/>
  <c r="R12" i="107"/>
  <c r="E50" i="107" s="1"/>
  <c r="T15" i="107"/>
  <c r="T13" i="107"/>
  <c r="S16" i="107"/>
  <c r="S8" i="107"/>
  <c r="V22" i="95"/>
  <c r="V46" i="95" s="1"/>
  <c r="R14" i="107"/>
  <c r="E52" i="107" s="1"/>
  <c r="V16" i="95"/>
  <c r="V40" i="95" s="1"/>
  <c r="R8" i="107"/>
  <c r="E46" i="107" s="1"/>
  <c r="S15" i="107"/>
  <c r="U15" i="107" s="1"/>
  <c r="S13" i="107"/>
  <c r="U13" i="107" s="1"/>
  <c r="T16" i="107"/>
  <c r="T8" i="107"/>
  <c r="V21" i="95"/>
  <c r="V45" i="95" s="1"/>
  <c r="R13" i="107"/>
  <c r="E51" i="107" s="1"/>
  <c r="V17" i="95"/>
  <c r="V41" i="95" s="1"/>
  <c r="R9" i="107"/>
  <c r="E47" i="107" s="1"/>
  <c r="V19" i="95"/>
  <c r="V43" i="95" s="1"/>
  <c r="R11" i="107"/>
  <c r="E49" i="107" s="1"/>
  <c r="T9" i="107"/>
  <c r="T11" i="107"/>
  <c r="S14" i="107"/>
  <c r="S10" i="107"/>
  <c r="S12" i="107"/>
  <c r="S9" i="107"/>
  <c r="S11" i="107"/>
  <c r="T14" i="107"/>
  <c r="T10" i="107"/>
  <c r="T12" i="107"/>
  <c r="W15" i="95"/>
  <c r="W39" i="95" s="1"/>
  <c r="R7" i="108"/>
  <c r="X15" i="95"/>
  <c r="X39" i="95" s="1"/>
  <c r="R7" i="109"/>
  <c r="Y15" i="95"/>
  <c r="Y39" i="95" s="1"/>
  <c r="R7" i="110"/>
  <c r="Z15" i="95"/>
  <c r="Z39" i="95" s="1"/>
  <c r="R7" i="111"/>
  <c r="AA15" i="95"/>
  <c r="AA39" i="95" s="1"/>
  <c r="R7" i="112"/>
  <c r="T12" i="93"/>
  <c r="S15" i="93"/>
  <c r="S11" i="93"/>
  <c r="T10" i="93"/>
  <c r="T16" i="93"/>
  <c r="H19" i="95"/>
  <c r="H43" i="95" s="1"/>
  <c r="R11" i="93"/>
  <c r="E49" i="93" s="1"/>
  <c r="S16" i="93"/>
  <c r="H20" i="95"/>
  <c r="H44" i="95" s="1"/>
  <c r="R12" i="93"/>
  <c r="E50" i="93" s="1"/>
  <c r="H16" i="95"/>
  <c r="H40" i="95" s="1"/>
  <c r="R8" i="93"/>
  <c r="E46" i="93" s="1"/>
  <c r="H22" i="95"/>
  <c r="H46" i="95" s="1"/>
  <c r="R14" i="93"/>
  <c r="E52" i="93" s="1"/>
  <c r="H23" i="95"/>
  <c r="H47" i="95" s="1"/>
  <c r="R15" i="93"/>
  <c r="E53" i="93" s="1"/>
  <c r="S13" i="93"/>
  <c r="S8" i="93"/>
  <c r="S9" i="93"/>
  <c r="S14" i="93"/>
  <c r="H21" i="95"/>
  <c r="H45" i="95" s="1"/>
  <c r="R13" i="93"/>
  <c r="E51" i="93" s="1"/>
  <c r="S10" i="93"/>
  <c r="H17" i="95"/>
  <c r="H41" i="95" s="1"/>
  <c r="R9" i="93"/>
  <c r="E47" i="93" s="1"/>
  <c r="H24" i="95"/>
  <c r="H48" i="95" s="1"/>
  <c r="R16" i="93"/>
  <c r="E54" i="93" s="1"/>
  <c r="H18" i="95"/>
  <c r="H42" i="95" s="1"/>
  <c r="R10" i="93"/>
  <c r="E48" i="93" s="1"/>
  <c r="T13" i="93"/>
  <c r="T8" i="93"/>
  <c r="T9" i="93"/>
  <c r="T14" i="93"/>
  <c r="G18" i="95"/>
  <c r="G42" i="95" s="1"/>
  <c r="R10" i="92"/>
  <c r="E48" i="92" s="1"/>
  <c r="S8" i="92"/>
  <c r="S12" i="92"/>
  <c r="T14" i="92"/>
  <c r="S13" i="92"/>
  <c r="S16" i="92"/>
  <c r="G20" i="95"/>
  <c r="G44" i="95" s="1"/>
  <c r="R12" i="92"/>
  <c r="E50" i="92" s="1"/>
  <c r="G21" i="95"/>
  <c r="G45" i="95" s="1"/>
  <c r="R13" i="92"/>
  <c r="E51" i="92" s="1"/>
  <c r="T8" i="92"/>
  <c r="T12" i="92"/>
  <c r="S14" i="92"/>
  <c r="T13" i="92"/>
  <c r="T16" i="92"/>
  <c r="G23" i="95"/>
  <c r="G47" i="95" s="1"/>
  <c r="R15" i="92"/>
  <c r="E53" i="92" s="1"/>
  <c r="G17" i="95"/>
  <c r="G41" i="95" s="1"/>
  <c r="R9" i="92"/>
  <c r="E47" i="92" s="1"/>
  <c r="T11" i="92"/>
  <c r="S9" i="92"/>
  <c r="T10" i="92"/>
  <c r="T15" i="92"/>
  <c r="G16" i="95"/>
  <c r="G40" i="95" s="1"/>
  <c r="R8" i="92"/>
  <c r="E46" i="92" s="1"/>
  <c r="G24" i="95"/>
  <c r="G48" i="95" s="1"/>
  <c r="R16" i="92"/>
  <c r="E54" i="92" s="1"/>
  <c r="G19" i="95"/>
  <c r="G43" i="95" s="1"/>
  <c r="R11" i="92"/>
  <c r="E49" i="92" s="1"/>
  <c r="G22" i="95"/>
  <c r="G46" i="95" s="1"/>
  <c r="R14" i="92"/>
  <c r="E52" i="92" s="1"/>
  <c r="S11" i="92"/>
  <c r="T9" i="92"/>
  <c r="S10" i="92"/>
  <c r="S15" i="92"/>
  <c r="F17" i="95"/>
  <c r="F41" i="95" s="1"/>
  <c r="R9" i="91"/>
  <c r="E47" i="91" s="1"/>
  <c r="F22" i="95"/>
  <c r="F46" i="95" s="1"/>
  <c r="R14" i="91"/>
  <c r="E52" i="91" s="1"/>
  <c r="F21" i="95"/>
  <c r="F45" i="95" s="1"/>
  <c r="R13" i="91"/>
  <c r="E51" i="91" s="1"/>
  <c r="F24" i="95"/>
  <c r="F48" i="95" s="1"/>
  <c r="R16" i="91"/>
  <c r="E54" i="91" s="1"/>
  <c r="S12" i="91"/>
  <c r="S11" i="91"/>
  <c r="S9" i="91"/>
  <c r="S16" i="91"/>
  <c r="F23" i="95"/>
  <c r="F47" i="95" s="1"/>
  <c r="R15" i="91"/>
  <c r="E53" i="91" s="1"/>
  <c r="F19" i="95"/>
  <c r="F43" i="95" s="1"/>
  <c r="R11" i="91"/>
  <c r="E49" i="91" s="1"/>
  <c r="F18" i="95"/>
  <c r="F42" i="95" s="1"/>
  <c r="R10" i="91"/>
  <c r="E48" i="91" s="1"/>
  <c r="S8" i="91"/>
  <c r="F20" i="95"/>
  <c r="F44" i="95" s="1"/>
  <c r="R12" i="91"/>
  <c r="E50" i="91" s="1"/>
  <c r="F16" i="95"/>
  <c r="F40" i="95" s="1"/>
  <c r="R8" i="91"/>
  <c r="E46" i="91" s="1"/>
  <c r="T12" i="91"/>
  <c r="T11" i="91"/>
  <c r="T9" i="91"/>
  <c r="T16" i="91"/>
  <c r="T14" i="91"/>
  <c r="T13" i="91"/>
  <c r="T15" i="91"/>
  <c r="T8" i="91"/>
  <c r="T10" i="91"/>
  <c r="D22" i="95"/>
  <c r="D46" i="95" s="1"/>
  <c r="R14" i="88"/>
  <c r="D16" i="95"/>
  <c r="D40" i="95" s="1"/>
  <c r="R8" i="88"/>
  <c r="E22" i="88" s="1"/>
  <c r="D76" i="95" s="1"/>
  <c r="P30" i="97" s="1"/>
  <c r="D20" i="95"/>
  <c r="D44" i="95" s="1"/>
  <c r="R12" i="88"/>
  <c r="S16" i="88"/>
  <c r="T9" i="88"/>
  <c r="S13" i="88"/>
  <c r="S8" i="88"/>
  <c r="S12" i="88"/>
  <c r="D18" i="95"/>
  <c r="D42" i="95" s="1"/>
  <c r="R10" i="88"/>
  <c r="D24" i="95"/>
  <c r="D48" i="95" s="1"/>
  <c r="R16" i="88"/>
  <c r="T16" i="88"/>
  <c r="S9" i="88"/>
  <c r="T13" i="88"/>
  <c r="T8" i="88"/>
  <c r="T12" i="88"/>
  <c r="D21" i="95"/>
  <c r="D45" i="95" s="1"/>
  <c r="R13" i="88"/>
  <c r="D17" i="95"/>
  <c r="D41" i="95" s="1"/>
  <c r="R9" i="88"/>
  <c r="T11" i="88"/>
  <c r="T14" i="88"/>
  <c r="T15" i="88"/>
  <c r="T10" i="88"/>
  <c r="D23" i="95"/>
  <c r="D47" i="95" s="1"/>
  <c r="R15" i="88"/>
  <c r="D19" i="95"/>
  <c r="D43" i="95" s="1"/>
  <c r="R11" i="88"/>
  <c r="S11" i="88"/>
  <c r="U11" i="88" s="1"/>
  <c r="S14" i="88"/>
  <c r="S15" i="88"/>
  <c r="S10" i="88"/>
  <c r="E16" i="95"/>
  <c r="E40" i="95" s="1"/>
  <c r="R8" i="90"/>
  <c r="S8" i="90"/>
  <c r="T8" i="90"/>
  <c r="E45" i="95"/>
  <c r="E42" i="95"/>
  <c r="E43" i="95"/>
  <c r="E48" i="95"/>
  <c r="E47" i="95"/>
  <c r="E46" i="95"/>
  <c r="E41" i="95"/>
  <c r="E44" i="95"/>
  <c r="N7" i="80"/>
  <c r="B15" i="95"/>
  <c r="T9" i="116"/>
  <c r="W9" i="116" s="1"/>
  <c r="J4" i="108"/>
  <c r="H3" i="95"/>
  <c r="H123" i="95" s="1"/>
  <c r="F33" i="121"/>
  <c r="G3" i="95"/>
  <c r="G123" i="95" s="1"/>
  <c r="G33" i="120"/>
  <c r="E33" i="120"/>
  <c r="V7" i="119"/>
  <c r="X7" i="119"/>
  <c r="U7" i="118"/>
  <c r="X7" i="118"/>
  <c r="U7" i="117"/>
  <c r="X7" i="117"/>
  <c r="U7" i="116"/>
  <c r="X7" i="116"/>
  <c r="V7" i="115"/>
  <c r="X7" i="115"/>
  <c r="D13" i="80"/>
  <c r="E13" i="80" s="1"/>
  <c r="F13" i="80" s="1"/>
  <c r="G13" i="80" s="1"/>
  <c r="H13" i="80" s="1"/>
  <c r="I13" i="80" s="1"/>
  <c r="J13" i="80" s="1"/>
  <c r="B33" i="95" s="1"/>
  <c r="R9" i="116"/>
  <c r="E47" i="116" s="1"/>
  <c r="R14" i="121"/>
  <c r="E28" i="121" s="1"/>
  <c r="V7" i="118"/>
  <c r="F3" i="95"/>
  <c r="F123" i="95" s="1"/>
  <c r="V7" i="116"/>
  <c r="T11" i="116"/>
  <c r="W11" i="116" s="1"/>
  <c r="J4" i="116"/>
  <c r="S9" i="116"/>
  <c r="D12" i="80"/>
  <c r="E12" i="80" s="1"/>
  <c r="F12" i="80" s="1"/>
  <c r="G12" i="80" s="1"/>
  <c r="H12" i="80" s="1"/>
  <c r="I12" i="80" s="1"/>
  <c r="V7" i="117"/>
  <c r="D16" i="80"/>
  <c r="E16" i="80" s="1"/>
  <c r="F16" i="80" s="1"/>
  <c r="G16" i="80" s="1"/>
  <c r="H16" i="80" s="1"/>
  <c r="I16" i="80" s="1"/>
  <c r="J16" i="80" s="1"/>
  <c r="K16" i="80" s="1"/>
  <c r="L16" i="80" s="1"/>
  <c r="M16" i="80" s="1"/>
  <c r="B36" i="95" s="1"/>
  <c r="R14" i="115"/>
  <c r="D14" i="80"/>
  <c r="E14" i="80" s="1"/>
  <c r="F14" i="80" s="1"/>
  <c r="G14" i="80" s="1"/>
  <c r="H14" i="80" s="1"/>
  <c r="I14" i="80" s="1"/>
  <c r="J14" i="80" s="1"/>
  <c r="K14" i="80" s="1"/>
  <c r="D15" i="80"/>
  <c r="E15" i="80" s="1"/>
  <c r="F15" i="80" s="1"/>
  <c r="G15" i="80" s="1"/>
  <c r="H15" i="80" s="1"/>
  <c r="I15" i="80" s="1"/>
  <c r="J15" i="80" s="1"/>
  <c r="K15" i="80" s="1"/>
  <c r="L15" i="80" s="1"/>
  <c r="B35" i="95" s="1"/>
  <c r="R11" i="116"/>
  <c r="E25" i="116" s="1"/>
  <c r="N15" i="116"/>
  <c r="T15" i="116"/>
  <c r="W15" i="116" s="1"/>
  <c r="S15" i="116"/>
  <c r="U7" i="115"/>
  <c r="S10" i="116"/>
  <c r="D9" i="80"/>
  <c r="E9" i="80" s="1"/>
  <c r="F9" i="80" s="1"/>
  <c r="T10" i="116"/>
  <c r="W10" i="116" s="1"/>
  <c r="D10" i="80"/>
  <c r="E10" i="80" s="1"/>
  <c r="F10" i="80" s="1"/>
  <c r="G10" i="80" s="1"/>
  <c r="B30" i="95" s="1"/>
  <c r="B16" i="80"/>
  <c r="B8" i="80"/>
  <c r="B10" i="80"/>
  <c r="S13" i="116"/>
  <c r="F22" i="122"/>
  <c r="N10" i="116"/>
  <c r="K2" i="106"/>
  <c r="H12" i="115"/>
  <c r="I12" i="115" s="1"/>
  <c r="R12" i="115" s="1"/>
  <c r="E50" i="115" s="1"/>
  <c r="S11" i="119"/>
  <c r="S16" i="117"/>
  <c r="S10" i="119"/>
  <c r="U7" i="119"/>
  <c r="T10" i="119"/>
  <c r="W10" i="119" s="1"/>
  <c r="T16" i="117"/>
  <c r="W16" i="117" s="1"/>
  <c r="R10" i="119"/>
  <c r="E24" i="119" s="1"/>
  <c r="S11" i="116"/>
  <c r="F4" i="94"/>
  <c r="S7" i="94" s="1"/>
  <c r="K2" i="94"/>
  <c r="N11" i="121"/>
  <c r="R11" i="121"/>
  <c r="E49" i="121" s="1"/>
  <c r="R16" i="116"/>
  <c r="E54" i="116" s="1"/>
  <c r="N16" i="116"/>
  <c r="N14" i="115"/>
  <c r="T14" i="115"/>
  <c r="W14" i="115" s="1"/>
  <c r="S14" i="115"/>
  <c r="D7" i="94"/>
  <c r="C13" i="94"/>
  <c r="C9" i="94"/>
  <c r="C8" i="94"/>
  <c r="C12" i="94"/>
  <c r="C14" i="94"/>
  <c r="C11" i="94"/>
  <c r="C10" i="94"/>
  <c r="C15" i="94"/>
  <c r="C16" i="94"/>
  <c r="J4" i="87"/>
  <c r="R13" i="116"/>
  <c r="E51" i="116" s="1"/>
  <c r="R16" i="121"/>
  <c r="E54" i="121" s="1"/>
  <c r="R10" i="116"/>
  <c r="D7" i="106"/>
  <c r="C8" i="106"/>
  <c r="C13" i="106"/>
  <c r="C15" i="106"/>
  <c r="C9" i="106"/>
  <c r="C12" i="106"/>
  <c r="C16" i="106"/>
  <c r="C14" i="106"/>
  <c r="C10" i="106"/>
  <c r="C11" i="106"/>
  <c r="R16" i="117"/>
  <c r="E30" i="117" s="1"/>
  <c r="T11" i="119"/>
  <c r="W11" i="119" s="1"/>
  <c r="T13" i="116"/>
  <c r="W13" i="116" s="1"/>
  <c r="J4" i="106"/>
  <c r="V27" i="35"/>
  <c r="G2" i="101"/>
  <c r="D7" i="96"/>
  <c r="C8" i="96"/>
  <c r="C13" i="96"/>
  <c r="C14" i="96"/>
  <c r="C9" i="96"/>
  <c r="C12" i="96"/>
  <c r="C11" i="96"/>
  <c r="C15" i="96"/>
  <c r="C10" i="96"/>
  <c r="C16" i="96"/>
  <c r="H4" i="96"/>
  <c r="T7" i="96" s="1"/>
  <c r="U7" i="96" s="1"/>
  <c r="K2" i="96"/>
  <c r="I27" i="35"/>
  <c r="T27" i="35"/>
  <c r="U27" i="35" s="1"/>
  <c r="R11" i="119"/>
  <c r="E49" i="119" s="1"/>
  <c r="K2" i="105"/>
  <c r="F4" i="105"/>
  <c r="S7" i="105" s="1"/>
  <c r="D7" i="105"/>
  <c r="C12" i="105"/>
  <c r="C14" i="105"/>
  <c r="C8" i="105"/>
  <c r="C9" i="105"/>
  <c r="C15" i="105"/>
  <c r="C10" i="105"/>
  <c r="C11" i="105"/>
  <c r="C13" i="105"/>
  <c r="C16" i="105"/>
  <c r="B7" i="102"/>
  <c r="C16" i="102"/>
  <c r="C11" i="102"/>
  <c r="C8" i="102"/>
  <c r="C14" i="102"/>
  <c r="C15" i="102"/>
  <c r="J4" i="102"/>
  <c r="C9" i="102"/>
  <c r="C12" i="102"/>
  <c r="C10" i="102"/>
  <c r="C13" i="102"/>
  <c r="J4" i="89"/>
  <c r="C11" i="89"/>
  <c r="C16" i="89"/>
  <c r="C15" i="89"/>
  <c r="C12" i="89"/>
  <c r="B7" i="89"/>
  <c r="C10" i="89"/>
  <c r="C9" i="89"/>
  <c r="C8" i="89"/>
  <c r="C13" i="89"/>
  <c r="C14" i="89"/>
  <c r="S10" i="118"/>
  <c r="C8" i="104"/>
  <c r="C11" i="104"/>
  <c r="C10" i="104"/>
  <c r="J4" i="104"/>
  <c r="C14" i="104"/>
  <c r="C13" i="104"/>
  <c r="C9" i="104"/>
  <c r="C12" i="104"/>
  <c r="B7" i="104"/>
  <c r="C15" i="104"/>
  <c r="C16" i="104"/>
  <c r="B7" i="103"/>
  <c r="C16" i="103"/>
  <c r="C14" i="103"/>
  <c r="J4" i="103"/>
  <c r="C10" i="103"/>
  <c r="C9" i="103"/>
  <c r="C15" i="103"/>
  <c r="C12" i="103"/>
  <c r="C8" i="103"/>
  <c r="C11" i="103"/>
  <c r="C13" i="103"/>
  <c r="T9" i="90"/>
  <c r="T10" i="118"/>
  <c r="W10" i="118" s="1"/>
  <c r="S15" i="117"/>
  <c r="S14" i="90"/>
  <c r="S8" i="119"/>
  <c r="T11" i="120"/>
  <c r="W11" i="120" s="1"/>
  <c r="S8" i="121"/>
  <c r="T14" i="120"/>
  <c r="W14" i="120" s="1"/>
  <c r="R12" i="119"/>
  <c r="E50" i="119" s="1"/>
  <c r="T11" i="121"/>
  <c r="W11" i="121" s="1"/>
  <c r="S14" i="121"/>
  <c r="S12" i="117"/>
  <c r="S10" i="117"/>
  <c r="S12" i="119"/>
  <c r="T13" i="118"/>
  <c r="W13" i="118" s="1"/>
  <c r="S11" i="121"/>
  <c r="S14" i="117"/>
  <c r="S8" i="117"/>
  <c r="S11" i="90"/>
  <c r="S8" i="120"/>
  <c r="S8" i="118"/>
  <c r="S16" i="116"/>
  <c r="T12" i="120"/>
  <c r="W12" i="120" s="1"/>
  <c r="S16" i="90"/>
  <c r="T16" i="116"/>
  <c r="W16" i="116" s="1"/>
  <c r="S8" i="115"/>
  <c r="T9" i="117"/>
  <c r="W9" i="117" s="1"/>
  <c r="T13" i="115"/>
  <c r="W13" i="115" s="1"/>
  <c r="S9" i="118"/>
  <c r="T8" i="115"/>
  <c r="W8" i="115" s="1"/>
  <c r="T12" i="90"/>
  <c r="S11" i="118"/>
  <c r="S10" i="121"/>
  <c r="T14" i="117"/>
  <c r="W14" i="117" s="1"/>
  <c r="T8" i="118"/>
  <c r="W8" i="118" s="1"/>
  <c r="S12" i="120"/>
  <c r="T16" i="90"/>
  <c r="T13" i="90"/>
  <c r="T15" i="117"/>
  <c r="W15" i="117" s="1"/>
  <c r="S12" i="116"/>
  <c r="S15" i="118"/>
  <c r="N11" i="118"/>
  <c r="E11" i="117"/>
  <c r="F11" i="117" s="1"/>
  <c r="G11" i="117" s="1"/>
  <c r="H11" i="117" s="1"/>
  <c r="G15" i="119"/>
  <c r="H15" i="119" s="1"/>
  <c r="I15" i="119" s="1"/>
  <c r="J15" i="119" s="1"/>
  <c r="K15" i="119" s="1"/>
  <c r="L15" i="119" s="1"/>
  <c r="G16" i="115"/>
  <c r="H16" i="115" s="1"/>
  <c r="I16" i="115" s="1"/>
  <c r="J16" i="115" s="1"/>
  <c r="K16" i="115" s="1"/>
  <c r="L16" i="115" s="1"/>
  <c r="M16" i="115" s="1"/>
  <c r="S8" i="116"/>
  <c r="T12" i="117"/>
  <c r="W12" i="117" s="1"/>
  <c r="E9" i="119"/>
  <c r="F9" i="119" s="1"/>
  <c r="N13" i="88"/>
  <c r="N14" i="88"/>
  <c r="T8" i="120"/>
  <c r="W8" i="120" s="1"/>
  <c r="T10" i="121"/>
  <c r="W10" i="121" s="1"/>
  <c r="N12" i="93"/>
  <c r="N13" i="93"/>
  <c r="N16" i="120"/>
  <c r="R16" i="120"/>
  <c r="D9" i="109"/>
  <c r="E9" i="109" s="1"/>
  <c r="F9" i="109" s="1"/>
  <c r="X29" i="95" s="1"/>
  <c r="B9" i="109"/>
  <c r="B12" i="109"/>
  <c r="D12" i="109"/>
  <c r="E12" i="109" s="1"/>
  <c r="F12" i="109" s="1"/>
  <c r="G12" i="109" s="1"/>
  <c r="H12" i="109" s="1"/>
  <c r="I12" i="109" s="1"/>
  <c r="X32" i="95" s="1"/>
  <c r="D8" i="109"/>
  <c r="E8" i="109" s="1"/>
  <c r="X28" i="95" s="1"/>
  <c r="B8" i="109"/>
  <c r="B9" i="110"/>
  <c r="D9" i="110"/>
  <c r="E9" i="110" s="1"/>
  <c r="F9" i="110" s="1"/>
  <c r="Y29" i="95" s="1"/>
  <c r="B12" i="110"/>
  <c r="D12" i="110"/>
  <c r="E12" i="110" s="1"/>
  <c r="F12" i="110" s="1"/>
  <c r="G12" i="110" s="1"/>
  <c r="H12" i="110" s="1"/>
  <c r="I12" i="110" s="1"/>
  <c r="Y32" i="95" s="1"/>
  <c r="S15" i="120"/>
  <c r="E21" i="107"/>
  <c r="V75" i="95" s="1"/>
  <c r="V99" i="95" s="1"/>
  <c r="N10" i="107"/>
  <c r="N13" i="107"/>
  <c r="S15" i="121"/>
  <c r="S10" i="90"/>
  <c r="T15" i="90"/>
  <c r="T13" i="121"/>
  <c r="W13" i="121" s="1"/>
  <c r="R8" i="118"/>
  <c r="N8" i="118"/>
  <c r="N12" i="100"/>
  <c r="D9" i="108"/>
  <c r="E9" i="108" s="1"/>
  <c r="F9" i="108" s="1"/>
  <c r="W29" i="95" s="1"/>
  <c r="B9" i="108"/>
  <c r="B13" i="108"/>
  <c r="D13" i="108"/>
  <c r="E13" i="108" s="1"/>
  <c r="F13" i="108" s="1"/>
  <c r="G13" i="108" s="1"/>
  <c r="H13" i="108" s="1"/>
  <c r="I13" i="108" s="1"/>
  <c r="J13" i="108" s="1"/>
  <c r="W33" i="95" s="1"/>
  <c r="B9" i="99"/>
  <c r="D9" i="99"/>
  <c r="E9" i="99" s="1"/>
  <c r="F9" i="99" s="1"/>
  <c r="U29" i="95" s="1"/>
  <c r="D10" i="99"/>
  <c r="E10" i="99" s="1"/>
  <c r="F10" i="99" s="1"/>
  <c r="G10" i="99" s="1"/>
  <c r="U30" i="95" s="1"/>
  <c r="B10" i="99"/>
  <c r="B8" i="99"/>
  <c r="D8" i="99"/>
  <c r="E8" i="99" s="1"/>
  <c r="U28" i="95" s="1"/>
  <c r="N15" i="88"/>
  <c r="N12" i="120"/>
  <c r="R12" i="120"/>
  <c r="N14" i="118"/>
  <c r="R14" i="118"/>
  <c r="E21" i="90"/>
  <c r="E75" i="95" s="1"/>
  <c r="N16" i="90"/>
  <c r="R16" i="90"/>
  <c r="E54" i="90" s="1"/>
  <c r="E45" i="118"/>
  <c r="E21" i="118"/>
  <c r="S13" i="117"/>
  <c r="N11" i="87"/>
  <c r="B13" i="112"/>
  <c r="D13" i="112"/>
  <c r="E13" i="112" s="1"/>
  <c r="F13" i="112" s="1"/>
  <c r="G13" i="112" s="1"/>
  <c r="H13" i="112" s="1"/>
  <c r="I13" i="112" s="1"/>
  <c r="J13" i="112" s="1"/>
  <c r="AA33" i="95" s="1"/>
  <c r="D15" i="112"/>
  <c r="E15" i="112" s="1"/>
  <c r="F15" i="112" s="1"/>
  <c r="G15" i="112" s="1"/>
  <c r="H15" i="112" s="1"/>
  <c r="I15" i="112" s="1"/>
  <c r="J15" i="112" s="1"/>
  <c r="K15" i="112" s="1"/>
  <c r="L15" i="112" s="1"/>
  <c r="AA35" i="95" s="1"/>
  <c r="B15" i="112"/>
  <c r="N10" i="88"/>
  <c r="E21" i="93"/>
  <c r="H75" i="95" s="1"/>
  <c r="N16" i="93"/>
  <c r="T12" i="118"/>
  <c r="W12" i="118" s="1"/>
  <c r="D13" i="111"/>
  <c r="E13" i="111" s="1"/>
  <c r="F13" i="111" s="1"/>
  <c r="G13" i="111" s="1"/>
  <c r="H13" i="111" s="1"/>
  <c r="I13" i="111" s="1"/>
  <c r="J13" i="111" s="1"/>
  <c r="Z33" i="95" s="1"/>
  <c r="B13" i="111"/>
  <c r="B15" i="111"/>
  <c r="D15" i="111"/>
  <c r="E15" i="111" s="1"/>
  <c r="F15" i="111" s="1"/>
  <c r="G15" i="111" s="1"/>
  <c r="H15" i="111" s="1"/>
  <c r="I15" i="111" s="1"/>
  <c r="J15" i="111" s="1"/>
  <c r="K15" i="111" s="1"/>
  <c r="L15" i="111" s="1"/>
  <c r="Z35" i="95" s="1"/>
  <c r="N13" i="91"/>
  <c r="N11" i="91"/>
  <c r="S13" i="90"/>
  <c r="S9" i="90"/>
  <c r="N10" i="100"/>
  <c r="N14" i="120"/>
  <c r="R14" i="120"/>
  <c r="R14" i="116"/>
  <c r="N10" i="117"/>
  <c r="R10" i="117"/>
  <c r="N16" i="88"/>
  <c r="N11" i="88"/>
  <c r="N10" i="120"/>
  <c r="R10" i="120"/>
  <c r="N15" i="93"/>
  <c r="N13" i="120"/>
  <c r="R13" i="120"/>
  <c r="N12" i="107"/>
  <c r="N11" i="107"/>
  <c r="S12" i="121"/>
  <c r="E21" i="115"/>
  <c r="E45" i="115"/>
  <c r="T8" i="116"/>
  <c r="W8" i="116" s="1"/>
  <c r="H16" i="119"/>
  <c r="I16" i="119" s="1"/>
  <c r="J16" i="119" s="1"/>
  <c r="K16" i="119" s="1"/>
  <c r="L16" i="119" s="1"/>
  <c r="M16" i="119" s="1"/>
  <c r="N8" i="120"/>
  <c r="R8" i="120"/>
  <c r="S16" i="120"/>
  <c r="B13" i="109"/>
  <c r="D13" i="109"/>
  <c r="E13" i="109" s="1"/>
  <c r="F13" i="109" s="1"/>
  <c r="G13" i="109" s="1"/>
  <c r="H13" i="109" s="1"/>
  <c r="I13" i="109" s="1"/>
  <c r="J13" i="109" s="1"/>
  <c r="X33" i="95" s="1"/>
  <c r="B15" i="109"/>
  <c r="D15" i="109"/>
  <c r="E15" i="109" s="1"/>
  <c r="F15" i="109" s="1"/>
  <c r="G15" i="109" s="1"/>
  <c r="H15" i="109" s="1"/>
  <c r="I15" i="109" s="1"/>
  <c r="J15" i="109" s="1"/>
  <c r="K15" i="109" s="1"/>
  <c r="L15" i="109" s="1"/>
  <c r="X35" i="95" s="1"/>
  <c r="X3" i="95"/>
  <c r="D13" i="110"/>
  <c r="E13" i="110" s="1"/>
  <c r="F13" i="110" s="1"/>
  <c r="G13" i="110" s="1"/>
  <c r="H13" i="110" s="1"/>
  <c r="I13" i="110" s="1"/>
  <c r="J13" i="110" s="1"/>
  <c r="Y33" i="95" s="1"/>
  <c r="B13" i="110"/>
  <c r="B11" i="110"/>
  <c r="D11" i="110"/>
  <c r="E11" i="110" s="1"/>
  <c r="F11" i="110" s="1"/>
  <c r="G11" i="110" s="1"/>
  <c r="H11" i="110" s="1"/>
  <c r="Y31" i="95" s="1"/>
  <c r="N7" i="110"/>
  <c r="T15" i="120"/>
  <c r="W15" i="120" s="1"/>
  <c r="T15" i="121"/>
  <c r="W15" i="121" s="1"/>
  <c r="T10" i="90"/>
  <c r="S15" i="90"/>
  <c r="S13" i="121"/>
  <c r="N8" i="119"/>
  <c r="R8" i="119"/>
  <c r="E21" i="87"/>
  <c r="C75" i="95" s="1"/>
  <c r="N10" i="87"/>
  <c r="D12" i="108"/>
  <c r="E12" i="108" s="1"/>
  <c r="F12" i="108" s="1"/>
  <c r="G12" i="108" s="1"/>
  <c r="H12" i="108" s="1"/>
  <c r="I12" i="108" s="1"/>
  <c r="W32" i="95" s="1"/>
  <c r="B12" i="108"/>
  <c r="D11" i="108"/>
  <c r="E11" i="108" s="1"/>
  <c r="F11" i="108" s="1"/>
  <c r="G11" i="108" s="1"/>
  <c r="H11" i="108" s="1"/>
  <c r="W31" i="95" s="1"/>
  <c r="B11" i="108"/>
  <c r="D8" i="108"/>
  <c r="E8" i="108" s="1"/>
  <c r="W28" i="95" s="1"/>
  <c r="B8" i="108"/>
  <c r="E45" i="116"/>
  <c r="E21" i="116"/>
  <c r="R10" i="118"/>
  <c r="N10" i="118"/>
  <c r="D15" i="99"/>
  <c r="E15" i="99" s="1"/>
  <c r="F15" i="99" s="1"/>
  <c r="G15" i="99" s="1"/>
  <c r="H15" i="99" s="1"/>
  <c r="I15" i="99" s="1"/>
  <c r="J15" i="99" s="1"/>
  <c r="K15" i="99" s="1"/>
  <c r="L15" i="99" s="1"/>
  <c r="U35" i="95" s="1"/>
  <c r="B15" i="99"/>
  <c r="B14" i="99"/>
  <c r="D14" i="99"/>
  <c r="E14" i="99" s="1"/>
  <c r="F14" i="99" s="1"/>
  <c r="G14" i="99" s="1"/>
  <c r="H14" i="99" s="1"/>
  <c r="I14" i="99" s="1"/>
  <c r="J14" i="99" s="1"/>
  <c r="K14" i="99" s="1"/>
  <c r="U34" i="95" s="1"/>
  <c r="N7" i="99"/>
  <c r="E21" i="120"/>
  <c r="E45" i="120"/>
  <c r="N8" i="93"/>
  <c r="N11" i="93"/>
  <c r="T8" i="117"/>
  <c r="W8" i="117" s="1"/>
  <c r="S9" i="117"/>
  <c r="S14" i="118"/>
  <c r="F14" i="119"/>
  <c r="G14" i="119" s="1"/>
  <c r="H14" i="119" s="1"/>
  <c r="I14" i="119" s="1"/>
  <c r="J14" i="119" s="1"/>
  <c r="K14" i="119" s="1"/>
  <c r="T8" i="121"/>
  <c r="W8" i="121" s="1"/>
  <c r="N14" i="90"/>
  <c r="R14" i="90"/>
  <c r="E52" i="90" s="1"/>
  <c r="N11" i="120"/>
  <c r="R11" i="120"/>
  <c r="N13" i="115"/>
  <c r="R13" i="115"/>
  <c r="T13" i="117"/>
  <c r="W13" i="117" s="1"/>
  <c r="T9" i="118"/>
  <c r="W9" i="118" s="1"/>
  <c r="D11" i="112"/>
  <c r="E11" i="112" s="1"/>
  <c r="F11" i="112" s="1"/>
  <c r="G11" i="112" s="1"/>
  <c r="H11" i="112" s="1"/>
  <c r="AA31" i="95" s="1"/>
  <c r="B11" i="112"/>
  <c r="B9" i="112"/>
  <c r="D9" i="112"/>
  <c r="E9" i="112" s="1"/>
  <c r="F9" i="112" s="1"/>
  <c r="AA29" i="95" s="1"/>
  <c r="B8" i="112"/>
  <c r="D8" i="112"/>
  <c r="E8" i="112" s="1"/>
  <c r="AA28" i="95" s="1"/>
  <c r="N14" i="93"/>
  <c r="S12" i="118"/>
  <c r="D9" i="111"/>
  <c r="E9" i="111" s="1"/>
  <c r="F9" i="111" s="1"/>
  <c r="Z29" i="95" s="1"/>
  <c r="B9" i="111"/>
  <c r="B12" i="111"/>
  <c r="D12" i="111"/>
  <c r="E12" i="111" s="1"/>
  <c r="F12" i="111" s="1"/>
  <c r="G12" i="111" s="1"/>
  <c r="H12" i="111" s="1"/>
  <c r="I12" i="111" s="1"/>
  <c r="Z32" i="95" s="1"/>
  <c r="E21" i="121"/>
  <c r="G21" i="121" s="1"/>
  <c r="E45" i="121"/>
  <c r="G45" i="121" s="1"/>
  <c r="R9" i="90"/>
  <c r="E47" i="90" s="1"/>
  <c r="N9" i="90"/>
  <c r="N8" i="115"/>
  <c r="R8" i="115"/>
  <c r="R15" i="117"/>
  <c r="N15" i="117"/>
  <c r="N16" i="87"/>
  <c r="N15" i="100"/>
  <c r="R12" i="116"/>
  <c r="N12" i="116"/>
  <c r="S10" i="120"/>
  <c r="T9" i="121"/>
  <c r="W9" i="121" s="1"/>
  <c r="T13" i="120"/>
  <c r="W13" i="120" s="1"/>
  <c r="N15" i="118"/>
  <c r="R15" i="118"/>
  <c r="S12" i="90"/>
  <c r="T11" i="90"/>
  <c r="T12" i="121"/>
  <c r="W12" i="121" s="1"/>
  <c r="T11" i="118"/>
  <c r="W11" i="118" s="1"/>
  <c r="T12" i="119"/>
  <c r="W12" i="119" s="1"/>
  <c r="N13" i="118"/>
  <c r="R13" i="118"/>
  <c r="S16" i="121"/>
  <c r="N8" i="87"/>
  <c r="N9" i="87"/>
  <c r="N8" i="116"/>
  <c r="R8" i="116"/>
  <c r="N8" i="92"/>
  <c r="N16" i="92"/>
  <c r="N10" i="121"/>
  <c r="R10" i="121"/>
  <c r="T16" i="120"/>
  <c r="W16" i="120" s="1"/>
  <c r="B10" i="109"/>
  <c r="D10" i="109"/>
  <c r="E10" i="109" s="1"/>
  <c r="F10" i="109" s="1"/>
  <c r="G10" i="109" s="1"/>
  <c r="X30" i="95" s="1"/>
  <c r="B16" i="109"/>
  <c r="D16" i="109"/>
  <c r="E16" i="109" s="1"/>
  <c r="F16" i="109" s="1"/>
  <c r="G16" i="109" s="1"/>
  <c r="H16" i="109" s="1"/>
  <c r="I16" i="109" s="1"/>
  <c r="J16" i="109" s="1"/>
  <c r="K16" i="109" s="1"/>
  <c r="L16" i="109" s="1"/>
  <c r="M16" i="109" s="1"/>
  <c r="X36" i="95" s="1"/>
  <c r="N7" i="109"/>
  <c r="B10" i="110"/>
  <c r="D10" i="110"/>
  <c r="E10" i="110" s="1"/>
  <c r="F10" i="110" s="1"/>
  <c r="G10" i="110" s="1"/>
  <c r="Y30" i="95" s="1"/>
  <c r="B14" i="110"/>
  <c r="D14" i="110"/>
  <c r="E14" i="110" s="1"/>
  <c r="F14" i="110" s="1"/>
  <c r="G14" i="110" s="1"/>
  <c r="H14" i="110" s="1"/>
  <c r="I14" i="110" s="1"/>
  <c r="J14" i="110" s="1"/>
  <c r="K14" i="110" s="1"/>
  <c r="Y34" i="95" s="1"/>
  <c r="N15" i="120"/>
  <c r="R15" i="120"/>
  <c r="N14" i="117"/>
  <c r="R14" i="117"/>
  <c r="N15" i="91"/>
  <c r="N9" i="91"/>
  <c r="N8" i="90"/>
  <c r="N13" i="121"/>
  <c r="R13" i="121"/>
  <c r="T8" i="119"/>
  <c r="W8" i="119" s="1"/>
  <c r="E16" i="118"/>
  <c r="F16" i="118" s="1"/>
  <c r="G16" i="118" s="1"/>
  <c r="H16" i="118" s="1"/>
  <c r="I16" i="118" s="1"/>
  <c r="J16" i="118" s="1"/>
  <c r="K16" i="118" s="1"/>
  <c r="L16" i="118" s="1"/>
  <c r="M16" i="118" s="1"/>
  <c r="N14" i="87"/>
  <c r="D16" i="108"/>
  <c r="E16" i="108" s="1"/>
  <c r="F16" i="108" s="1"/>
  <c r="G16" i="108" s="1"/>
  <c r="H16" i="108" s="1"/>
  <c r="I16" i="108" s="1"/>
  <c r="J16" i="108" s="1"/>
  <c r="K16" i="108" s="1"/>
  <c r="L16" i="108" s="1"/>
  <c r="M16" i="108" s="1"/>
  <c r="W36" i="95" s="1"/>
  <c r="B16" i="108"/>
  <c r="B10" i="108"/>
  <c r="D10" i="108"/>
  <c r="E10" i="108" s="1"/>
  <c r="F10" i="108" s="1"/>
  <c r="G10" i="108" s="1"/>
  <c r="W30" i="95" s="1"/>
  <c r="N7" i="108"/>
  <c r="F23" i="122"/>
  <c r="N11" i="92"/>
  <c r="N12" i="92"/>
  <c r="D16" i="99"/>
  <c r="E16" i="99" s="1"/>
  <c r="F16" i="99" s="1"/>
  <c r="G16" i="99" s="1"/>
  <c r="H16" i="99" s="1"/>
  <c r="I16" i="99" s="1"/>
  <c r="J16" i="99" s="1"/>
  <c r="K16" i="99" s="1"/>
  <c r="L16" i="99" s="1"/>
  <c r="M16" i="99" s="1"/>
  <c r="U36" i="95" s="1"/>
  <c r="B16" i="99"/>
  <c r="B12" i="99"/>
  <c r="D12" i="99"/>
  <c r="E12" i="99" s="1"/>
  <c r="F12" i="99" s="1"/>
  <c r="G12" i="99" s="1"/>
  <c r="H12" i="99" s="1"/>
  <c r="I12" i="99" s="1"/>
  <c r="U32" i="95" s="1"/>
  <c r="N9" i="93"/>
  <c r="T14" i="118"/>
  <c r="W14" i="118" s="1"/>
  <c r="N12" i="91"/>
  <c r="T14" i="90"/>
  <c r="S11" i="120"/>
  <c r="S13" i="115"/>
  <c r="N13" i="117"/>
  <c r="R13" i="117"/>
  <c r="M3" i="95"/>
  <c r="N9" i="100"/>
  <c r="N13" i="100"/>
  <c r="N14" i="92"/>
  <c r="B10" i="112"/>
  <c r="D10" i="112"/>
  <c r="E10" i="112" s="1"/>
  <c r="F10" i="112" s="1"/>
  <c r="G10" i="112" s="1"/>
  <c r="AA30" i="95" s="1"/>
  <c r="B12" i="112"/>
  <c r="D12" i="112"/>
  <c r="E12" i="112" s="1"/>
  <c r="F12" i="112" s="1"/>
  <c r="G12" i="112" s="1"/>
  <c r="H12" i="112" s="1"/>
  <c r="I12" i="112" s="1"/>
  <c r="AA32" i="95" s="1"/>
  <c r="N12" i="118"/>
  <c r="R12" i="118"/>
  <c r="F10" i="115"/>
  <c r="G10" i="115" s="1"/>
  <c r="B16" i="111"/>
  <c r="D16" i="111"/>
  <c r="E16" i="111" s="1"/>
  <c r="F16" i="111" s="1"/>
  <c r="G16" i="111" s="1"/>
  <c r="H16" i="111" s="1"/>
  <c r="I16" i="111" s="1"/>
  <c r="J16" i="111" s="1"/>
  <c r="K16" i="111" s="1"/>
  <c r="L16" i="111" s="1"/>
  <c r="M16" i="111" s="1"/>
  <c r="Z36" i="95" s="1"/>
  <c r="B11" i="111"/>
  <c r="D11" i="111"/>
  <c r="E11" i="111" s="1"/>
  <c r="F11" i="111" s="1"/>
  <c r="G11" i="111" s="1"/>
  <c r="H11" i="111" s="1"/>
  <c r="Z31" i="95" s="1"/>
  <c r="B8" i="111"/>
  <c r="D8" i="111"/>
  <c r="E8" i="111" s="1"/>
  <c r="Z28" i="95" s="1"/>
  <c r="E45" i="117"/>
  <c r="E21" i="117"/>
  <c r="N14" i="107"/>
  <c r="R13" i="90"/>
  <c r="E51" i="90" s="1"/>
  <c r="N13" i="90"/>
  <c r="E53" i="116"/>
  <c r="E29" i="116"/>
  <c r="N16" i="117"/>
  <c r="N15" i="87"/>
  <c r="S14" i="120"/>
  <c r="T12" i="116"/>
  <c r="W12" i="116" s="1"/>
  <c r="T10" i="117"/>
  <c r="W10" i="117" s="1"/>
  <c r="N13" i="92"/>
  <c r="T10" i="120"/>
  <c r="W10" i="120" s="1"/>
  <c r="S9" i="121"/>
  <c r="S13" i="120"/>
  <c r="T15" i="118"/>
  <c r="W15" i="118" s="1"/>
  <c r="N16" i="91"/>
  <c r="N10" i="91"/>
  <c r="N12" i="121"/>
  <c r="R12" i="121"/>
  <c r="R11" i="118"/>
  <c r="N12" i="119"/>
  <c r="S13" i="118"/>
  <c r="S14" i="116"/>
  <c r="T14" i="121"/>
  <c r="W14" i="121" s="1"/>
  <c r="T16" i="121"/>
  <c r="W16" i="121" s="1"/>
  <c r="E9" i="120"/>
  <c r="F9" i="120" s="1"/>
  <c r="N13" i="87"/>
  <c r="F15" i="115"/>
  <c r="G15" i="115" s="1"/>
  <c r="H15" i="115" s="1"/>
  <c r="I15" i="115" s="1"/>
  <c r="J15" i="115" s="1"/>
  <c r="K15" i="115" s="1"/>
  <c r="L15" i="115" s="1"/>
  <c r="N8" i="100"/>
  <c r="N14" i="100"/>
  <c r="N16" i="100"/>
  <c r="R12" i="117"/>
  <c r="N12" i="117"/>
  <c r="N15" i="92"/>
  <c r="E45" i="88"/>
  <c r="E21" i="88"/>
  <c r="D75" i="95" s="1"/>
  <c r="D99" i="95" s="1"/>
  <c r="B11" i="109"/>
  <c r="D11" i="109"/>
  <c r="E11" i="109" s="1"/>
  <c r="F11" i="109" s="1"/>
  <c r="G11" i="109" s="1"/>
  <c r="H11" i="109" s="1"/>
  <c r="X31" i="95" s="1"/>
  <c r="B14" i="109"/>
  <c r="D14" i="109"/>
  <c r="E14" i="109" s="1"/>
  <c r="F14" i="109" s="1"/>
  <c r="G14" i="109" s="1"/>
  <c r="H14" i="109" s="1"/>
  <c r="I14" i="109" s="1"/>
  <c r="J14" i="109" s="1"/>
  <c r="K14" i="109" s="1"/>
  <c r="X34" i="95" s="1"/>
  <c r="B16" i="110"/>
  <c r="D16" i="110"/>
  <c r="E16" i="110" s="1"/>
  <c r="F16" i="110" s="1"/>
  <c r="G16" i="110" s="1"/>
  <c r="H16" i="110" s="1"/>
  <c r="I16" i="110" s="1"/>
  <c r="J16" i="110" s="1"/>
  <c r="K16" i="110" s="1"/>
  <c r="L16" i="110" s="1"/>
  <c r="M16" i="110" s="1"/>
  <c r="Y36" i="95" s="1"/>
  <c r="D15" i="110"/>
  <c r="E15" i="110" s="1"/>
  <c r="F15" i="110" s="1"/>
  <c r="G15" i="110" s="1"/>
  <c r="H15" i="110" s="1"/>
  <c r="I15" i="110" s="1"/>
  <c r="J15" i="110" s="1"/>
  <c r="K15" i="110" s="1"/>
  <c r="L15" i="110" s="1"/>
  <c r="Y35" i="95" s="1"/>
  <c r="B15" i="110"/>
  <c r="B8" i="110"/>
  <c r="D8" i="110"/>
  <c r="E8" i="110" s="1"/>
  <c r="Y28" i="95" s="1"/>
  <c r="E13" i="119"/>
  <c r="F13" i="119" s="1"/>
  <c r="G13" i="119" s="1"/>
  <c r="H13" i="119" s="1"/>
  <c r="I13" i="119" s="1"/>
  <c r="J13" i="119" s="1"/>
  <c r="R15" i="121"/>
  <c r="N15" i="121"/>
  <c r="N10" i="90"/>
  <c r="R10" i="90"/>
  <c r="E48" i="90" s="1"/>
  <c r="R15" i="90"/>
  <c r="E53" i="90" s="1"/>
  <c r="N15" i="90"/>
  <c r="E21" i="100"/>
  <c r="M75" i="95" s="1"/>
  <c r="N11" i="100"/>
  <c r="D15" i="108"/>
  <c r="E15" i="108" s="1"/>
  <c r="F15" i="108" s="1"/>
  <c r="G15" i="108" s="1"/>
  <c r="H15" i="108" s="1"/>
  <c r="I15" i="108" s="1"/>
  <c r="J15" i="108" s="1"/>
  <c r="K15" i="108" s="1"/>
  <c r="L15" i="108" s="1"/>
  <c r="W35" i="95" s="1"/>
  <c r="B15" i="108"/>
  <c r="B14" i="108"/>
  <c r="D14" i="108"/>
  <c r="E14" i="108" s="1"/>
  <c r="F14" i="108" s="1"/>
  <c r="G14" i="108" s="1"/>
  <c r="H14" i="108" s="1"/>
  <c r="I14" i="108" s="1"/>
  <c r="J14" i="108" s="1"/>
  <c r="K14" i="108" s="1"/>
  <c r="W34" i="95" s="1"/>
  <c r="D13" i="99"/>
  <c r="E13" i="99" s="1"/>
  <c r="F13" i="99" s="1"/>
  <c r="G13" i="99" s="1"/>
  <c r="H13" i="99" s="1"/>
  <c r="I13" i="99" s="1"/>
  <c r="J13" i="99" s="1"/>
  <c r="U33" i="95" s="1"/>
  <c r="B13" i="99"/>
  <c r="B11" i="99"/>
  <c r="D11" i="99"/>
  <c r="E11" i="99" s="1"/>
  <c r="F11" i="99" s="1"/>
  <c r="G11" i="99" s="1"/>
  <c r="H11" i="99" s="1"/>
  <c r="U31" i="95" s="1"/>
  <c r="N8" i="88"/>
  <c r="N12" i="88"/>
  <c r="E3" i="95"/>
  <c r="R8" i="117"/>
  <c r="N8" i="117"/>
  <c r="N9" i="117"/>
  <c r="R9" i="117"/>
  <c r="N9" i="107"/>
  <c r="N15" i="107"/>
  <c r="E21" i="91"/>
  <c r="F75" i="95" s="1"/>
  <c r="N14" i="91"/>
  <c r="N8" i="121"/>
  <c r="R8" i="121"/>
  <c r="E21" i="119"/>
  <c r="E45" i="119"/>
  <c r="N12" i="87"/>
  <c r="T14" i="116"/>
  <c r="W14" i="116" s="1"/>
  <c r="R9" i="118"/>
  <c r="N9" i="118"/>
  <c r="N9" i="92"/>
  <c r="B14" i="112"/>
  <c r="D14" i="112"/>
  <c r="E14" i="112" s="1"/>
  <c r="F14" i="112" s="1"/>
  <c r="G14" i="112" s="1"/>
  <c r="H14" i="112" s="1"/>
  <c r="I14" i="112" s="1"/>
  <c r="J14" i="112" s="1"/>
  <c r="K14" i="112" s="1"/>
  <c r="AA34" i="95" s="1"/>
  <c r="D16" i="112"/>
  <c r="E16" i="112" s="1"/>
  <c r="F16" i="112" s="1"/>
  <c r="G16" i="112" s="1"/>
  <c r="H16" i="112" s="1"/>
  <c r="I16" i="112" s="1"/>
  <c r="J16" i="112" s="1"/>
  <c r="K16" i="112" s="1"/>
  <c r="L16" i="112" s="1"/>
  <c r="M16" i="112" s="1"/>
  <c r="AA36" i="95" s="1"/>
  <c r="B16" i="112"/>
  <c r="N7" i="112"/>
  <c r="G11" i="115"/>
  <c r="H11" i="115" s="1"/>
  <c r="N9" i="88"/>
  <c r="V7" i="120"/>
  <c r="U7" i="120"/>
  <c r="E9" i="115"/>
  <c r="F9" i="115" s="1"/>
  <c r="D10" i="111"/>
  <c r="E10" i="111" s="1"/>
  <c r="F10" i="111" s="1"/>
  <c r="G10" i="111" s="1"/>
  <c r="Z30" i="95" s="1"/>
  <c r="B10" i="111"/>
  <c r="B14" i="111"/>
  <c r="D14" i="111"/>
  <c r="E14" i="111" s="1"/>
  <c r="F14" i="111" s="1"/>
  <c r="G14" i="111" s="1"/>
  <c r="H14" i="111" s="1"/>
  <c r="I14" i="111" s="1"/>
  <c r="J14" i="111" s="1"/>
  <c r="K14" i="111" s="1"/>
  <c r="Z34" i="95" s="1"/>
  <c r="N7" i="111"/>
  <c r="N16" i="107"/>
  <c r="N8" i="91"/>
  <c r="E21" i="92"/>
  <c r="G75" i="95" s="1"/>
  <c r="N10" i="92"/>
  <c r="R9" i="121"/>
  <c r="N9" i="121"/>
  <c r="N10" i="93"/>
  <c r="N8" i="107"/>
  <c r="R12" i="90"/>
  <c r="E50" i="90" s="1"/>
  <c r="N12" i="90"/>
  <c r="N11" i="90"/>
  <c r="R11" i="90"/>
  <c r="E49" i="90" s="1"/>
  <c r="U14" i="88" l="1"/>
  <c r="G40" i="88" s="1"/>
  <c r="U7" i="94"/>
  <c r="G33" i="94" s="1"/>
  <c r="E111" i="95"/>
  <c r="E123" i="95"/>
  <c r="D111" i="95"/>
  <c r="B39" i="95"/>
  <c r="N14" i="97" s="1"/>
  <c r="M111" i="95"/>
  <c r="G99" i="95"/>
  <c r="G111" i="95"/>
  <c r="F99" i="95"/>
  <c r="F111" i="95"/>
  <c r="H111" i="95"/>
  <c r="V111" i="95"/>
  <c r="X63" i="95"/>
  <c r="M63" i="95"/>
  <c r="M99" i="95"/>
  <c r="H99" i="95"/>
  <c r="E99" i="95"/>
  <c r="U10" i="88"/>
  <c r="G48" i="88" s="1"/>
  <c r="U15" i="88"/>
  <c r="G53" i="88" s="1"/>
  <c r="U12" i="90"/>
  <c r="F50" i="90" s="1"/>
  <c r="U15" i="92"/>
  <c r="F53" i="92" s="1"/>
  <c r="U10" i="92"/>
  <c r="G36" i="92" s="1"/>
  <c r="U11" i="92"/>
  <c r="G25" i="92" s="1"/>
  <c r="U11" i="87"/>
  <c r="G25" i="87" s="1"/>
  <c r="U10" i="91"/>
  <c r="G24" i="91" s="1"/>
  <c r="G45" i="103"/>
  <c r="U7" i="105"/>
  <c r="G33" i="105" s="1"/>
  <c r="G45" i="102"/>
  <c r="U13" i="91"/>
  <c r="G51" i="91" s="1"/>
  <c r="G21" i="102"/>
  <c r="G33" i="104"/>
  <c r="U15" i="91"/>
  <c r="F41" i="91" s="1"/>
  <c r="U9" i="88"/>
  <c r="G47" i="88" s="1"/>
  <c r="U15" i="87"/>
  <c r="G53" i="87" s="1"/>
  <c r="F51" i="107"/>
  <c r="U10" i="93"/>
  <c r="F36" i="93" s="1"/>
  <c r="G33" i="103"/>
  <c r="R8" i="80"/>
  <c r="E46" i="80" s="1"/>
  <c r="G45" i="117"/>
  <c r="U14" i="91"/>
  <c r="G40" i="91" s="1"/>
  <c r="U15" i="93"/>
  <c r="G53" i="93" s="1"/>
  <c r="U16" i="93"/>
  <c r="F54" i="93" s="1"/>
  <c r="T8" i="80"/>
  <c r="U12" i="93"/>
  <c r="F50" i="93" s="1"/>
  <c r="U11" i="100"/>
  <c r="G49" i="100" s="1"/>
  <c r="U9" i="90"/>
  <c r="F47" i="90" s="1"/>
  <c r="U11" i="93"/>
  <c r="F49" i="93" s="1"/>
  <c r="U9" i="107"/>
  <c r="G35" i="107" s="1"/>
  <c r="U8" i="88"/>
  <c r="G22" i="88" s="1"/>
  <c r="U14" i="107"/>
  <c r="G52" i="107" s="1"/>
  <c r="Q8" i="97"/>
  <c r="E63" i="95"/>
  <c r="R8" i="97"/>
  <c r="F63" i="95"/>
  <c r="G49" i="88"/>
  <c r="G37" i="88"/>
  <c r="G25" i="88"/>
  <c r="U12" i="91"/>
  <c r="F38" i="91" s="1"/>
  <c r="T12" i="108"/>
  <c r="T16" i="108"/>
  <c r="G29" i="107"/>
  <c r="G41" i="107"/>
  <c r="G53" i="107"/>
  <c r="F41" i="107"/>
  <c r="U14" i="90"/>
  <c r="F52" i="90" s="1"/>
  <c r="S8" i="97"/>
  <c r="G63" i="95"/>
  <c r="U13" i="93"/>
  <c r="F39" i="93" s="1"/>
  <c r="E45" i="111"/>
  <c r="F45" i="111" s="1"/>
  <c r="E36" i="111"/>
  <c r="E35" i="111"/>
  <c r="E39" i="111"/>
  <c r="E33" i="111"/>
  <c r="F33" i="111" s="1"/>
  <c r="E37" i="111"/>
  <c r="E41" i="111"/>
  <c r="E40" i="111"/>
  <c r="E38" i="111"/>
  <c r="E42" i="111"/>
  <c r="E34" i="111"/>
  <c r="E45" i="109"/>
  <c r="F45" i="109" s="1"/>
  <c r="E39" i="109"/>
  <c r="E42" i="109"/>
  <c r="E33" i="109"/>
  <c r="F33" i="109" s="1"/>
  <c r="E34" i="109"/>
  <c r="E37" i="109"/>
  <c r="E36" i="109"/>
  <c r="E40" i="109"/>
  <c r="E41" i="109"/>
  <c r="E35" i="109"/>
  <c r="E38" i="109"/>
  <c r="S15" i="108"/>
  <c r="F53" i="107"/>
  <c r="E45" i="99"/>
  <c r="F45" i="99" s="1"/>
  <c r="E33" i="99"/>
  <c r="E36" i="99"/>
  <c r="E37" i="99"/>
  <c r="E38" i="99"/>
  <c r="E42" i="99"/>
  <c r="E39" i="99"/>
  <c r="E35" i="99"/>
  <c r="E34" i="99"/>
  <c r="E40" i="99"/>
  <c r="E41" i="99"/>
  <c r="F41" i="100"/>
  <c r="F33" i="107"/>
  <c r="G21" i="89"/>
  <c r="G45" i="89"/>
  <c r="G33" i="89"/>
  <c r="U11" i="90"/>
  <c r="F49" i="90" s="1"/>
  <c r="G21" i="96"/>
  <c r="G45" i="96"/>
  <c r="G33" i="96"/>
  <c r="U8" i="91"/>
  <c r="F34" i="91" s="1"/>
  <c r="E45" i="108"/>
  <c r="F45" i="108" s="1"/>
  <c r="E33" i="108"/>
  <c r="F33" i="108" s="1"/>
  <c r="E37" i="108"/>
  <c r="E40" i="108"/>
  <c r="E38" i="108"/>
  <c r="E41" i="108"/>
  <c r="E39" i="108"/>
  <c r="E36" i="108"/>
  <c r="E34" i="108"/>
  <c r="E42" i="108"/>
  <c r="E35" i="108"/>
  <c r="F33" i="100"/>
  <c r="G21" i="106"/>
  <c r="G33" i="106"/>
  <c r="G45" i="106"/>
  <c r="G21" i="94"/>
  <c r="T8" i="97"/>
  <c r="H63" i="95"/>
  <c r="E22" i="90"/>
  <c r="E76" i="95" s="1"/>
  <c r="Q30" i="97" s="1"/>
  <c r="E46" i="90"/>
  <c r="U14" i="92"/>
  <c r="F40" i="92" s="1"/>
  <c r="U9" i="93"/>
  <c r="F35" i="93" s="1"/>
  <c r="E45" i="112"/>
  <c r="F45" i="112" s="1"/>
  <c r="E33" i="112"/>
  <c r="F33" i="112" s="1"/>
  <c r="E36" i="112"/>
  <c r="E39" i="112"/>
  <c r="E34" i="112"/>
  <c r="E38" i="112"/>
  <c r="E37" i="112"/>
  <c r="E35" i="112"/>
  <c r="E42" i="112"/>
  <c r="E40" i="112"/>
  <c r="E41" i="112"/>
  <c r="E45" i="110"/>
  <c r="F45" i="110" s="1"/>
  <c r="E33" i="110"/>
  <c r="F33" i="110" s="1"/>
  <c r="E34" i="110"/>
  <c r="E35" i="110"/>
  <c r="E36" i="110"/>
  <c r="E37" i="110"/>
  <c r="E38" i="110"/>
  <c r="E39" i="110"/>
  <c r="E42" i="110"/>
  <c r="E41" i="110"/>
  <c r="E40" i="110"/>
  <c r="T13" i="108"/>
  <c r="G27" i="107"/>
  <c r="G39" i="107"/>
  <c r="G51" i="107"/>
  <c r="G29" i="100"/>
  <c r="G41" i="100"/>
  <c r="G53" i="100"/>
  <c r="F53" i="100"/>
  <c r="U8" i="100"/>
  <c r="F34" i="100" s="1"/>
  <c r="S8" i="80"/>
  <c r="F39" i="107"/>
  <c r="B24" i="95"/>
  <c r="B48" i="95" s="1"/>
  <c r="R16" i="80"/>
  <c r="E54" i="80" s="1"/>
  <c r="S14" i="80"/>
  <c r="B17" i="95"/>
  <c r="R9" i="80"/>
  <c r="E47" i="80" s="1"/>
  <c r="T12" i="80"/>
  <c r="B23" i="95"/>
  <c r="B47" i="95" s="1"/>
  <c r="R15" i="80"/>
  <c r="E53" i="80" s="1"/>
  <c r="S16" i="80"/>
  <c r="T11" i="80"/>
  <c r="B22" i="95"/>
  <c r="R14" i="80"/>
  <c r="E52" i="80" s="1"/>
  <c r="T10" i="80"/>
  <c r="B20" i="95"/>
  <c r="R12" i="80"/>
  <c r="E50" i="80" s="1"/>
  <c r="S13" i="80"/>
  <c r="T16" i="80"/>
  <c r="B18" i="95"/>
  <c r="B42" i="95" s="1"/>
  <c r="R10" i="80"/>
  <c r="E48" i="80" s="1"/>
  <c r="S11" i="80"/>
  <c r="S9" i="80"/>
  <c r="S10" i="80"/>
  <c r="T15" i="80"/>
  <c r="T13" i="80"/>
  <c r="T14" i="80"/>
  <c r="T9" i="80"/>
  <c r="S12" i="80"/>
  <c r="S15" i="80"/>
  <c r="B21" i="95"/>
  <c r="B45" i="95" s="1"/>
  <c r="R13" i="80"/>
  <c r="E51" i="80" s="1"/>
  <c r="U10" i="87"/>
  <c r="U12" i="87"/>
  <c r="U8" i="87"/>
  <c r="U9" i="87"/>
  <c r="F35" i="87" s="1"/>
  <c r="U14" i="87"/>
  <c r="F40" i="87" s="1"/>
  <c r="U13" i="87"/>
  <c r="U16" i="87"/>
  <c r="I27" i="95"/>
  <c r="I39" i="95" s="1"/>
  <c r="U14" i="97" s="1"/>
  <c r="R7" i="94"/>
  <c r="J27" i="95"/>
  <c r="J39" i="95" s="1"/>
  <c r="V14" i="97" s="1"/>
  <c r="R7" i="96"/>
  <c r="L15" i="95"/>
  <c r="L39" i="95" s="1"/>
  <c r="R7" i="89"/>
  <c r="U13" i="100"/>
  <c r="U14" i="100"/>
  <c r="F52" i="100" s="1"/>
  <c r="U12" i="100"/>
  <c r="F50" i="100" s="1"/>
  <c r="U9" i="100"/>
  <c r="U10" i="100"/>
  <c r="U16" i="100"/>
  <c r="F42" i="100" s="1"/>
  <c r="O15" i="95"/>
  <c r="O39" i="95" s="1"/>
  <c r="R7" i="102"/>
  <c r="P15" i="95"/>
  <c r="P39" i="95" s="1"/>
  <c r="R7" i="103"/>
  <c r="Q15" i="95"/>
  <c r="Q39" i="95" s="1"/>
  <c r="R7" i="104"/>
  <c r="R27" i="95"/>
  <c r="R39" i="95" s="1"/>
  <c r="R7" i="105"/>
  <c r="S27" i="95"/>
  <c r="S39" i="95" s="1"/>
  <c r="R7" i="106"/>
  <c r="S8" i="99"/>
  <c r="S13" i="99"/>
  <c r="S16" i="99"/>
  <c r="T15" i="99"/>
  <c r="S10" i="99"/>
  <c r="U19" i="95"/>
  <c r="U43" i="95" s="1"/>
  <c r="R11" i="99"/>
  <c r="E49" i="99" s="1"/>
  <c r="U20" i="95"/>
  <c r="U44" i="95" s="1"/>
  <c r="R12" i="99"/>
  <c r="E50" i="99" s="1"/>
  <c r="U22" i="95"/>
  <c r="U46" i="95" s="1"/>
  <c r="R14" i="99"/>
  <c r="E52" i="99" s="1"/>
  <c r="T8" i="99"/>
  <c r="T13" i="99"/>
  <c r="T16" i="99"/>
  <c r="S15" i="99"/>
  <c r="T10" i="99"/>
  <c r="U21" i="95"/>
  <c r="U45" i="95" s="1"/>
  <c r="R13" i="99"/>
  <c r="E51" i="99" s="1"/>
  <c r="U24" i="95"/>
  <c r="U48" i="95" s="1"/>
  <c r="R16" i="99"/>
  <c r="E54" i="99" s="1"/>
  <c r="U23" i="95"/>
  <c r="U47" i="95" s="1"/>
  <c r="R15" i="99"/>
  <c r="E53" i="99" s="1"/>
  <c r="U16" i="95"/>
  <c r="U40" i="95" s="1"/>
  <c r="R8" i="99"/>
  <c r="E46" i="99" s="1"/>
  <c r="U17" i="95"/>
  <c r="U41" i="95" s="1"/>
  <c r="R9" i="99"/>
  <c r="E47" i="99" s="1"/>
  <c r="T11" i="99"/>
  <c r="S12" i="99"/>
  <c r="S14" i="99"/>
  <c r="T9" i="99"/>
  <c r="U18" i="95"/>
  <c r="U42" i="95" s="1"/>
  <c r="R10" i="99"/>
  <c r="E48" i="99" s="1"/>
  <c r="S11" i="99"/>
  <c r="T12" i="99"/>
  <c r="T14" i="99"/>
  <c r="S9" i="99"/>
  <c r="U8" i="107"/>
  <c r="F34" i="107" s="1"/>
  <c r="U12" i="107"/>
  <c r="U16" i="107"/>
  <c r="F54" i="107" s="1"/>
  <c r="U10" i="107"/>
  <c r="U11" i="107"/>
  <c r="F37" i="107" s="1"/>
  <c r="W23" i="95"/>
  <c r="W47" i="95" s="1"/>
  <c r="R15" i="108"/>
  <c r="E53" i="108" s="1"/>
  <c r="W22" i="95"/>
  <c r="W46" i="95" s="1"/>
  <c r="R14" i="108"/>
  <c r="E52" i="108" s="1"/>
  <c r="W21" i="95"/>
  <c r="W45" i="95" s="1"/>
  <c r="R13" i="108"/>
  <c r="E51" i="108" s="1"/>
  <c r="S13" i="108"/>
  <c r="S12" i="108"/>
  <c r="T15" i="108"/>
  <c r="S16" i="108"/>
  <c r="W16" i="95"/>
  <c r="W40" i="95" s="1"/>
  <c r="R8" i="108"/>
  <c r="E46" i="108" s="1"/>
  <c r="W18" i="95"/>
  <c r="W42" i="95" s="1"/>
  <c r="R10" i="108"/>
  <c r="E48" i="108" s="1"/>
  <c r="S9" i="108"/>
  <c r="S14" i="108"/>
  <c r="S8" i="108"/>
  <c r="S10" i="108"/>
  <c r="T11" i="108"/>
  <c r="W20" i="95"/>
  <c r="W44" i="95" s="1"/>
  <c r="R12" i="108"/>
  <c r="E50" i="108" s="1"/>
  <c r="W17" i="95"/>
  <c r="W41" i="95" s="1"/>
  <c r="R9" i="108"/>
  <c r="E47" i="108" s="1"/>
  <c r="W24" i="95"/>
  <c r="W48" i="95" s="1"/>
  <c r="R16" i="108"/>
  <c r="E54" i="108" s="1"/>
  <c r="W19" i="95"/>
  <c r="W43" i="95" s="1"/>
  <c r="R11" i="108"/>
  <c r="E49" i="108" s="1"/>
  <c r="T9" i="108"/>
  <c r="T14" i="108"/>
  <c r="T8" i="108"/>
  <c r="T10" i="108"/>
  <c r="S11" i="108"/>
  <c r="X24" i="95"/>
  <c r="X48" i="95" s="1"/>
  <c r="R16" i="109"/>
  <c r="E54" i="109" s="1"/>
  <c r="X20" i="95"/>
  <c r="X44" i="95" s="1"/>
  <c r="R12" i="109"/>
  <c r="E50" i="109" s="1"/>
  <c r="T10" i="109"/>
  <c r="S13" i="109"/>
  <c r="S12" i="109"/>
  <c r="S14" i="109"/>
  <c r="X22" i="95"/>
  <c r="X46" i="95" s="1"/>
  <c r="R14" i="109"/>
  <c r="E52" i="109" s="1"/>
  <c r="X21" i="95"/>
  <c r="X45" i="95" s="1"/>
  <c r="R13" i="109"/>
  <c r="E51" i="109" s="1"/>
  <c r="X16" i="95"/>
  <c r="X40" i="95" s="1"/>
  <c r="R8" i="109"/>
  <c r="E46" i="109" s="1"/>
  <c r="X17" i="95"/>
  <c r="X41" i="95" s="1"/>
  <c r="R9" i="109"/>
  <c r="E47" i="109" s="1"/>
  <c r="S10" i="109"/>
  <c r="T13" i="109"/>
  <c r="T12" i="109"/>
  <c r="T14" i="109"/>
  <c r="X18" i="95"/>
  <c r="X42" i="95" s="1"/>
  <c r="R10" i="109"/>
  <c r="E48" i="109" s="1"/>
  <c r="S16" i="109"/>
  <c r="T15" i="109"/>
  <c r="S8" i="109"/>
  <c r="T9" i="109"/>
  <c r="T11" i="109"/>
  <c r="X19" i="95"/>
  <c r="X43" i="95" s="1"/>
  <c r="R11" i="109"/>
  <c r="E49" i="109" s="1"/>
  <c r="X23" i="95"/>
  <c r="X47" i="95" s="1"/>
  <c r="R15" i="109"/>
  <c r="E53" i="109" s="1"/>
  <c r="T16" i="109"/>
  <c r="S15" i="109"/>
  <c r="T8" i="109"/>
  <c r="S9" i="109"/>
  <c r="S11" i="109"/>
  <c r="Y16" i="95"/>
  <c r="Y40" i="95" s="1"/>
  <c r="R8" i="110"/>
  <c r="E46" i="110" s="1"/>
  <c r="Y24" i="95"/>
  <c r="Y48" i="95" s="1"/>
  <c r="R16" i="110"/>
  <c r="E54" i="110" s="1"/>
  <c r="Y22" i="95"/>
  <c r="Y46" i="95" s="1"/>
  <c r="R14" i="110"/>
  <c r="E52" i="110" s="1"/>
  <c r="Y21" i="95"/>
  <c r="Y45" i="95" s="1"/>
  <c r="R13" i="110"/>
  <c r="E51" i="110" s="1"/>
  <c r="Y20" i="95"/>
  <c r="Y44" i="95" s="1"/>
  <c r="R12" i="110"/>
  <c r="E50" i="110" s="1"/>
  <c r="T15" i="110"/>
  <c r="S8" i="110"/>
  <c r="S10" i="110"/>
  <c r="T13" i="110"/>
  <c r="S12" i="110"/>
  <c r="Y23" i="95"/>
  <c r="Y47" i="95" s="1"/>
  <c r="R15" i="110"/>
  <c r="E53" i="110" s="1"/>
  <c r="S15" i="110"/>
  <c r="T8" i="110"/>
  <c r="T10" i="110"/>
  <c r="S13" i="110"/>
  <c r="T12" i="110"/>
  <c r="Y18" i="95"/>
  <c r="Y42" i="95" s="1"/>
  <c r="R10" i="110"/>
  <c r="E48" i="110" s="1"/>
  <c r="Y17" i="95"/>
  <c r="Y41" i="95" s="1"/>
  <c r="R9" i="110"/>
  <c r="E47" i="110" s="1"/>
  <c r="S16" i="110"/>
  <c r="S14" i="110"/>
  <c r="T11" i="110"/>
  <c r="T9" i="110"/>
  <c r="Y19" i="95"/>
  <c r="Y43" i="95" s="1"/>
  <c r="R11" i="110"/>
  <c r="E49" i="110" s="1"/>
  <c r="T16" i="110"/>
  <c r="T14" i="110"/>
  <c r="S11" i="110"/>
  <c r="S9" i="110"/>
  <c r="Z22" i="95"/>
  <c r="Z46" i="95" s="1"/>
  <c r="R14" i="111"/>
  <c r="E52" i="111" s="1"/>
  <c r="Z21" i="95"/>
  <c r="Z45" i="95" s="1"/>
  <c r="R13" i="111"/>
  <c r="E51" i="111" s="1"/>
  <c r="S16" i="111"/>
  <c r="S12" i="111"/>
  <c r="T15" i="111"/>
  <c r="S14" i="111"/>
  <c r="Z18" i="95"/>
  <c r="Z42" i="95" s="1"/>
  <c r="R10" i="111"/>
  <c r="E48" i="111" s="1"/>
  <c r="Z16" i="95"/>
  <c r="Z40" i="95" s="1"/>
  <c r="R8" i="111"/>
  <c r="E46" i="111" s="1"/>
  <c r="Z24" i="95"/>
  <c r="Z48" i="95" s="1"/>
  <c r="R16" i="111"/>
  <c r="E54" i="111" s="1"/>
  <c r="Z20" i="95"/>
  <c r="Z44" i="95" s="1"/>
  <c r="R12" i="111"/>
  <c r="E50" i="111" s="1"/>
  <c r="T16" i="111"/>
  <c r="T12" i="111"/>
  <c r="S15" i="111"/>
  <c r="T14" i="111"/>
  <c r="Z17" i="95"/>
  <c r="Z41" i="95" s="1"/>
  <c r="R9" i="111"/>
  <c r="E47" i="111" s="1"/>
  <c r="T11" i="111"/>
  <c r="S8" i="111"/>
  <c r="S9" i="111"/>
  <c r="S13" i="111"/>
  <c r="S10" i="111"/>
  <c r="Z19" i="95"/>
  <c r="Z43" i="95" s="1"/>
  <c r="R11" i="111"/>
  <c r="E49" i="111" s="1"/>
  <c r="Z23" i="95"/>
  <c r="Z47" i="95" s="1"/>
  <c r="R15" i="111"/>
  <c r="E53" i="111" s="1"/>
  <c r="S11" i="111"/>
  <c r="T8" i="111"/>
  <c r="T9" i="111"/>
  <c r="T13" i="111"/>
  <c r="T10" i="111"/>
  <c r="AA16" i="95"/>
  <c r="AA40" i="95" s="1"/>
  <c r="R8" i="112"/>
  <c r="E46" i="112" s="1"/>
  <c r="AA21" i="95"/>
  <c r="AA45" i="95" s="1"/>
  <c r="R13" i="112"/>
  <c r="E51" i="112" s="1"/>
  <c r="S10" i="112"/>
  <c r="T9" i="112"/>
  <c r="T15" i="112"/>
  <c r="S16" i="112"/>
  <c r="AA22" i="95"/>
  <c r="AA46" i="95" s="1"/>
  <c r="R14" i="112"/>
  <c r="E52" i="112" s="1"/>
  <c r="AA18" i="95"/>
  <c r="AA42" i="95" s="1"/>
  <c r="R10" i="112"/>
  <c r="E48" i="112" s="1"/>
  <c r="AA23" i="95"/>
  <c r="AA47" i="95" s="1"/>
  <c r="R15" i="112"/>
  <c r="E53" i="112" s="1"/>
  <c r="T10" i="112"/>
  <c r="S9" i="112"/>
  <c r="S15" i="112"/>
  <c r="T16" i="112"/>
  <c r="AA24" i="95"/>
  <c r="AA48" i="95" s="1"/>
  <c r="R16" i="112"/>
  <c r="E54" i="112" s="1"/>
  <c r="AA17" i="95"/>
  <c r="AA41" i="95" s="1"/>
  <c r="R9" i="112"/>
  <c r="E47" i="112" s="1"/>
  <c r="S12" i="112"/>
  <c r="S8" i="112"/>
  <c r="T11" i="112"/>
  <c r="S13" i="112"/>
  <c r="S14" i="112"/>
  <c r="AA20" i="95"/>
  <c r="AA44" i="95" s="1"/>
  <c r="R12" i="112"/>
  <c r="E50" i="112" s="1"/>
  <c r="AA19" i="95"/>
  <c r="AA43" i="95" s="1"/>
  <c r="R11" i="112"/>
  <c r="E49" i="112" s="1"/>
  <c r="T12" i="112"/>
  <c r="T8" i="112"/>
  <c r="S11" i="112"/>
  <c r="T13" i="112"/>
  <c r="T14" i="112"/>
  <c r="U8" i="93"/>
  <c r="F34" i="93" s="1"/>
  <c r="U14" i="93"/>
  <c r="U12" i="92"/>
  <c r="F50" i="92" s="1"/>
  <c r="U16" i="92"/>
  <c r="U8" i="92"/>
  <c r="F34" i="92" s="1"/>
  <c r="U9" i="92"/>
  <c r="F47" i="92" s="1"/>
  <c r="U13" i="92"/>
  <c r="U9" i="91"/>
  <c r="U11" i="91"/>
  <c r="F49" i="91" s="1"/>
  <c r="U16" i="91"/>
  <c r="F42" i="91" s="1"/>
  <c r="U12" i="88"/>
  <c r="U16" i="88"/>
  <c r="U13" i="88"/>
  <c r="U13" i="90"/>
  <c r="F51" i="90" s="1"/>
  <c r="U8" i="90"/>
  <c r="U15" i="90"/>
  <c r="U10" i="90"/>
  <c r="F36" i="90" s="1"/>
  <c r="U16" i="90"/>
  <c r="N11" i="80"/>
  <c r="B31" i="95"/>
  <c r="B43" i="95" s="1"/>
  <c r="B16" i="95"/>
  <c r="B29" i="95"/>
  <c r="B34" i="95"/>
  <c r="N12" i="80"/>
  <c r="B32" i="95"/>
  <c r="G21" i="116"/>
  <c r="X13" i="120"/>
  <c r="G39" i="120" s="1"/>
  <c r="G21" i="117"/>
  <c r="X13" i="115"/>
  <c r="G39" i="115" s="1"/>
  <c r="G45" i="116"/>
  <c r="X12" i="118"/>
  <c r="G38" i="118" s="1"/>
  <c r="X13" i="121"/>
  <c r="E39" i="121" s="1"/>
  <c r="X13" i="118"/>
  <c r="E39" i="118" s="1"/>
  <c r="X14" i="120"/>
  <c r="E40" i="120" s="1"/>
  <c r="X11" i="120"/>
  <c r="G37" i="120" s="1"/>
  <c r="V9" i="121"/>
  <c r="X9" i="121"/>
  <c r="V11" i="121"/>
  <c r="X11" i="121"/>
  <c r="X15" i="121"/>
  <c r="V10" i="121"/>
  <c r="X10" i="121"/>
  <c r="X16" i="121"/>
  <c r="X14" i="118"/>
  <c r="G40" i="118" s="1"/>
  <c r="X12" i="121"/>
  <c r="V14" i="121"/>
  <c r="X14" i="121"/>
  <c r="V8" i="121"/>
  <c r="X8" i="121"/>
  <c r="X16" i="120"/>
  <c r="X15" i="120"/>
  <c r="X10" i="120"/>
  <c r="V12" i="120"/>
  <c r="X12" i="120"/>
  <c r="F33" i="120"/>
  <c r="V8" i="120"/>
  <c r="X8" i="120"/>
  <c r="V10" i="119"/>
  <c r="X10" i="119"/>
  <c r="V12" i="119"/>
  <c r="X12" i="119"/>
  <c r="V8" i="119"/>
  <c r="X8" i="119"/>
  <c r="V11" i="119"/>
  <c r="X11" i="119"/>
  <c r="G33" i="119"/>
  <c r="E33" i="119"/>
  <c r="F33" i="119" s="1"/>
  <c r="G45" i="118"/>
  <c r="V9" i="118"/>
  <c r="X9" i="118"/>
  <c r="V15" i="118"/>
  <c r="X15" i="118"/>
  <c r="V11" i="118"/>
  <c r="X11" i="118"/>
  <c r="V10" i="118"/>
  <c r="X10" i="118"/>
  <c r="V8" i="118"/>
  <c r="X8" i="118"/>
  <c r="G33" i="118"/>
  <c r="E33" i="118"/>
  <c r="F33" i="118" s="1"/>
  <c r="X13" i="117"/>
  <c r="V12" i="117"/>
  <c r="X12" i="117"/>
  <c r="V15" i="117"/>
  <c r="X15" i="117"/>
  <c r="V16" i="117"/>
  <c r="X16" i="117"/>
  <c r="V9" i="117"/>
  <c r="X9" i="117"/>
  <c r="V8" i="117"/>
  <c r="X8" i="117"/>
  <c r="V14" i="117"/>
  <c r="X14" i="117"/>
  <c r="G33" i="117"/>
  <c r="E33" i="117"/>
  <c r="F33" i="117" s="1"/>
  <c r="V10" i="117"/>
  <c r="X10" i="117"/>
  <c r="X14" i="116"/>
  <c r="X8" i="116"/>
  <c r="V16" i="116"/>
  <c r="X16" i="116"/>
  <c r="V13" i="116"/>
  <c r="X13" i="116"/>
  <c r="V9" i="116"/>
  <c r="X9" i="116"/>
  <c r="V11" i="116"/>
  <c r="X11" i="116"/>
  <c r="V15" i="116"/>
  <c r="X15" i="116"/>
  <c r="G33" i="116"/>
  <c r="E33" i="116"/>
  <c r="F33" i="116" s="1"/>
  <c r="V12" i="116"/>
  <c r="X12" i="116"/>
  <c r="V10" i="116"/>
  <c r="X10" i="116"/>
  <c r="V14" i="115"/>
  <c r="X14" i="115"/>
  <c r="V8" i="115"/>
  <c r="X8" i="115"/>
  <c r="G33" i="115"/>
  <c r="E33" i="115"/>
  <c r="F33" i="115" s="1"/>
  <c r="E21" i="80"/>
  <c r="B75" i="95" s="1"/>
  <c r="E23" i="116"/>
  <c r="N13" i="80"/>
  <c r="E52" i="121"/>
  <c r="E27" i="116"/>
  <c r="E49" i="116"/>
  <c r="N9" i="80"/>
  <c r="G21" i="119"/>
  <c r="N10" i="80"/>
  <c r="E26" i="115"/>
  <c r="E48" i="119"/>
  <c r="E25" i="119"/>
  <c r="E28" i="115"/>
  <c r="N8" i="80"/>
  <c r="E52" i="115"/>
  <c r="U8" i="117"/>
  <c r="U9" i="117" s="1"/>
  <c r="E30" i="121"/>
  <c r="N15" i="80"/>
  <c r="N16" i="80"/>
  <c r="U8" i="118"/>
  <c r="U9" i="118" s="1"/>
  <c r="E30" i="116"/>
  <c r="G45" i="115"/>
  <c r="N14" i="80"/>
  <c r="E48" i="116"/>
  <c r="G21" i="115"/>
  <c r="S12" i="115"/>
  <c r="G45" i="119"/>
  <c r="U8" i="115"/>
  <c r="E26" i="119"/>
  <c r="U8" i="120"/>
  <c r="E54" i="117"/>
  <c r="F21" i="115"/>
  <c r="E25" i="121"/>
  <c r="F21" i="117"/>
  <c r="E24" i="116"/>
  <c r="N12" i="115"/>
  <c r="T12" i="115"/>
  <c r="W12" i="115" s="1"/>
  <c r="F45" i="118"/>
  <c r="J4" i="94"/>
  <c r="B10" i="106"/>
  <c r="D10" i="106"/>
  <c r="E10" i="106" s="1"/>
  <c r="F10" i="106" s="1"/>
  <c r="G10" i="106" s="1"/>
  <c r="S30" i="95" s="1"/>
  <c r="D9" i="106"/>
  <c r="E9" i="106" s="1"/>
  <c r="F9" i="106" s="1"/>
  <c r="S29" i="95" s="1"/>
  <c r="B9" i="106"/>
  <c r="N7" i="106"/>
  <c r="D10" i="94"/>
  <c r="E10" i="94" s="1"/>
  <c r="F10" i="94" s="1"/>
  <c r="G10" i="94" s="1"/>
  <c r="I30" i="95" s="1"/>
  <c r="B10" i="94"/>
  <c r="B8" i="94"/>
  <c r="D8" i="94"/>
  <c r="E8" i="94" s="1"/>
  <c r="I28" i="95" s="1"/>
  <c r="N7" i="94"/>
  <c r="G21" i="118"/>
  <c r="F21" i="118"/>
  <c r="B14" i="106"/>
  <c r="D14" i="106"/>
  <c r="E14" i="106" s="1"/>
  <c r="F14" i="106" s="1"/>
  <c r="G14" i="106" s="1"/>
  <c r="H14" i="106" s="1"/>
  <c r="I14" i="106" s="1"/>
  <c r="J14" i="106" s="1"/>
  <c r="K14" i="106" s="1"/>
  <c r="S34" i="95" s="1"/>
  <c r="B15" i="106"/>
  <c r="D15" i="106"/>
  <c r="D11" i="94"/>
  <c r="B11" i="94"/>
  <c r="D9" i="94"/>
  <c r="B9" i="94"/>
  <c r="D16" i="106"/>
  <c r="B16" i="106"/>
  <c r="D13" i="106"/>
  <c r="B13" i="106"/>
  <c r="D16" i="94"/>
  <c r="B16" i="94"/>
  <c r="B14" i="94"/>
  <c r="D14" i="94"/>
  <c r="D13" i="94"/>
  <c r="B13" i="94"/>
  <c r="B11" i="106"/>
  <c r="D11" i="106"/>
  <c r="D12" i="106"/>
  <c r="B12" i="106"/>
  <c r="B8" i="106"/>
  <c r="D8" i="106"/>
  <c r="T8" i="106" s="1"/>
  <c r="B15" i="94"/>
  <c r="D15" i="94"/>
  <c r="B12" i="94"/>
  <c r="D12" i="94"/>
  <c r="E2" i="101"/>
  <c r="R27" i="35"/>
  <c r="O27" i="35"/>
  <c r="B10" i="96"/>
  <c r="D10" i="96"/>
  <c r="B9" i="96"/>
  <c r="D9" i="96"/>
  <c r="N7" i="96"/>
  <c r="D15" i="96"/>
  <c r="B15" i="96"/>
  <c r="B14" i="96"/>
  <c r="D14" i="96"/>
  <c r="J4" i="96"/>
  <c r="B11" i="96"/>
  <c r="D11" i="96"/>
  <c r="D13" i="96"/>
  <c r="B13" i="96"/>
  <c r="F4" i="101"/>
  <c r="S7" i="101" s="1"/>
  <c r="I2" i="101"/>
  <c r="H4" i="101" s="1"/>
  <c r="W27" i="35"/>
  <c r="B16" i="96"/>
  <c r="D16" i="96"/>
  <c r="D12" i="96"/>
  <c r="B12" i="96"/>
  <c r="D8" i="96"/>
  <c r="S8" i="96" s="1"/>
  <c r="B8" i="96"/>
  <c r="U8" i="119"/>
  <c r="D16" i="105"/>
  <c r="B16" i="105"/>
  <c r="D15" i="105"/>
  <c r="B15" i="105"/>
  <c r="D12" i="105"/>
  <c r="B12" i="105"/>
  <c r="D13" i="105"/>
  <c r="B13" i="105"/>
  <c r="B9" i="105"/>
  <c r="D9" i="105"/>
  <c r="N7" i="105"/>
  <c r="D11" i="105"/>
  <c r="B11" i="105"/>
  <c r="B8" i="105"/>
  <c r="D8" i="105"/>
  <c r="T8" i="105" s="1"/>
  <c r="J4" i="105"/>
  <c r="D10" i="105"/>
  <c r="B10" i="105"/>
  <c r="B14" i="105"/>
  <c r="D14" i="105"/>
  <c r="B13" i="102"/>
  <c r="D13" i="102"/>
  <c r="D9" i="102"/>
  <c r="B9" i="102"/>
  <c r="B8" i="102"/>
  <c r="D8" i="102"/>
  <c r="T8" i="102" s="1"/>
  <c r="D10" i="102"/>
  <c r="B10" i="102"/>
  <c r="B11" i="102"/>
  <c r="D11" i="102"/>
  <c r="O3" i="95"/>
  <c r="B15" i="102"/>
  <c r="D15" i="102"/>
  <c r="B16" i="102"/>
  <c r="D16" i="102"/>
  <c r="D12" i="102"/>
  <c r="B12" i="102"/>
  <c r="B14" i="102"/>
  <c r="D14" i="102"/>
  <c r="N7" i="102"/>
  <c r="D14" i="89"/>
  <c r="B14" i="89"/>
  <c r="D10" i="89"/>
  <c r="B10" i="89"/>
  <c r="L3" i="95"/>
  <c r="D13" i="89"/>
  <c r="B13" i="89"/>
  <c r="N7" i="89"/>
  <c r="D16" i="89"/>
  <c r="B16" i="89"/>
  <c r="D8" i="89"/>
  <c r="T8" i="89" s="1"/>
  <c r="B8" i="89"/>
  <c r="B12" i="89"/>
  <c r="D12" i="89"/>
  <c r="D11" i="89"/>
  <c r="B11" i="89"/>
  <c r="D9" i="89"/>
  <c r="B9" i="89"/>
  <c r="D15" i="89"/>
  <c r="B15" i="89"/>
  <c r="N7" i="104"/>
  <c r="B13" i="104"/>
  <c r="D13" i="104"/>
  <c r="B11" i="104"/>
  <c r="D11" i="104"/>
  <c r="B12" i="104"/>
  <c r="D12" i="104"/>
  <c r="B14" i="104"/>
  <c r="D14" i="104"/>
  <c r="B8" i="104"/>
  <c r="D8" i="104"/>
  <c r="T8" i="104" s="1"/>
  <c r="D16" i="104"/>
  <c r="B16" i="104"/>
  <c r="B9" i="104"/>
  <c r="D9" i="104"/>
  <c r="D15" i="104"/>
  <c r="B15" i="104"/>
  <c r="D10" i="104"/>
  <c r="B10" i="104"/>
  <c r="D13" i="103"/>
  <c r="B13" i="103"/>
  <c r="D15" i="103"/>
  <c r="B15" i="103"/>
  <c r="B11" i="103"/>
  <c r="D11" i="103"/>
  <c r="P3" i="95"/>
  <c r="D14" i="103"/>
  <c r="B14" i="103"/>
  <c r="D8" i="103"/>
  <c r="T8" i="103" s="1"/>
  <c r="B8" i="103"/>
  <c r="B9" i="103"/>
  <c r="D9" i="103"/>
  <c r="B16" i="103"/>
  <c r="D16" i="103"/>
  <c r="D12" i="103"/>
  <c r="B12" i="103"/>
  <c r="D10" i="103"/>
  <c r="B10" i="103"/>
  <c r="N7" i="103"/>
  <c r="S15" i="119"/>
  <c r="S11" i="115"/>
  <c r="F45" i="115"/>
  <c r="S14" i="119"/>
  <c r="T16" i="119"/>
  <c r="W16" i="119" s="1"/>
  <c r="S9" i="120"/>
  <c r="S9" i="119"/>
  <c r="T15" i="119"/>
  <c r="W15" i="119" s="1"/>
  <c r="S13" i="119"/>
  <c r="U8" i="121"/>
  <c r="U9" i="121" s="1"/>
  <c r="E30" i="107"/>
  <c r="V84" i="95" s="1"/>
  <c r="E21" i="111"/>
  <c r="N10" i="111"/>
  <c r="E21" i="112"/>
  <c r="N16" i="112"/>
  <c r="F87" i="95"/>
  <c r="E29" i="107"/>
  <c r="V83" i="95" s="1"/>
  <c r="E22" i="117"/>
  <c r="E46" i="117"/>
  <c r="N11" i="99"/>
  <c r="E30" i="100"/>
  <c r="M84" i="95" s="1"/>
  <c r="E25" i="90"/>
  <c r="E79" i="95" s="1"/>
  <c r="N14" i="111"/>
  <c r="N14" i="112"/>
  <c r="E28" i="91"/>
  <c r="F82" i="95" s="1"/>
  <c r="E23" i="107"/>
  <c r="V77" i="95" s="1"/>
  <c r="E23" i="117"/>
  <c r="E47" i="117"/>
  <c r="E46" i="88"/>
  <c r="M87" i="95"/>
  <c r="M123" i="95" s="1"/>
  <c r="R9" i="120"/>
  <c r="N9" i="120"/>
  <c r="V11" i="120"/>
  <c r="U3" i="95"/>
  <c r="N12" i="99"/>
  <c r="E25" i="92"/>
  <c r="G79" i="95" s="1"/>
  <c r="E28" i="87"/>
  <c r="C82" i="95" s="1"/>
  <c r="C89" i="95"/>
  <c r="E23" i="87"/>
  <c r="C77" i="95" s="1"/>
  <c r="O31" i="97" s="1"/>
  <c r="N9" i="111"/>
  <c r="N15" i="99"/>
  <c r="E21" i="110"/>
  <c r="Y75" i="95" s="1"/>
  <c r="N13" i="110"/>
  <c r="E28" i="116"/>
  <c r="E52" i="116"/>
  <c r="N15" i="112"/>
  <c r="V13" i="117"/>
  <c r="E87" i="95"/>
  <c r="E29" i="88"/>
  <c r="D83" i="95" s="1"/>
  <c r="E53" i="88"/>
  <c r="N12" i="110"/>
  <c r="N9" i="110"/>
  <c r="N12" i="109"/>
  <c r="E23" i="121"/>
  <c r="E47" i="121"/>
  <c r="G87" i="95"/>
  <c r="E22" i="91"/>
  <c r="F76" i="95" s="1"/>
  <c r="R30" i="97" s="1"/>
  <c r="T9" i="115"/>
  <c r="W9" i="115" s="1"/>
  <c r="T11" i="115"/>
  <c r="W11" i="115" s="1"/>
  <c r="F21" i="100"/>
  <c r="E29" i="90"/>
  <c r="E83" i="95" s="1"/>
  <c r="E29" i="121"/>
  <c r="E53" i="121"/>
  <c r="T13" i="119"/>
  <c r="W13" i="119" s="1"/>
  <c r="N15" i="110"/>
  <c r="E29" i="92"/>
  <c r="G83" i="95" s="1"/>
  <c r="T15" i="115"/>
  <c r="W15" i="115" s="1"/>
  <c r="E27" i="87"/>
  <c r="C81" i="95" s="1"/>
  <c r="E24" i="91"/>
  <c r="F78" i="95" s="1"/>
  <c r="R32" i="97" s="1"/>
  <c r="F21" i="91"/>
  <c r="V13" i="120"/>
  <c r="E27" i="92"/>
  <c r="G81" i="95" s="1"/>
  <c r="E29" i="87"/>
  <c r="C83" i="95" s="1"/>
  <c r="N8" i="111"/>
  <c r="N11" i="111"/>
  <c r="N16" i="111"/>
  <c r="E26" i="118"/>
  <c r="E50" i="118"/>
  <c r="E28" i="92"/>
  <c r="G82" i="95" s="1"/>
  <c r="E23" i="100"/>
  <c r="M77" i="95" s="1"/>
  <c r="M89" i="95"/>
  <c r="E23" i="93"/>
  <c r="H77" i="95" s="1"/>
  <c r="T31" i="97" s="1"/>
  <c r="E26" i="92"/>
  <c r="G80" i="95" s="1"/>
  <c r="E29" i="91"/>
  <c r="F83" i="95" s="1"/>
  <c r="Y3" i="95"/>
  <c r="E30" i="92"/>
  <c r="G84" i="95" s="1"/>
  <c r="V10" i="120"/>
  <c r="E26" i="116"/>
  <c r="E50" i="116"/>
  <c r="E46" i="115"/>
  <c r="E22" i="115"/>
  <c r="E23" i="90"/>
  <c r="E77" i="95" s="1"/>
  <c r="Q31" i="97" s="1"/>
  <c r="N12" i="111"/>
  <c r="E51" i="115"/>
  <c r="E27" i="115"/>
  <c r="E28" i="90"/>
  <c r="E82" i="95" s="1"/>
  <c r="R14" i="119"/>
  <c r="N14" i="119"/>
  <c r="V14" i="118"/>
  <c r="E25" i="93"/>
  <c r="H79" i="95" s="1"/>
  <c r="G45" i="120"/>
  <c r="N14" i="99"/>
  <c r="E22" i="119"/>
  <c r="E46" i="119"/>
  <c r="N11" i="110"/>
  <c r="N15" i="109"/>
  <c r="N13" i="109"/>
  <c r="E22" i="120"/>
  <c r="E46" i="120"/>
  <c r="F21" i="116"/>
  <c r="E29" i="93"/>
  <c r="H83" i="95" s="1"/>
  <c r="E28" i="120"/>
  <c r="E52" i="120"/>
  <c r="F45" i="119"/>
  <c r="E25" i="91"/>
  <c r="F79" i="95" s="1"/>
  <c r="F21" i="93"/>
  <c r="E48" i="88"/>
  <c r="E24" i="88"/>
  <c r="D78" i="95" s="1"/>
  <c r="P32" i="97" s="1"/>
  <c r="N13" i="112"/>
  <c r="E50" i="120"/>
  <c r="E26" i="120"/>
  <c r="N13" i="108"/>
  <c r="E27" i="93"/>
  <c r="H81" i="95" s="1"/>
  <c r="N9" i="119"/>
  <c r="R9" i="119"/>
  <c r="N15" i="119"/>
  <c r="R15" i="119"/>
  <c r="S11" i="117"/>
  <c r="E26" i="90"/>
  <c r="E80" i="95" s="1"/>
  <c r="E24" i="93"/>
  <c r="H78" i="95" s="1"/>
  <c r="T32" i="97" s="1"/>
  <c r="R9" i="115"/>
  <c r="N9" i="115"/>
  <c r="E26" i="87"/>
  <c r="C80" i="95" s="1"/>
  <c r="N14" i="108"/>
  <c r="F21" i="88"/>
  <c r="E22" i="100"/>
  <c r="M76" i="95" s="1"/>
  <c r="R15" i="115"/>
  <c r="N15" i="115"/>
  <c r="E22" i="107"/>
  <c r="V76" i="95" s="1"/>
  <c r="F21" i="92"/>
  <c r="F21" i="120"/>
  <c r="F45" i="120"/>
  <c r="E23" i="118"/>
  <c r="E47" i="118"/>
  <c r="E25" i="100"/>
  <c r="M79" i="95" s="1"/>
  <c r="E50" i="117"/>
  <c r="E26" i="117"/>
  <c r="V13" i="118"/>
  <c r="E30" i="91"/>
  <c r="F84" i="95" s="1"/>
  <c r="R10" i="115"/>
  <c r="N10" i="115"/>
  <c r="E27" i="100"/>
  <c r="M81" i="95" s="1"/>
  <c r="E21" i="108"/>
  <c r="W75" i="95" s="1"/>
  <c r="N10" i="108"/>
  <c r="N16" i="118"/>
  <c r="R16" i="118"/>
  <c r="E22" i="116"/>
  <c r="E46" i="116"/>
  <c r="E51" i="118"/>
  <c r="E27" i="118"/>
  <c r="E29" i="100"/>
  <c r="M83" i="95" s="1"/>
  <c r="E21" i="99"/>
  <c r="U75" i="95" s="1"/>
  <c r="R16" i="119"/>
  <c r="N16" i="119"/>
  <c r="E26" i="107"/>
  <c r="V80" i="95" s="1"/>
  <c r="W3" i="95"/>
  <c r="N9" i="108"/>
  <c r="E46" i="118"/>
  <c r="E22" i="118"/>
  <c r="E24" i="107"/>
  <c r="V78" i="95" s="1"/>
  <c r="V15" i="120"/>
  <c r="E28" i="88"/>
  <c r="D82" i="95" s="1"/>
  <c r="E52" i="88"/>
  <c r="N16" i="115"/>
  <c r="R16" i="115"/>
  <c r="E24" i="92"/>
  <c r="G78" i="95" s="1"/>
  <c r="S32" i="97" s="1"/>
  <c r="S9" i="115"/>
  <c r="E47" i="88"/>
  <c r="E23" i="88"/>
  <c r="D77" i="95" s="1"/>
  <c r="P31" i="97" s="1"/>
  <c r="N11" i="115"/>
  <c r="R11" i="115"/>
  <c r="E23" i="92"/>
  <c r="G77" i="95" s="1"/>
  <c r="S31" i="97" s="1"/>
  <c r="G89" i="95"/>
  <c r="E46" i="121"/>
  <c r="E22" i="121"/>
  <c r="E50" i="88"/>
  <c r="E26" i="88"/>
  <c r="D80" i="95" s="1"/>
  <c r="N13" i="99"/>
  <c r="N15" i="108"/>
  <c r="E24" i="90"/>
  <c r="E78" i="95" s="1"/>
  <c r="Q32" i="97" s="1"/>
  <c r="E90" i="95"/>
  <c r="N13" i="119"/>
  <c r="R13" i="119"/>
  <c r="N8" i="110"/>
  <c r="N16" i="110"/>
  <c r="N14" i="109"/>
  <c r="N11" i="109"/>
  <c r="F45" i="88"/>
  <c r="D87" i="95"/>
  <c r="E28" i="100"/>
  <c r="M82" i="95" s="1"/>
  <c r="S15" i="115"/>
  <c r="T9" i="120"/>
  <c r="W9" i="120" s="1"/>
  <c r="E49" i="118"/>
  <c r="E25" i="118"/>
  <c r="V14" i="120"/>
  <c r="E27" i="90"/>
  <c r="E81" i="95" s="1"/>
  <c r="T10" i="115"/>
  <c r="W10" i="115" s="1"/>
  <c r="AA3" i="95"/>
  <c r="F24" i="122"/>
  <c r="T16" i="118"/>
  <c r="W16" i="118" s="1"/>
  <c r="E51" i="121"/>
  <c r="E27" i="121"/>
  <c r="E23" i="91"/>
  <c r="F77" i="95" s="1"/>
  <c r="R31" i="97" s="1"/>
  <c r="E28" i="117"/>
  <c r="E52" i="117"/>
  <c r="N14" i="110"/>
  <c r="N10" i="110"/>
  <c r="E48" i="121"/>
  <c r="E24" i="121"/>
  <c r="E22" i="92"/>
  <c r="G76" i="95" s="1"/>
  <c r="S30" i="97" s="1"/>
  <c r="E53" i="118"/>
  <c r="E29" i="118"/>
  <c r="E29" i="117"/>
  <c r="E53" i="117"/>
  <c r="F45" i="121"/>
  <c r="N11" i="112"/>
  <c r="G21" i="120"/>
  <c r="N8" i="108"/>
  <c r="N11" i="108"/>
  <c r="N12" i="108"/>
  <c r="E24" i="87"/>
  <c r="C78" i="95" s="1"/>
  <c r="O32" i="97" s="1"/>
  <c r="C87" i="95"/>
  <c r="V13" i="121"/>
  <c r="V16" i="120"/>
  <c r="F45" i="116"/>
  <c r="E54" i="88"/>
  <c r="E30" i="88"/>
  <c r="D84" i="95" s="1"/>
  <c r="E24" i="117"/>
  <c r="E48" i="117"/>
  <c r="F21" i="119"/>
  <c r="E27" i="91"/>
  <c r="F81" i="95" s="1"/>
  <c r="Z3" i="95"/>
  <c r="N13" i="111"/>
  <c r="E30" i="93"/>
  <c r="H84" i="95" s="1"/>
  <c r="H87" i="95"/>
  <c r="E25" i="87"/>
  <c r="C79" i="95" s="1"/>
  <c r="E30" i="90"/>
  <c r="E84" i="95" s="1"/>
  <c r="F21" i="90"/>
  <c r="E28" i="118"/>
  <c r="E52" i="118"/>
  <c r="N10" i="99"/>
  <c r="E27" i="107"/>
  <c r="V81" i="95" s="1"/>
  <c r="F21" i="107"/>
  <c r="E54" i="120"/>
  <c r="E30" i="120"/>
  <c r="E27" i="88"/>
  <c r="D81" i="95" s="1"/>
  <c r="E51" i="88"/>
  <c r="V8" i="116"/>
  <c r="U8" i="116"/>
  <c r="S16" i="115"/>
  <c r="T11" i="117"/>
  <c r="W11" i="117" s="1"/>
  <c r="V14" i="116"/>
  <c r="E50" i="121"/>
  <c r="E26" i="121"/>
  <c r="F45" i="117"/>
  <c r="E28" i="107"/>
  <c r="V82" i="95" s="1"/>
  <c r="S10" i="115"/>
  <c r="N12" i="112"/>
  <c r="N10" i="112"/>
  <c r="E27" i="117"/>
  <c r="E51" i="117"/>
  <c r="V13" i="115"/>
  <c r="E26" i="91"/>
  <c r="F80" i="95" s="1"/>
  <c r="N16" i="99"/>
  <c r="N16" i="108"/>
  <c r="S16" i="118"/>
  <c r="E29" i="120"/>
  <c r="E53" i="120"/>
  <c r="E21" i="109"/>
  <c r="X75" i="95" s="1"/>
  <c r="X99" i="95" s="1"/>
  <c r="N16" i="109"/>
  <c r="N10" i="109"/>
  <c r="E22" i="87"/>
  <c r="C76" i="95" s="1"/>
  <c r="O30" i="97" s="1"/>
  <c r="V16" i="121"/>
  <c r="E30" i="87"/>
  <c r="C84" i="95" s="1"/>
  <c r="F21" i="121"/>
  <c r="V12" i="118"/>
  <c r="E28" i="93"/>
  <c r="H82" i="95" s="1"/>
  <c r="N8" i="112"/>
  <c r="N9" i="112"/>
  <c r="B3" i="95"/>
  <c r="B123" i="95" s="1"/>
  <c r="E25" i="120"/>
  <c r="E49" i="120"/>
  <c r="T14" i="119"/>
  <c r="W14" i="119" s="1"/>
  <c r="E22" i="93"/>
  <c r="H76" i="95" s="1"/>
  <c r="T30" i="97" s="1"/>
  <c r="E24" i="118"/>
  <c r="E48" i="118"/>
  <c r="S16" i="119"/>
  <c r="V12" i="121"/>
  <c r="E25" i="107"/>
  <c r="V79" i="95" s="1"/>
  <c r="E51" i="120"/>
  <c r="E27" i="120"/>
  <c r="E48" i="120"/>
  <c r="E24" i="120"/>
  <c r="E49" i="88"/>
  <c r="E25" i="88"/>
  <c r="D79" i="95" s="1"/>
  <c r="E24" i="100"/>
  <c r="M78" i="95" s="1"/>
  <c r="N15" i="111"/>
  <c r="N8" i="99"/>
  <c r="N9" i="99"/>
  <c r="E26" i="100"/>
  <c r="M80" i="95" s="1"/>
  <c r="V15" i="121"/>
  <c r="V87" i="95"/>
  <c r="V123" i="95" s="1"/>
  <c r="N8" i="109"/>
  <c r="N9" i="109"/>
  <c r="E26" i="93"/>
  <c r="H80" i="95" s="1"/>
  <c r="T9" i="119"/>
  <c r="W9" i="119" s="1"/>
  <c r="T16" i="115"/>
  <c r="W16" i="115" s="1"/>
  <c r="R11" i="117"/>
  <c r="N11" i="117"/>
  <c r="G28" i="88" l="1"/>
  <c r="G52" i="88"/>
  <c r="G45" i="94"/>
  <c r="Y111" i="95"/>
  <c r="W111" i="95"/>
  <c r="B111" i="95"/>
  <c r="U111" i="95"/>
  <c r="X111" i="95"/>
  <c r="P63" i="95"/>
  <c r="U63" i="95"/>
  <c r="U99" i="95"/>
  <c r="O63" i="95"/>
  <c r="B63" i="95"/>
  <c r="B99" i="95"/>
  <c r="AA63" i="95"/>
  <c r="Z63" i="95"/>
  <c r="L63" i="95"/>
  <c r="W63" i="95"/>
  <c r="W99" i="95"/>
  <c r="Y63" i="95"/>
  <c r="Y99" i="95"/>
  <c r="G24" i="88"/>
  <c r="G36" i="88"/>
  <c r="F49" i="87"/>
  <c r="F48" i="92"/>
  <c r="G41" i="88"/>
  <c r="G29" i="88"/>
  <c r="G37" i="87"/>
  <c r="F37" i="87"/>
  <c r="G38" i="90"/>
  <c r="F38" i="90"/>
  <c r="G26" i="90"/>
  <c r="G50" i="90"/>
  <c r="G24" i="92"/>
  <c r="G53" i="92"/>
  <c r="G41" i="92"/>
  <c r="F41" i="92"/>
  <c r="G29" i="92"/>
  <c r="G21" i="105"/>
  <c r="U10" i="109"/>
  <c r="F48" i="109" s="1"/>
  <c r="G48" i="92"/>
  <c r="F36" i="92"/>
  <c r="G49" i="87"/>
  <c r="G37" i="92"/>
  <c r="U15" i="111"/>
  <c r="G53" i="111" s="1"/>
  <c r="F37" i="92"/>
  <c r="G49" i="92"/>
  <c r="F49" i="92"/>
  <c r="G48" i="91"/>
  <c r="F48" i="91"/>
  <c r="G36" i="91"/>
  <c r="F36" i="91"/>
  <c r="G38" i="93"/>
  <c r="F47" i="107"/>
  <c r="G41" i="91"/>
  <c r="F40" i="91"/>
  <c r="F51" i="91"/>
  <c r="G45" i="105"/>
  <c r="G39" i="91"/>
  <c r="G48" i="93"/>
  <c r="F53" i="91"/>
  <c r="G29" i="91"/>
  <c r="F39" i="91"/>
  <c r="G27" i="91"/>
  <c r="F48" i="93"/>
  <c r="G36" i="93"/>
  <c r="G24" i="93"/>
  <c r="G53" i="91"/>
  <c r="U13" i="108"/>
  <c r="G51" i="108" s="1"/>
  <c r="G26" i="93"/>
  <c r="F53" i="93"/>
  <c r="F41" i="93"/>
  <c r="F35" i="107"/>
  <c r="G50" i="93"/>
  <c r="G23" i="88"/>
  <c r="G23" i="107"/>
  <c r="G35" i="88"/>
  <c r="U11" i="112"/>
  <c r="F49" i="112" s="1"/>
  <c r="G28" i="107"/>
  <c r="F40" i="107"/>
  <c r="F52" i="107"/>
  <c r="E24" i="80"/>
  <c r="B78" i="95" s="1"/>
  <c r="N32" i="97" s="1"/>
  <c r="G30" i="93"/>
  <c r="G35" i="90"/>
  <c r="F35" i="90"/>
  <c r="G40" i="107"/>
  <c r="G41" i="87"/>
  <c r="E28" i="80"/>
  <c r="B82" i="95" s="1"/>
  <c r="G28" i="91"/>
  <c r="F37" i="93"/>
  <c r="G41" i="93"/>
  <c r="G29" i="93"/>
  <c r="F52" i="91"/>
  <c r="G52" i="91"/>
  <c r="F21" i="112"/>
  <c r="AA75" i="95"/>
  <c r="AA99" i="95" s="1"/>
  <c r="F21" i="111"/>
  <c r="Z75" i="95"/>
  <c r="Z99" i="95" s="1"/>
  <c r="F38" i="93"/>
  <c r="E30" i="80"/>
  <c r="B84" i="95" s="1"/>
  <c r="G29" i="87"/>
  <c r="F53" i="87"/>
  <c r="E22" i="80"/>
  <c r="G37" i="100"/>
  <c r="F41" i="87"/>
  <c r="B44" i="95"/>
  <c r="G37" i="93"/>
  <c r="G49" i="93"/>
  <c r="G25" i="100"/>
  <c r="F37" i="100"/>
  <c r="U12" i="108"/>
  <c r="F38" i="108" s="1"/>
  <c r="U15" i="80"/>
  <c r="G41" i="80" s="1"/>
  <c r="F49" i="100"/>
  <c r="B46" i="95"/>
  <c r="U11" i="110"/>
  <c r="F37" i="110" s="1"/>
  <c r="U9" i="99"/>
  <c r="G47" i="99" s="1"/>
  <c r="U9" i="109"/>
  <c r="G47" i="109" s="1"/>
  <c r="F40" i="90"/>
  <c r="G46" i="88"/>
  <c r="E23" i="80"/>
  <c r="B77" i="95" s="1"/>
  <c r="N31" i="97" s="1"/>
  <c r="U15" i="108"/>
  <c r="F41" i="108" s="1"/>
  <c r="F37" i="90"/>
  <c r="G34" i="88"/>
  <c r="U15" i="109"/>
  <c r="F53" i="109" s="1"/>
  <c r="U16" i="108"/>
  <c r="G54" i="108" s="1"/>
  <c r="U8" i="80"/>
  <c r="G22" i="80" s="1"/>
  <c r="G54" i="93"/>
  <c r="G47" i="90"/>
  <c r="G47" i="107"/>
  <c r="F42" i="93"/>
  <c r="B41" i="95"/>
  <c r="N16" i="97" s="1"/>
  <c r="G42" i="93"/>
  <c r="G23" i="90"/>
  <c r="G25" i="93"/>
  <c r="U10" i="111"/>
  <c r="G24" i="111" s="1"/>
  <c r="U16" i="110"/>
  <c r="G42" i="110" s="1"/>
  <c r="U16" i="109"/>
  <c r="G42" i="109" s="1"/>
  <c r="U9" i="108"/>
  <c r="G23" i="108" s="1"/>
  <c r="U9" i="80"/>
  <c r="G23" i="80" s="1"/>
  <c r="G29" i="90"/>
  <c r="G53" i="90"/>
  <c r="G41" i="90"/>
  <c r="G42" i="88"/>
  <c r="G54" i="88"/>
  <c r="G30" i="88"/>
  <c r="G23" i="91"/>
  <c r="G35" i="91"/>
  <c r="G47" i="91"/>
  <c r="G30" i="92"/>
  <c r="G42" i="92"/>
  <c r="G54" i="92"/>
  <c r="U9" i="112"/>
  <c r="F47" i="112" s="1"/>
  <c r="U9" i="110"/>
  <c r="F47" i="110" s="1"/>
  <c r="U14" i="110"/>
  <c r="F52" i="110" s="1"/>
  <c r="G26" i="107"/>
  <c r="G38" i="107"/>
  <c r="G50" i="107"/>
  <c r="U13" i="99"/>
  <c r="F51" i="99" s="1"/>
  <c r="E33" i="106"/>
  <c r="E34" i="106"/>
  <c r="E45" i="106"/>
  <c r="F45" i="106" s="1"/>
  <c r="E38" i="106"/>
  <c r="E42" i="106"/>
  <c r="E40" i="106"/>
  <c r="E36" i="106"/>
  <c r="E35" i="106"/>
  <c r="E41" i="106"/>
  <c r="E39" i="106"/>
  <c r="E37" i="106"/>
  <c r="G24" i="100"/>
  <c r="G36" i="100"/>
  <c r="G48" i="100"/>
  <c r="G27" i="100"/>
  <c r="G39" i="100"/>
  <c r="G51" i="100"/>
  <c r="E45" i="96"/>
  <c r="F45" i="96" s="1"/>
  <c r="E33" i="96"/>
  <c r="F33" i="96" s="1"/>
  <c r="E37" i="96"/>
  <c r="E39" i="96"/>
  <c r="E40" i="96"/>
  <c r="E38" i="96"/>
  <c r="E41" i="96"/>
  <c r="E35" i="96"/>
  <c r="E36" i="96"/>
  <c r="E42" i="96"/>
  <c r="E34" i="96"/>
  <c r="G30" i="87"/>
  <c r="G42" i="87"/>
  <c r="G54" i="87"/>
  <c r="G22" i="87"/>
  <c r="G46" i="87"/>
  <c r="G34" i="87"/>
  <c r="U10" i="80"/>
  <c r="F48" i="80" s="1"/>
  <c r="F35" i="92"/>
  <c r="F34" i="87"/>
  <c r="F47" i="87"/>
  <c r="G23" i="93"/>
  <c r="G35" i="93"/>
  <c r="G47" i="93"/>
  <c r="F41" i="90"/>
  <c r="F42" i="87"/>
  <c r="F36" i="100"/>
  <c r="F52" i="87"/>
  <c r="G28" i="90"/>
  <c r="G52" i="90"/>
  <c r="G40" i="90"/>
  <c r="F42" i="92"/>
  <c r="G26" i="91"/>
  <c r="G38" i="91"/>
  <c r="G50" i="91"/>
  <c r="F22" i="90"/>
  <c r="G22" i="90"/>
  <c r="G46" i="90"/>
  <c r="G34" i="90"/>
  <c r="G38" i="88"/>
  <c r="G50" i="88"/>
  <c r="G26" i="88"/>
  <c r="G27" i="92"/>
  <c r="G39" i="92"/>
  <c r="G51" i="92"/>
  <c r="G26" i="92"/>
  <c r="G38" i="92"/>
  <c r="G50" i="92"/>
  <c r="U12" i="110"/>
  <c r="F50" i="110" s="1"/>
  <c r="G25" i="107"/>
  <c r="G37" i="107"/>
  <c r="G49" i="107"/>
  <c r="G22" i="107"/>
  <c r="G34" i="107"/>
  <c r="G46" i="107"/>
  <c r="E45" i="104"/>
  <c r="F45" i="104" s="1"/>
  <c r="E33" i="104"/>
  <c r="E34" i="104"/>
  <c r="E37" i="104"/>
  <c r="E36" i="104"/>
  <c r="E35" i="104"/>
  <c r="E42" i="104"/>
  <c r="E40" i="104"/>
  <c r="E38" i="104"/>
  <c r="E39" i="104"/>
  <c r="E41" i="104"/>
  <c r="E45" i="102"/>
  <c r="F45" i="102" s="1"/>
  <c r="E40" i="102"/>
  <c r="E35" i="102"/>
  <c r="E33" i="102"/>
  <c r="E38" i="102"/>
  <c r="E39" i="102"/>
  <c r="E34" i="102"/>
  <c r="E42" i="102"/>
  <c r="E36" i="102"/>
  <c r="E37" i="102"/>
  <c r="E41" i="102"/>
  <c r="G23" i="100"/>
  <c r="G35" i="100"/>
  <c r="G47" i="100"/>
  <c r="S8" i="89"/>
  <c r="U8" i="89" s="1"/>
  <c r="G27" i="87"/>
  <c r="G39" i="87"/>
  <c r="G51" i="87"/>
  <c r="G26" i="87"/>
  <c r="G38" i="87"/>
  <c r="G50" i="87"/>
  <c r="F50" i="87"/>
  <c r="F49" i="107"/>
  <c r="G28" i="92"/>
  <c r="G40" i="92"/>
  <c r="G52" i="92"/>
  <c r="F47" i="91"/>
  <c r="F48" i="90"/>
  <c r="F38" i="107"/>
  <c r="F39" i="100"/>
  <c r="F51" i="92"/>
  <c r="G22" i="91"/>
  <c r="G46" i="91"/>
  <c r="G34" i="91"/>
  <c r="F54" i="100"/>
  <c r="F54" i="92"/>
  <c r="F54" i="87"/>
  <c r="F50" i="91"/>
  <c r="G30" i="90"/>
  <c r="G54" i="90"/>
  <c r="G42" i="90"/>
  <c r="G27" i="90"/>
  <c r="G51" i="90"/>
  <c r="G39" i="90"/>
  <c r="G30" i="91"/>
  <c r="G42" i="91"/>
  <c r="G54" i="91"/>
  <c r="G23" i="92"/>
  <c r="G35" i="92"/>
  <c r="G47" i="92"/>
  <c r="G28" i="93"/>
  <c r="G40" i="93"/>
  <c r="G52" i="93"/>
  <c r="G24" i="107"/>
  <c r="G48" i="107"/>
  <c r="G36" i="107"/>
  <c r="S8" i="106"/>
  <c r="U8" i="106" s="1"/>
  <c r="S9" i="106"/>
  <c r="G26" i="100"/>
  <c r="G38" i="100"/>
  <c r="G50" i="100"/>
  <c r="E45" i="89"/>
  <c r="F45" i="89" s="1"/>
  <c r="E37" i="89"/>
  <c r="E35" i="89"/>
  <c r="E41" i="89"/>
  <c r="E33" i="89"/>
  <c r="E36" i="89"/>
  <c r="E39" i="89"/>
  <c r="E40" i="89"/>
  <c r="E42" i="89"/>
  <c r="E38" i="89"/>
  <c r="E34" i="89"/>
  <c r="E33" i="94"/>
  <c r="F33" i="94" s="1"/>
  <c r="E45" i="94"/>
  <c r="F45" i="94" s="1"/>
  <c r="E34" i="94"/>
  <c r="E35" i="94"/>
  <c r="E40" i="94"/>
  <c r="E38" i="94"/>
  <c r="E36" i="94"/>
  <c r="E42" i="94"/>
  <c r="E37" i="94"/>
  <c r="E39" i="94"/>
  <c r="E41" i="94"/>
  <c r="G28" i="87"/>
  <c r="G40" i="87"/>
  <c r="G52" i="87"/>
  <c r="G24" i="87"/>
  <c r="G36" i="87"/>
  <c r="G48" i="87"/>
  <c r="G22" i="100"/>
  <c r="G46" i="100"/>
  <c r="G34" i="100"/>
  <c r="F46" i="90"/>
  <c r="F34" i="90"/>
  <c r="F38" i="100"/>
  <c r="F48" i="87"/>
  <c r="F51" i="100"/>
  <c r="F46" i="91"/>
  <c r="G25" i="90"/>
  <c r="G49" i="90"/>
  <c r="G37" i="90"/>
  <c r="F39" i="90"/>
  <c r="F39" i="87"/>
  <c r="F50" i="107"/>
  <c r="G27" i="93"/>
  <c r="G39" i="93"/>
  <c r="G51" i="93"/>
  <c r="F52" i="92"/>
  <c r="F42" i="90"/>
  <c r="F35" i="91"/>
  <c r="F38" i="92"/>
  <c r="F35" i="100"/>
  <c r="F48" i="100"/>
  <c r="F52" i="93"/>
  <c r="N8" i="97"/>
  <c r="G24" i="90"/>
  <c r="G48" i="90"/>
  <c r="G36" i="90"/>
  <c r="G27" i="88"/>
  <c r="G51" i="88"/>
  <c r="G39" i="88"/>
  <c r="G25" i="91"/>
  <c r="G37" i="91"/>
  <c r="G49" i="91"/>
  <c r="G22" i="92"/>
  <c r="G46" i="92"/>
  <c r="G34" i="92"/>
  <c r="G22" i="93"/>
  <c r="G46" i="93"/>
  <c r="G34" i="93"/>
  <c r="U15" i="112"/>
  <c r="U13" i="110"/>
  <c r="F39" i="110" s="1"/>
  <c r="G30" i="107"/>
  <c r="G42" i="107"/>
  <c r="G54" i="107"/>
  <c r="U15" i="99"/>
  <c r="E45" i="105"/>
  <c r="F45" i="105" s="1"/>
  <c r="E33" i="105"/>
  <c r="F33" i="105" s="1"/>
  <c r="E38" i="105"/>
  <c r="E34" i="105"/>
  <c r="E35" i="105"/>
  <c r="E39" i="105"/>
  <c r="E37" i="105"/>
  <c r="E36" i="105"/>
  <c r="E40" i="105"/>
  <c r="E42" i="105"/>
  <c r="E41" i="105"/>
  <c r="E45" i="103"/>
  <c r="F45" i="103" s="1"/>
  <c r="E33" i="103"/>
  <c r="E37" i="103"/>
  <c r="E34" i="103"/>
  <c r="E35" i="103"/>
  <c r="E41" i="103"/>
  <c r="E42" i="103"/>
  <c r="E39" i="103"/>
  <c r="E38" i="103"/>
  <c r="E40" i="103"/>
  <c r="E36" i="103"/>
  <c r="G30" i="100"/>
  <c r="G42" i="100"/>
  <c r="G54" i="100"/>
  <c r="G28" i="100"/>
  <c r="G40" i="100"/>
  <c r="G52" i="100"/>
  <c r="G23" i="87"/>
  <c r="G35" i="87"/>
  <c r="G47" i="87"/>
  <c r="F40" i="100"/>
  <c r="F51" i="87"/>
  <c r="F46" i="100"/>
  <c r="F48" i="107"/>
  <c r="F46" i="92"/>
  <c r="F40" i="93"/>
  <c r="F38" i="87"/>
  <c r="F47" i="100"/>
  <c r="F46" i="93"/>
  <c r="F54" i="90"/>
  <c r="F53" i="90"/>
  <c r="F39" i="92"/>
  <c r="F36" i="107"/>
  <c r="F46" i="87"/>
  <c r="F33" i="99"/>
  <c r="F46" i="107"/>
  <c r="F47" i="93"/>
  <c r="F54" i="91"/>
  <c r="F37" i="91"/>
  <c r="F42" i="107"/>
  <c r="F36" i="87"/>
  <c r="F51" i="93"/>
  <c r="U14" i="80"/>
  <c r="F52" i="80" s="1"/>
  <c r="U12" i="80"/>
  <c r="F50" i="80" s="1"/>
  <c r="U11" i="80"/>
  <c r="U13" i="80"/>
  <c r="F51" i="80" s="1"/>
  <c r="U16" i="80"/>
  <c r="I23" i="95"/>
  <c r="S10" i="94"/>
  <c r="I17" i="95"/>
  <c r="T10" i="94"/>
  <c r="I20" i="95"/>
  <c r="I22" i="95"/>
  <c r="I16" i="95"/>
  <c r="I40" i="95" s="1"/>
  <c r="R8" i="94"/>
  <c r="E46" i="94" s="1"/>
  <c r="S8" i="94"/>
  <c r="I21" i="95"/>
  <c r="I24" i="95"/>
  <c r="I19" i="95"/>
  <c r="I18" i="95"/>
  <c r="I42" i="95" s="1"/>
  <c r="R10" i="94"/>
  <c r="E48" i="94" s="1"/>
  <c r="T8" i="94"/>
  <c r="J16" i="95"/>
  <c r="J19" i="95"/>
  <c r="J21" i="95"/>
  <c r="J17" i="95"/>
  <c r="J20" i="95"/>
  <c r="J18" i="95"/>
  <c r="T8" i="96"/>
  <c r="U8" i="96" s="1"/>
  <c r="J23" i="95"/>
  <c r="J24" i="95"/>
  <c r="J22" i="95"/>
  <c r="L19" i="95"/>
  <c r="L18" i="95"/>
  <c r="L21" i="95"/>
  <c r="L17" i="95"/>
  <c r="L24" i="95"/>
  <c r="L22" i="95"/>
  <c r="L23" i="95"/>
  <c r="L16" i="95"/>
  <c r="L20" i="95"/>
  <c r="O22" i="95"/>
  <c r="O24" i="95"/>
  <c r="O20" i="95"/>
  <c r="O19" i="95"/>
  <c r="O16" i="95"/>
  <c r="O21" i="95"/>
  <c r="O23" i="95"/>
  <c r="O18" i="95"/>
  <c r="O17" i="95"/>
  <c r="S8" i="102"/>
  <c r="U8" i="102" s="1"/>
  <c r="P18" i="95"/>
  <c r="P16" i="95"/>
  <c r="P24" i="95"/>
  <c r="P21" i="95"/>
  <c r="P20" i="95"/>
  <c r="P22" i="95"/>
  <c r="P19" i="95"/>
  <c r="S8" i="103"/>
  <c r="U8" i="103" s="1"/>
  <c r="P17" i="95"/>
  <c r="P23" i="95"/>
  <c r="Q22" i="95"/>
  <c r="Q19" i="95"/>
  <c r="S8" i="104"/>
  <c r="U8" i="104" s="1"/>
  <c r="Q18" i="95"/>
  <c r="Q17" i="95"/>
  <c r="Q16" i="95"/>
  <c r="Q20" i="95"/>
  <c r="Q21" i="95"/>
  <c r="Q23" i="95"/>
  <c r="Q24" i="95"/>
  <c r="R21" i="95"/>
  <c r="R23" i="95"/>
  <c r="S8" i="105"/>
  <c r="U8" i="105" s="1"/>
  <c r="R18" i="95"/>
  <c r="R16" i="95"/>
  <c r="R20" i="95"/>
  <c r="R24" i="95"/>
  <c r="R22" i="95"/>
  <c r="R19" i="95"/>
  <c r="R17" i="95"/>
  <c r="S19" i="95"/>
  <c r="S18" i="95"/>
  <c r="S42" i="95" s="1"/>
  <c r="R10" i="106"/>
  <c r="E48" i="106" s="1"/>
  <c r="S20" i="95"/>
  <c r="S24" i="95"/>
  <c r="S23" i="95"/>
  <c r="S17" i="95"/>
  <c r="S41" i="95" s="1"/>
  <c r="R9" i="106"/>
  <c r="E47" i="106" s="1"/>
  <c r="T14" i="106"/>
  <c r="T9" i="106"/>
  <c r="S10" i="106"/>
  <c r="S16" i="95"/>
  <c r="S14" i="106"/>
  <c r="S21" i="95"/>
  <c r="S22" i="95"/>
  <c r="S46" i="95" s="1"/>
  <c r="R14" i="106"/>
  <c r="E52" i="106" s="1"/>
  <c r="T10" i="106"/>
  <c r="U12" i="99"/>
  <c r="F38" i="99" s="1"/>
  <c r="U16" i="99"/>
  <c r="F42" i="99" s="1"/>
  <c r="U11" i="99"/>
  <c r="U14" i="99"/>
  <c r="F40" i="99" s="1"/>
  <c r="U10" i="99"/>
  <c r="F48" i="99" s="1"/>
  <c r="U8" i="99"/>
  <c r="F46" i="99" s="1"/>
  <c r="U10" i="108"/>
  <c r="U8" i="108"/>
  <c r="F34" i="108" s="1"/>
  <c r="U11" i="108"/>
  <c r="F37" i="108" s="1"/>
  <c r="U14" i="108"/>
  <c r="F40" i="108" s="1"/>
  <c r="U11" i="109"/>
  <c r="U14" i="109"/>
  <c r="F52" i="109" s="1"/>
  <c r="U12" i="109"/>
  <c r="F38" i="109" s="1"/>
  <c r="U13" i="109"/>
  <c r="U8" i="109"/>
  <c r="U8" i="110"/>
  <c r="F34" i="110" s="1"/>
  <c r="U15" i="110"/>
  <c r="F53" i="110" s="1"/>
  <c r="U10" i="110"/>
  <c r="U11" i="111"/>
  <c r="U8" i="111"/>
  <c r="F46" i="111" s="1"/>
  <c r="U14" i="111"/>
  <c r="U13" i="111"/>
  <c r="U12" i="111"/>
  <c r="U9" i="111"/>
  <c r="F47" i="111" s="1"/>
  <c r="U16" i="111"/>
  <c r="F54" i="111" s="1"/>
  <c r="U8" i="112"/>
  <c r="AA4" i="95" s="1"/>
  <c r="U16" i="112"/>
  <c r="U14" i="112"/>
  <c r="F52" i="112" s="1"/>
  <c r="U12" i="112"/>
  <c r="F50" i="112" s="1"/>
  <c r="U13" i="112"/>
  <c r="F51" i="112" s="1"/>
  <c r="U10" i="112"/>
  <c r="B40" i="95"/>
  <c r="N15" i="97" s="1"/>
  <c r="E38" i="118"/>
  <c r="E37" i="120"/>
  <c r="E39" i="120"/>
  <c r="G39" i="118"/>
  <c r="E39" i="115"/>
  <c r="E40" i="118"/>
  <c r="G39" i="121"/>
  <c r="X15" i="115"/>
  <c r="G41" i="115" s="1"/>
  <c r="E25" i="80"/>
  <c r="B79" i="95" s="1"/>
  <c r="X16" i="119"/>
  <c r="G42" i="119" s="1"/>
  <c r="G40" i="120"/>
  <c r="G22" i="117"/>
  <c r="G40" i="121"/>
  <c r="E40" i="121"/>
  <c r="G36" i="121"/>
  <c r="E36" i="121"/>
  <c r="F34" i="88"/>
  <c r="G37" i="121"/>
  <c r="E37" i="121"/>
  <c r="G34" i="121"/>
  <c r="E34" i="121"/>
  <c r="F34" i="121" s="1"/>
  <c r="G35" i="121"/>
  <c r="E35" i="121"/>
  <c r="F35" i="121" s="1"/>
  <c r="G38" i="121"/>
  <c r="E38" i="121"/>
  <c r="F35" i="88"/>
  <c r="G42" i="121"/>
  <c r="E42" i="121"/>
  <c r="G41" i="121"/>
  <c r="E41" i="121"/>
  <c r="G36" i="120"/>
  <c r="E36" i="120"/>
  <c r="G34" i="120"/>
  <c r="E34" i="120"/>
  <c r="F34" i="120" s="1"/>
  <c r="G41" i="120"/>
  <c r="E41" i="120"/>
  <c r="V9" i="120"/>
  <c r="X9" i="120"/>
  <c r="G38" i="120"/>
  <c r="E38" i="120"/>
  <c r="G42" i="120"/>
  <c r="E42" i="120"/>
  <c r="V13" i="119"/>
  <c r="X13" i="119"/>
  <c r="G37" i="119"/>
  <c r="E37" i="119"/>
  <c r="G38" i="119"/>
  <c r="E38" i="119"/>
  <c r="V14" i="119"/>
  <c r="X14" i="119"/>
  <c r="V9" i="119"/>
  <c r="X9" i="119"/>
  <c r="G34" i="119"/>
  <c r="E34" i="119"/>
  <c r="F34" i="119" s="1"/>
  <c r="G36" i="119"/>
  <c r="E36" i="119"/>
  <c r="V15" i="119"/>
  <c r="X15" i="119"/>
  <c r="G36" i="118"/>
  <c r="E36" i="118"/>
  <c r="G41" i="118"/>
  <c r="E41" i="118"/>
  <c r="X16" i="118"/>
  <c r="G35" i="118"/>
  <c r="E35" i="118"/>
  <c r="F35" i="118" s="1"/>
  <c r="G34" i="118"/>
  <c r="E34" i="118"/>
  <c r="F34" i="118" s="1"/>
  <c r="G37" i="118"/>
  <c r="E37" i="118"/>
  <c r="X11" i="117"/>
  <c r="G34" i="117"/>
  <c r="E34" i="117"/>
  <c r="F34" i="117" s="1"/>
  <c r="G42" i="117"/>
  <c r="E42" i="117"/>
  <c r="G38" i="117"/>
  <c r="E38" i="117"/>
  <c r="G36" i="117"/>
  <c r="E36" i="117"/>
  <c r="G40" i="117"/>
  <c r="E40" i="117"/>
  <c r="G35" i="117"/>
  <c r="E35" i="117"/>
  <c r="F35" i="117" s="1"/>
  <c r="G41" i="117"/>
  <c r="E41" i="117"/>
  <c r="G39" i="117"/>
  <c r="E39" i="117"/>
  <c r="G38" i="116"/>
  <c r="E38" i="116"/>
  <c r="G41" i="116"/>
  <c r="E41" i="116"/>
  <c r="G35" i="116"/>
  <c r="E35" i="116"/>
  <c r="G42" i="116"/>
  <c r="E42" i="116"/>
  <c r="G36" i="116"/>
  <c r="E36" i="116"/>
  <c r="G37" i="116"/>
  <c r="E37" i="116"/>
  <c r="G39" i="116"/>
  <c r="E39" i="116"/>
  <c r="G34" i="116"/>
  <c r="E34" i="116"/>
  <c r="F34" i="116" s="1"/>
  <c r="G40" i="116"/>
  <c r="E40" i="116"/>
  <c r="V12" i="115"/>
  <c r="X12" i="115"/>
  <c r="V10" i="115"/>
  <c r="X10" i="115"/>
  <c r="X16" i="115"/>
  <c r="V9" i="115"/>
  <c r="X9" i="115"/>
  <c r="V11" i="115"/>
  <c r="X11" i="115"/>
  <c r="G34" i="115"/>
  <c r="E34" i="115"/>
  <c r="F34" i="115" s="1"/>
  <c r="G40" i="115"/>
  <c r="E40" i="115"/>
  <c r="F21" i="80"/>
  <c r="E29" i="80"/>
  <c r="B83" i="95" s="1"/>
  <c r="N17" i="97"/>
  <c r="E27" i="80"/>
  <c r="B81" i="95" s="1"/>
  <c r="B87" i="95"/>
  <c r="G22" i="118"/>
  <c r="B90" i="95"/>
  <c r="B95" i="95"/>
  <c r="G46" i="118"/>
  <c r="G23" i="118"/>
  <c r="B93" i="95"/>
  <c r="B91" i="95"/>
  <c r="B96" i="95"/>
  <c r="G22" i="120"/>
  <c r="F46" i="119"/>
  <c r="G46" i="120"/>
  <c r="G22" i="119"/>
  <c r="G46" i="117"/>
  <c r="E26" i="80"/>
  <c r="B80" i="95" s="1"/>
  <c r="B92" i="95"/>
  <c r="M5" i="95"/>
  <c r="M101" i="95" s="1"/>
  <c r="F22" i="118"/>
  <c r="M4" i="95"/>
  <c r="F46" i="117"/>
  <c r="I3" i="95"/>
  <c r="I123" i="95" s="1"/>
  <c r="G46" i="119"/>
  <c r="F22" i="117"/>
  <c r="F46" i="118"/>
  <c r="F22" i="91"/>
  <c r="F4" i="95"/>
  <c r="F100" i="95" s="1"/>
  <c r="F46" i="115"/>
  <c r="F22" i="100"/>
  <c r="G22" i="115"/>
  <c r="G22" i="121"/>
  <c r="F22" i="119"/>
  <c r="G46" i="115"/>
  <c r="G47" i="118"/>
  <c r="E15" i="94"/>
  <c r="F15" i="94" s="1"/>
  <c r="G15" i="94" s="1"/>
  <c r="H15" i="94" s="1"/>
  <c r="I15" i="94" s="1"/>
  <c r="J15" i="94" s="1"/>
  <c r="K15" i="94" s="1"/>
  <c r="L15" i="94" s="1"/>
  <c r="R15" i="94" s="1"/>
  <c r="E53" i="94" s="1"/>
  <c r="E9" i="94"/>
  <c r="F9" i="94" s="1"/>
  <c r="R9" i="94" s="1"/>
  <c r="E47" i="94" s="1"/>
  <c r="F21" i="87"/>
  <c r="C3" i="95"/>
  <c r="C123" i="95" s="1"/>
  <c r="N14" i="106"/>
  <c r="N10" i="94"/>
  <c r="F22" i="115"/>
  <c r="E12" i="106"/>
  <c r="F12" i="106" s="1"/>
  <c r="G12" i="106" s="1"/>
  <c r="H12" i="106" s="1"/>
  <c r="I12" i="106" s="1"/>
  <c r="R12" i="106" s="1"/>
  <c r="E50" i="106" s="1"/>
  <c r="E13" i="94"/>
  <c r="F13" i="94" s="1"/>
  <c r="G13" i="94" s="1"/>
  <c r="H13" i="94" s="1"/>
  <c r="I13" i="94" s="1"/>
  <c r="J13" i="94" s="1"/>
  <c r="R13" i="94" s="1"/>
  <c r="E51" i="94" s="1"/>
  <c r="E16" i="94"/>
  <c r="F16" i="94" s="1"/>
  <c r="G16" i="94" s="1"/>
  <c r="H16" i="94" s="1"/>
  <c r="I16" i="94" s="1"/>
  <c r="J16" i="94" s="1"/>
  <c r="K16" i="94" s="1"/>
  <c r="L16" i="94" s="1"/>
  <c r="M16" i="94" s="1"/>
  <c r="R16" i="94" s="1"/>
  <c r="E54" i="94" s="1"/>
  <c r="E16" i="106"/>
  <c r="E15" i="106"/>
  <c r="F15" i="106" s="1"/>
  <c r="G15" i="106" s="1"/>
  <c r="H15" i="106" s="1"/>
  <c r="I15" i="106" s="1"/>
  <c r="J15" i="106" s="1"/>
  <c r="K15" i="106" s="1"/>
  <c r="L15" i="106" s="1"/>
  <c r="R15" i="106" s="1"/>
  <c r="E53" i="106" s="1"/>
  <c r="E21" i="94"/>
  <c r="I75" i="95" s="1"/>
  <c r="N8" i="94"/>
  <c r="C5" i="95"/>
  <c r="C101" i="95" s="1"/>
  <c r="E12" i="94"/>
  <c r="F12" i="94" s="1"/>
  <c r="G12" i="94" s="1"/>
  <c r="H12" i="94" s="1"/>
  <c r="I12" i="94" s="1"/>
  <c r="R12" i="94" s="1"/>
  <c r="E50" i="94" s="1"/>
  <c r="E8" i="106"/>
  <c r="R8" i="106" s="1"/>
  <c r="E46" i="106" s="1"/>
  <c r="E11" i="106"/>
  <c r="E14" i="94"/>
  <c r="S3" i="95"/>
  <c r="E11" i="94"/>
  <c r="F11" i="94" s="1"/>
  <c r="G11" i="94" s="1"/>
  <c r="H11" i="94" s="1"/>
  <c r="R11" i="94" s="1"/>
  <c r="E49" i="94" s="1"/>
  <c r="E21" i="106"/>
  <c r="S75" i="95" s="1"/>
  <c r="N9" i="106"/>
  <c r="U9" i="115"/>
  <c r="U10" i="115" s="1"/>
  <c r="U11" i="115" s="1"/>
  <c r="G46" i="121"/>
  <c r="E13" i="106"/>
  <c r="N10" i="106"/>
  <c r="E8" i="96"/>
  <c r="R8" i="96" s="1"/>
  <c r="E46" i="96" s="1"/>
  <c r="E9" i="96"/>
  <c r="F9" i="96" s="1"/>
  <c r="R9" i="96" s="1"/>
  <c r="E47" i="96" s="1"/>
  <c r="E12" i="96"/>
  <c r="E13" i="96"/>
  <c r="F13" i="96" s="1"/>
  <c r="G13" i="96" s="1"/>
  <c r="H13" i="96" s="1"/>
  <c r="I13" i="96" s="1"/>
  <c r="J13" i="96" s="1"/>
  <c r="R13" i="96" s="1"/>
  <c r="E51" i="96" s="1"/>
  <c r="E15" i="96"/>
  <c r="E16" i="96"/>
  <c r="F16" i="96" s="1"/>
  <c r="G16" i="96" s="1"/>
  <c r="H16" i="96" s="1"/>
  <c r="I16" i="96" s="1"/>
  <c r="J16" i="96" s="1"/>
  <c r="K16" i="96" s="1"/>
  <c r="L16" i="96" s="1"/>
  <c r="M16" i="96" s="1"/>
  <c r="R16" i="96" s="1"/>
  <c r="E54" i="96" s="1"/>
  <c r="K2" i="101"/>
  <c r="E11" i="96"/>
  <c r="E14" i="96"/>
  <c r="F14" i="96" s="1"/>
  <c r="G14" i="96" s="1"/>
  <c r="H14" i="96" s="1"/>
  <c r="I14" i="96" s="1"/>
  <c r="J14" i="96" s="1"/>
  <c r="K14" i="96" s="1"/>
  <c r="R14" i="96" s="1"/>
  <c r="E52" i="96" s="1"/>
  <c r="E21" i="96"/>
  <c r="J75" i="95" s="1"/>
  <c r="E10" i="96"/>
  <c r="D4" i="101"/>
  <c r="T7" i="101" s="1"/>
  <c r="U7" i="101" s="1"/>
  <c r="D1" i="101"/>
  <c r="E10" i="105"/>
  <c r="F10" i="105" s="1"/>
  <c r="G10" i="105" s="1"/>
  <c r="R10" i="105" s="1"/>
  <c r="E48" i="105" s="1"/>
  <c r="E8" i="105"/>
  <c r="R8" i="105" s="1"/>
  <c r="E46" i="105" s="1"/>
  <c r="E14" i="105"/>
  <c r="F14" i="105" s="1"/>
  <c r="G14" i="105" s="1"/>
  <c r="H14" i="105" s="1"/>
  <c r="I14" i="105" s="1"/>
  <c r="J14" i="105" s="1"/>
  <c r="K14" i="105" s="1"/>
  <c r="R14" i="105" s="1"/>
  <c r="E52" i="105" s="1"/>
  <c r="E21" i="105"/>
  <c r="R75" i="95" s="1"/>
  <c r="E13" i="105"/>
  <c r="F13" i="105" s="1"/>
  <c r="G13" i="105" s="1"/>
  <c r="H13" i="105" s="1"/>
  <c r="I13" i="105" s="1"/>
  <c r="J13" i="105" s="1"/>
  <c r="R13" i="105" s="1"/>
  <c r="E51" i="105" s="1"/>
  <c r="E15" i="105"/>
  <c r="F15" i="105" s="1"/>
  <c r="G15" i="105" s="1"/>
  <c r="H15" i="105" s="1"/>
  <c r="I15" i="105" s="1"/>
  <c r="J15" i="105" s="1"/>
  <c r="K15" i="105" s="1"/>
  <c r="L15" i="105" s="1"/>
  <c r="R15" i="105" s="1"/>
  <c r="E53" i="105" s="1"/>
  <c r="E9" i="105"/>
  <c r="F9" i="105" s="1"/>
  <c r="R9" i="105" s="1"/>
  <c r="E47" i="105" s="1"/>
  <c r="E11" i="105"/>
  <c r="F11" i="105" s="1"/>
  <c r="G11" i="105" s="1"/>
  <c r="H11" i="105" s="1"/>
  <c r="R11" i="105" s="1"/>
  <c r="E49" i="105" s="1"/>
  <c r="E12" i="105"/>
  <c r="E16" i="105"/>
  <c r="E14" i="102"/>
  <c r="F14" i="102" s="1"/>
  <c r="G14" i="102" s="1"/>
  <c r="H14" i="102" s="1"/>
  <c r="I14" i="102" s="1"/>
  <c r="J14" i="102" s="1"/>
  <c r="K14" i="102" s="1"/>
  <c r="R14" i="102" s="1"/>
  <c r="E52" i="102" s="1"/>
  <c r="E16" i="102"/>
  <c r="F16" i="102" s="1"/>
  <c r="G16" i="102" s="1"/>
  <c r="H16" i="102" s="1"/>
  <c r="I16" i="102" s="1"/>
  <c r="J16" i="102" s="1"/>
  <c r="K16" i="102" s="1"/>
  <c r="L16" i="102" s="1"/>
  <c r="M16" i="102" s="1"/>
  <c r="R16" i="102" s="1"/>
  <c r="E54" i="102" s="1"/>
  <c r="E10" i="102"/>
  <c r="F10" i="102" s="1"/>
  <c r="G10" i="102" s="1"/>
  <c r="R10" i="102" s="1"/>
  <c r="E48" i="102" s="1"/>
  <c r="E9" i="102"/>
  <c r="F9" i="102" s="1"/>
  <c r="R9" i="102" s="1"/>
  <c r="E47" i="102" s="1"/>
  <c r="E15" i="102"/>
  <c r="F15" i="102" s="1"/>
  <c r="G15" i="102" s="1"/>
  <c r="H15" i="102" s="1"/>
  <c r="I15" i="102" s="1"/>
  <c r="J15" i="102" s="1"/>
  <c r="K15" i="102" s="1"/>
  <c r="L15" i="102" s="1"/>
  <c r="R15" i="102" s="1"/>
  <c r="E53" i="102" s="1"/>
  <c r="E11" i="102"/>
  <c r="F11" i="102" s="1"/>
  <c r="G11" i="102" s="1"/>
  <c r="H11" i="102" s="1"/>
  <c r="R11" i="102" s="1"/>
  <c r="E49" i="102" s="1"/>
  <c r="E8" i="102"/>
  <c r="R8" i="102" s="1"/>
  <c r="E46" i="102" s="1"/>
  <c r="E13" i="102"/>
  <c r="F13" i="102" s="1"/>
  <c r="G13" i="102" s="1"/>
  <c r="H13" i="102" s="1"/>
  <c r="I13" i="102" s="1"/>
  <c r="J13" i="102" s="1"/>
  <c r="R13" i="102" s="1"/>
  <c r="E51" i="102" s="1"/>
  <c r="E21" i="102"/>
  <c r="O75" i="95" s="1"/>
  <c r="O99" i="95" s="1"/>
  <c r="E12" i="102"/>
  <c r="F12" i="102" s="1"/>
  <c r="G12" i="102" s="1"/>
  <c r="H12" i="102" s="1"/>
  <c r="I12" i="102" s="1"/>
  <c r="R12" i="102" s="1"/>
  <c r="E50" i="102" s="1"/>
  <c r="E12" i="89"/>
  <c r="F12" i="89" s="1"/>
  <c r="G12" i="89" s="1"/>
  <c r="H12" i="89" s="1"/>
  <c r="I12" i="89" s="1"/>
  <c r="R12" i="89" s="1"/>
  <c r="E50" i="89" s="1"/>
  <c r="E9" i="89"/>
  <c r="F9" i="89" s="1"/>
  <c r="R9" i="89" s="1"/>
  <c r="E47" i="89" s="1"/>
  <c r="E16" i="89"/>
  <c r="E13" i="89"/>
  <c r="F13" i="89" s="1"/>
  <c r="G13" i="89" s="1"/>
  <c r="H13" i="89" s="1"/>
  <c r="I13" i="89" s="1"/>
  <c r="J13" i="89" s="1"/>
  <c r="R13" i="89" s="1"/>
  <c r="E51" i="89" s="1"/>
  <c r="E10" i="89"/>
  <c r="F10" i="89" s="1"/>
  <c r="G10" i="89" s="1"/>
  <c r="R10" i="89" s="1"/>
  <c r="E48" i="89" s="1"/>
  <c r="E21" i="89"/>
  <c r="L75" i="95" s="1"/>
  <c r="L99" i="95" s="1"/>
  <c r="E15" i="89"/>
  <c r="E11" i="89"/>
  <c r="F11" i="89" s="1"/>
  <c r="G11" i="89" s="1"/>
  <c r="H11" i="89" s="1"/>
  <c r="R11" i="89" s="1"/>
  <c r="E49" i="89" s="1"/>
  <c r="E8" i="89"/>
  <c r="R8" i="89" s="1"/>
  <c r="E46" i="89" s="1"/>
  <c r="E14" i="89"/>
  <c r="Q3" i="95"/>
  <c r="E9" i="104"/>
  <c r="F9" i="104" s="1"/>
  <c r="R9" i="104" s="1"/>
  <c r="E47" i="104" s="1"/>
  <c r="E8" i="104"/>
  <c r="R8" i="104" s="1"/>
  <c r="E46" i="104" s="1"/>
  <c r="E12" i="104"/>
  <c r="F12" i="104" s="1"/>
  <c r="G12" i="104" s="1"/>
  <c r="H12" i="104" s="1"/>
  <c r="I12" i="104" s="1"/>
  <c r="R12" i="104" s="1"/>
  <c r="E50" i="104" s="1"/>
  <c r="E13" i="104"/>
  <c r="F13" i="104" s="1"/>
  <c r="G13" i="104" s="1"/>
  <c r="H13" i="104" s="1"/>
  <c r="I13" i="104" s="1"/>
  <c r="J13" i="104" s="1"/>
  <c r="R13" i="104" s="1"/>
  <c r="E51" i="104" s="1"/>
  <c r="E14" i="104"/>
  <c r="F14" i="104" s="1"/>
  <c r="G14" i="104" s="1"/>
  <c r="H14" i="104" s="1"/>
  <c r="I14" i="104" s="1"/>
  <c r="J14" i="104" s="1"/>
  <c r="K14" i="104" s="1"/>
  <c r="R14" i="104" s="1"/>
  <c r="E52" i="104" s="1"/>
  <c r="E11" i="104"/>
  <c r="F11" i="104" s="1"/>
  <c r="G11" i="104" s="1"/>
  <c r="H11" i="104" s="1"/>
  <c r="R11" i="104" s="1"/>
  <c r="E49" i="104" s="1"/>
  <c r="E10" i="104"/>
  <c r="F10" i="104" s="1"/>
  <c r="G10" i="104" s="1"/>
  <c r="R10" i="104" s="1"/>
  <c r="E48" i="104" s="1"/>
  <c r="E15" i="104"/>
  <c r="F15" i="104" s="1"/>
  <c r="G15" i="104" s="1"/>
  <c r="H15" i="104" s="1"/>
  <c r="I15" i="104" s="1"/>
  <c r="J15" i="104" s="1"/>
  <c r="K15" i="104" s="1"/>
  <c r="L15" i="104" s="1"/>
  <c r="R15" i="104" s="1"/>
  <c r="E53" i="104" s="1"/>
  <c r="E16" i="104"/>
  <c r="F16" i="104" s="1"/>
  <c r="G16" i="104" s="1"/>
  <c r="H16" i="104" s="1"/>
  <c r="I16" i="104" s="1"/>
  <c r="J16" i="104" s="1"/>
  <c r="K16" i="104" s="1"/>
  <c r="L16" i="104" s="1"/>
  <c r="M16" i="104" s="1"/>
  <c r="R16" i="104" s="1"/>
  <c r="E54" i="104" s="1"/>
  <c r="E21" i="104"/>
  <c r="Q75" i="95" s="1"/>
  <c r="E10" i="103"/>
  <c r="F10" i="103" s="1"/>
  <c r="G10" i="103" s="1"/>
  <c r="R10" i="103" s="1"/>
  <c r="E48" i="103" s="1"/>
  <c r="E8" i="103"/>
  <c r="R8" i="103" s="1"/>
  <c r="E46" i="103" s="1"/>
  <c r="E9" i="103"/>
  <c r="F9" i="103" s="1"/>
  <c r="R9" i="103" s="1"/>
  <c r="E47" i="103" s="1"/>
  <c r="E11" i="103"/>
  <c r="F11" i="103" s="1"/>
  <c r="G11" i="103" s="1"/>
  <c r="H11" i="103" s="1"/>
  <c r="R11" i="103" s="1"/>
  <c r="E49" i="103" s="1"/>
  <c r="E15" i="103"/>
  <c r="F15" i="103" s="1"/>
  <c r="G15" i="103" s="1"/>
  <c r="H15" i="103" s="1"/>
  <c r="I15" i="103" s="1"/>
  <c r="J15" i="103" s="1"/>
  <c r="K15" i="103" s="1"/>
  <c r="L15" i="103" s="1"/>
  <c r="R15" i="103" s="1"/>
  <c r="E53" i="103" s="1"/>
  <c r="E21" i="103"/>
  <c r="P75" i="95" s="1"/>
  <c r="P99" i="95" s="1"/>
  <c r="E12" i="103"/>
  <c r="F12" i="103" s="1"/>
  <c r="G12" i="103" s="1"/>
  <c r="H12" i="103" s="1"/>
  <c r="I12" i="103" s="1"/>
  <c r="R12" i="103" s="1"/>
  <c r="E50" i="103" s="1"/>
  <c r="E14" i="103"/>
  <c r="F14" i="103" s="1"/>
  <c r="G14" i="103" s="1"/>
  <c r="H14" i="103" s="1"/>
  <c r="I14" i="103" s="1"/>
  <c r="J14" i="103" s="1"/>
  <c r="K14" i="103" s="1"/>
  <c r="R14" i="103" s="1"/>
  <c r="E52" i="103" s="1"/>
  <c r="E16" i="103"/>
  <c r="F16" i="103" s="1"/>
  <c r="G16" i="103" s="1"/>
  <c r="H16" i="103" s="1"/>
  <c r="I16" i="103" s="1"/>
  <c r="J16" i="103" s="1"/>
  <c r="K16" i="103" s="1"/>
  <c r="L16" i="103" s="1"/>
  <c r="M16" i="103" s="1"/>
  <c r="R16" i="103" s="1"/>
  <c r="E54" i="103" s="1"/>
  <c r="E13" i="103"/>
  <c r="F13" i="103" s="1"/>
  <c r="G13" i="103" s="1"/>
  <c r="H13" i="103" s="1"/>
  <c r="I13" i="103" s="1"/>
  <c r="J13" i="103" s="1"/>
  <c r="R13" i="103" s="1"/>
  <c r="E51" i="103" s="1"/>
  <c r="G23" i="121"/>
  <c r="G47" i="121"/>
  <c r="V5" i="95"/>
  <c r="F23" i="107"/>
  <c r="E25" i="117"/>
  <c r="E49" i="117"/>
  <c r="F23" i="92"/>
  <c r="G5" i="95"/>
  <c r="G101" i="95" s="1"/>
  <c r="H36" i="32"/>
  <c r="T15" i="97"/>
  <c r="E22" i="112"/>
  <c r="AA76" i="95" s="1"/>
  <c r="H94" i="95"/>
  <c r="E24" i="109"/>
  <c r="X78" i="95" s="1"/>
  <c r="F92" i="95"/>
  <c r="E24" i="112"/>
  <c r="AA78" i="95" s="1"/>
  <c r="E26" i="108"/>
  <c r="W80" i="95" s="1"/>
  <c r="E25" i="112"/>
  <c r="AA79" i="95" s="1"/>
  <c r="G36" i="32"/>
  <c r="S15" i="97"/>
  <c r="F25" i="122"/>
  <c r="E30" i="110"/>
  <c r="Y84" i="95" s="1"/>
  <c r="D92" i="95"/>
  <c r="G38" i="32"/>
  <c r="S17" i="97"/>
  <c r="D94" i="95"/>
  <c r="E23" i="108"/>
  <c r="W77" i="95" s="1"/>
  <c r="F21" i="99"/>
  <c r="F23" i="88"/>
  <c r="F47" i="88"/>
  <c r="D5" i="95"/>
  <c r="G46" i="116"/>
  <c r="E54" i="118"/>
  <c r="E30" i="118"/>
  <c r="U9" i="119"/>
  <c r="E92" i="95"/>
  <c r="E53" i="119"/>
  <c r="E29" i="119"/>
  <c r="B94" i="95"/>
  <c r="H93" i="95"/>
  <c r="E27" i="112"/>
  <c r="AA81" i="95" s="1"/>
  <c r="P17" i="97"/>
  <c r="D38" i="32"/>
  <c r="F46" i="88"/>
  <c r="F22" i="88"/>
  <c r="D4" i="95"/>
  <c r="D100" i="95" s="1"/>
  <c r="H91" i="95"/>
  <c r="E28" i="119"/>
  <c r="E52" i="119"/>
  <c r="E94" i="95"/>
  <c r="G92" i="95"/>
  <c r="H37" i="32"/>
  <c r="T16" i="97"/>
  <c r="E25" i="111"/>
  <c r="Z79" i="95" s="1"/>
  <c r="G93" i="95"/>
  <c r="E26" i="109"/>
  <c r="X80" i="95" s="1"/>
  <c r="E26" i="110"/>
  <c r="Y80" i="95" s="1"/>
  <c r="F46" i="121"/>
  <c r="E29" i="112"/>
  <c r="AA83" i="95" s="1"/>
  <c r="E27" i="110"/>
  <c r="Y81" i="95" s="1"/>
  <c r="E23" i="111"/>
  <c r="Z77" i="95" s="1"/>
  <c r="D36" i="32"/>
  <c r="P15" i="97"/>
  <c r="F94" i="95"/>
  <c r="M96" i="95"/>
  <c r="V95" i="95"/>
  <c r="Z87" i="95"/>
  <c r="Z123" i="95" s="1"/>
  <c r="V96" i="95"/>
  <c r="M92" i="95"/>
  <c r="E22" i="99"/>
  <c r="U76" i="95" s="1"/>
  <c r="D91" i="95"/>
  <c r="V91" i="95"/>
  <c r="H88" i="95"/>
  <c r="C36" i="32"/>
  <c r="O15" i="97"/>
  <c r="E30" i="109"/>
  <c r="X84" i="95" s="1"/>
  <c r="F21" i="109"/>
  <c r="V16" i="118"/>
  <c r="E30" i="108"/>
  <c r="W84" i="95" s="1"/>
  <c r="V16" i="115"/>
  <c r="C91" i="95"/>
  <c r="H96" i="95"/>
  <c r="D96" i="95"/>
  <c r="C90" i="95"/>
  <c r="E28" i="110"/>
  <c r="Y82" i="95" s="1"/>
  <c r="F37" i="32"/>
  <c r="R16" i="97"/>
  <c r="M94" i="95"/>
  <c r="B88" i="95"/>
  <c r="E28" i="109"/>
  <c r="X82" i="95" s="1"/>
  <c r="E22" i="110"/>
  <c r="Y76" i="95" s="1"/>
  <c r="E38" i="32"/>
  <c r="Q17" i="97"/>
  <c r="E29" i="108"/>
  <c r="W83" i="95" s="1"/>
  <c r="D89" i="95"/>
  <c r="G4" i="95"/>
  <c r="G100" i="95" s="1"/>
  <c r="F22" i="92"/>
  <c r="U87" i="95"/>
  <c r="U123" i="95" s="1"/>
  <c r="G22" i="116"/>
  <c r="M93" i="95"/>
  <c r="E48" i="115"/>
  <c r="E24" i="115"/>
  <c r="F96" i="95"/>
  <c r="M91" i="95"/>
  <c r="V88" i="95"/>
  <c r="E29" i="115"/>
  <c r="E53" i="115"/>
  <c r="E28" i="108"/>
  <c r="W82" i="95" s="1"/>
  <c r="H90" i="95"/>
  <c r="H95" i="95"/>
  <c r="E4" i="95"/>
  <c r="E100" i="95" s="1"/>
  <c r="E28" i="99"/>
  <c r="U82" i="95" s="1"/>
  <c r="Q16" i="97"/>
  <c r="E37" i="32"/>
  <c r="G96" i="95"/>
  <c r="F95" i="95"/>
  <c r="C93" i="95"/>
  <c r="E95" i="95"/>
  <c r="F88" i="95"/>
  <c r="D95" i="95"/>
  <c r="Y87" i="95"/>
  <c r="Y123" i="95" s="1"/>
  <c r="E26" i="99"/>
  <c r="U80" i="95" s="1"/>
  <c r="E23" i="120"/>
  <c r="E47" i="120"/>
  <c r="G23" i="117"/>
  <c r="V89" i="95"/>
  <c r="E30" i="112"/>
  <c r="AA84" i="95" s="1"/>
  <c r="F46" i="120"/>
  <c r="E22" i="109"/>
  <c r="X76" i="95" s="1"/>
  <c r="U89" i="95"/>
  <c r="E23" i="99"/>
  <c r="U77" i="95" s="1"/>
  <c r="E29" i="111"/>
  <c r="Z83" i="95" s="1"/>
  <c r="M90" i="95"/>
  <c r="E23" i="112"/>
  <c r="AA77" i="95" s="1"/>
  <c r="C96" i="95"/>
  <c r="C88" i="95"/>
  <c r="X87" i="95"/>
  <c r="X123" i="95" s="1"/>
  <c r="M8" i="95"/>
  <c r="F26" i="100"/>
  <c r="E30" i="99"/>
  <c r="U84" i="95" s="1"/>
  <c r="E26" i="112"/>
  <c r="AA80" i="95" s="1"/>
  <c r="V94" i="95"/>
  <c r="V4" i="95"/>
  <c r="F22" i="107"/>
  <c r="U9" i="116"/>
  <c r="F22" i="116"/>
  <c r="F46" i="116"/>
  <c r="D93" i="95"/>
  <c r="V93" i="95"/>
  <c r="E24" i="99"/>
  <c r="U78" i="95" s="1"/>
  <c r="E96" i="95"/>
  <c r="B89" i="95"/>
  <c r="F93" i="95"/>
  <c r="E25" i="108"/>
  <c r="W79" i="95" s="1"/>
  <c r="G88" i="95"/>
  <c r="F89" i="95"/>
  <c r="E93" i="95"/>
  <c r="G37" i="32"/>
  <c r="S16" i="97"/>
  <c r="E49" i="115"/>
  <c r="E25" i="115"/>
  <c r="E30" i="115"/>
  <c r="E54" i="115"/>
  <c r="V90" i="95"/>
  <c r="V92" i="95"/>
  <c r="M95" i="95"/>
  <c r="E24" i="108"/>
  <c r="W78" i="95" s="1"/>
  <c r="W87" i="95"/>
  <c r="W123" i="95" s="1"/>
  <c r="E47" i="115"/>
  <c r="E23" i="115"/>
  <c r="E23" i="119"/>
  <c r="E47" i="119"/>
  <c r="H4" i="95"/>
  <c r="H100" i="95" s="1"/>
  <c r="F22" i="93"/>
  <c r="F23" i="118"/>
  <c r="F47" i="118"/>
  <c r="U10" i="118"/>
  <c r="D90" i="95"/>
  <c r="F91" i="95"/>
  <c r="E29" i="109"/>
  <c r="X83" i="95" s="1"/>
  <c r="E89" i="95"/>
  <c r="F25" i="100"/>
  <c r="M7" i="95"/>
  <c r="F23" i="117"/>
  <c r="F47" i="117"/>
  <c r="U10" i="117"/>
  <c r="E30" i="111"/>
  <c r="Z84" i="95" s="1"/>
  <c r="E22" i="111"/>
  <c r="Z76" i="95" s="1"/>
  <c r="C95" i="95"/>
  <c r="F38" i="32"/>
  <c r="R17" i="97"/>
  <c r="G95" i="95"/>
  <c r="E23" i="110"/>
  <c r="Y77" i="95" s="1"/>
  <c r="F22" i="121"/>
  <c r="F21" i="110"/>
  <c r="O16" i="97"/>
  <c r="C37" i="32"/>
  <c r="Q15" i="97"/>
  <c r="E36" i="32"/>
  <c r="S18" i="124" s="1"/>
  <c r="C94" i="95"/>
  <c r="G91" i="95"/>
  <c r="E28" i="111"/>
  <c r="Z82" i="95" s="1"/>
  <c r="E91" i="95"/>
  <c r="E25" i="99"/>
  <c r="U79" i="95" s="1"/>
  <c r="E24" i="111"/>
  <c r="Z78" i="95" s="1"/>
  <c r="F22" i="120"/>
  <c r="H92" i="95"/>
  <c r="E23" i="109"/>
  <c r="X77" i="95" s="1"/>
  <c r="V16" i="119"/>
  <c r="E27" i="111"/>
  <c r="Z81" i="95" s="1"/>
  <c r="O17" i="97"/>
  <c r="C38" i="32"/>
  <c r="E22" i="108"/>
  <c r="W76" i="95" s="1"/>
  <c r="E24" i="110"/>
  <c r="Y78" i="95" s="1"/>
  <c r="V15" i="115"/>
  <c r="E25" i="109"/>
  <c r="X79" i="95" s="1"/>
  <c r="E27" i="119"/>
  <c r="E51" i="119"/>
  <c r="E27" i="99"/>
  <c r="U81" i="95" s="1"/>
  <c r="P16" i="97"/>
  <c r="D37" i="32"/>
  <c r="G90" i="95"/>
  <c r="E30" i="119"/>
  <c r="E54" i="119"/>
  <c r="F21" i="108"/>
  <c r="M88" i="95"/>
  <c r="C92" i="95"/>
  <c r="H38" i="32"/>
  <c r="T17" i="97"/>
  <c r="V11" i="117"/>
  <c r="E27" i="108"/>
  <c r="W81" i="95" s="1"/>
  <c r="E27" i="109"/>
  <c r="X81" i="95" s="1"/>
  <c r="Y91" i="95"/>
  <c r="E25" i="110"/>
  <c r="Y79" i="95" s="1"/>
  <c r="E26" i="111"/>
  <c r="Z80" i="95" s="1"/>
  <c r="H89" i="95"/>
  <c r="G94" i="95"/>
  <c r="M6" i="95"/>
  <c r="F24" i="100"/>
  <c r="F90" i="95"/>
  <c r="E29" i="110"/>
  <c r="Y83" i="95" s="1"/>
  <c r="F23" i="100"/>
  <c r="R15" i="97"/>
  <c r="F36" i="32"/>
  <c r="F23" i="121"/>
  <c r="F47" i="121"/>
  <c r="U10" i="121"/>
  <c r="E29" i="99"/>
  <c r="U83" i="95" s="1"/>
  <c r="E88" i="95"/>
  <c r="D88" i="95"/>
  <c r="G47" i="117"/>
  <c r="E28" i="112"/>
  <c r="AA82" i="95" s="1"/>
  <c r="AA87" i="95"/>
  <c r="AA123" i="95" s="1"/>
  <c r="U9" i="120"/>
  <c r="S111" i="95" l="1"/>
  <c r="Q111" i="95"/>
  <c r="O111" i="95"/>
  <c r="AA111" i="95"/>
  <c r="L111" i="95"/>
  <c r="C99" i="95"/>
  <c r="C111" i="95"/>
  <c r="I111" i="95"/>
  <c r="Z111" i="95"/>
  <c r="P111" i="95"/>
  <c r="Q63" i="95"/>
  <c r="Q99" i="95"/>
  <c r="S63" i="95"/>
  <c r="S99" i="95"/>
  <c r="I99" i="95"/>
  <c r="G41" i="111"/>
  <c r="F41" i="111"/>
  <c r="G42" i="32"/>
  <c r="G48" i="109"/>
  <c r="G29" i="111"/>
  <c r="F49" i="110"/>
  <c r="G41" i="32"/>
  <c r="F41" i="32"/>
  <c r="D41" i="32"/>
  <c r="H41" i="32"/>
  <c r="C42" i="32"/>
  <c r="E41" i="32"/>
  <c r="S19" i="124" s="1"/>
  <c r="F47" i="99"/>
  <c r="G36" i="109"/>
  <c r="G24" i="109"/>
  <c r="F36" i="109"/>
  <c r="F53" i="111"/>
  <c r="G49" i="112"/>
  <c r="F35" i="112"/>
  <c r="F39" i="108"/>
  <c r="F51" i="108"/>
  <c r="G39" i="108"/>
  <c r="B36" i="32"/>
  <c r="F37" i="112"/>
  <c r="G29" i="80"/>
  <c r="F41" i="109"/>
  <c r="G29" i="109"/>
  <c r="G27" i="108"/>
  <c r="F48" i="111"/>
  <c r="F39" i="99"/>
  <c r="B37" i="32"/>
  <c r="F46" i="80"/>
  <c r="G37" i="112"/>
  <c r="G30" i="109"/>
  <c r="G25" i="112"/>
  <c r="G35" i="99"/>
  <c r="F35" i="99"/>
  <c r="F46" i="103"/>
  <c r="F38" i="110"/>
  <c r="F53" i="80"/>
  <c r="G23" i="99"/>
  <c r="F47" i="80"/>
  <c r="F40" i="110"/>
  <c r="G53" i="109"/>
  <c r="F41" i="80"/>
  <c r="F36" i="111"/>
  <c r="G53" i="80"/>
  <c r="G41" i="109"/>
  <c r="G48" i="111"/>
  <c r="B4" i="95"/>
  <c r="N9" i="97" s="1"/>
  <c r="F35" i="110"/>
  <c r="G34" i="80"/>
  <c r="F42" i="109"/>
  <c r="U9" i="106"/>
  <c r="F47" i="106" s="1"/>
  <c r="G46" i="80"/>
  <c r="G54" i="109"/>
  <c r="F34" i="80"/>
  <c r="F54" i="109"/>
  <c r="G50" i="108"/>
  <c r="F46" i="104"/>
  <c r="F46" i="89"/>
  <c r="F46" i="106"/>
  <c r="G49" i="110"/>
  <c r="M66" i="95"/>
  <c r="M102" i="95"/>
  <c r="M67" i="95"/>
  <c r="M103" i="95"/>
  <c r="V64" i="95"/>
  <c r="V100" i="95"/>
  <c r="D65" i="95"/>
  <c r="D101" i="95"/>
  <c r="V65" i="95"/>
  <c r="V101" i="95"/>
  <c r="M68" i="95"/>
  <c r="M104" i="95"/>
  <c r="M64" i="95"/>
  <c r="M100" i="95"/>
  <c r="AA64" i="95"/>
  <c r="AA100" i="95"/>
  <c r="F22" i="80"/>
  <c r="B76" i="95"/>
  <c r="N30" i="97" s="1"/>
  <c r="G38" i="108"/>
  <c r="G25" i="110"/>
  <c r="F46" i="96"/>
  <c r="F50" i="108"/>
  <c r="G26" i="108"/>
  <c r="G37" i="110"/>
  <c r="G35" i="109"/>
  <c r="F47" i="109"/>
  <c r="F35" i="109"/>
  <c r="G23" i="109"/>
  <c r="F46" i="102"/>
  <c r="G53" i="108"/>
  <c r="F53" i="108"/>
  <c r="G47" i="80"/>
  <c r="G41" i="108"/>
  <c r="W4" i="95"/>
  <c r="F35" i="80"/>
  <c r="G35" i="80"/>
  <c r="G29" i="108"/>
  <c r="F46" i="105"/>
  <c r="G42" i="108"/>
  <c r="G54" i="110"/>
  <c r="G30" i="108"/>
  <c r="F35" i="108"/>
  <c r="G47" i="108"/>
  <c r="G30" i="110"/>
  <c r="F47" i="108"/>
  <c r="F54" i="108"/>
  <c r="F42" i="108"/>
  <c r="F42" i="110"/>
  <c r="G35" i="108"/>
  <c r="F54" i="110"/>
  <c r="U14" i="106"/>
  <c r="F52" i="106" s="1"/>
  <c r="Y4" i="95"/>
  <c r="G36" i="111"/>
  <c r="H124" i="95"/>
  <c r="H64" i="95"/>
  <c r="D124" i="95"/>
  <c r="D64" i="95"/>
  <c r="G24" i="112"/>
  <c r="G36" i="112"/>
  <c r="G48" i="112"/>
  <c r="G30" i="112"/>
  <c r="G42" i="112"/>
  <c r="G54" i="112"/>
  <c r="G26" i="111"/>
  <c r="G38" i="111"/>
  <c r="G50" i="111"/>
  <c r="G25" i="111"/>
  <c r="G37" i="111"/>
  <c r="G49" i="111"/>
  <c r="G22" i="109"/>
  <c r="G46" i="109"/>
  <c r="G34" i="109"/>
  <c r="G25" i="109"/>
  <c r="G37" i="109"/>
  <c r="G49" i="109"/>
  <c r="G24" i="108"/>
  <c r="G36" i="108"/>
  <c r="G48" i="108"/>
  <c r="G25" i="99"/>
  <c r="G37" i="99"/>
  <c r="G49" i="99"/>
  <c r="G22" i="105"/>
  <c r="G46" i="105"/>
  <c r="G34" i="105"/>
  <c r="S15" i="105"/>
  <c r="G34" i="104"/>
  <c r="G46" i="104"/>
  <c r="T11" i="89"/>
  <c r="G22" i="96"/>
  <c r="G46" i="96"/>
  <c r="G34" i="96"/>
  <c r="G25" i="80"/>
  <c r="G37" i="80"/>
  <c r="G49" i="80"/>
  <c r="F49" i="80"/>
  <c r="F37" i="80"/>
  <c r="F40" i="112"/>
  <c r="G29" i="99"/>
  <c r="G41" i="99"/>
  <c r="G53" i="99"/>
  <c r="G29" i="112"/>
  <c r="G41" i="112"/>
  <c r="G53" i="112"/>
  <c r="F41" i="99"/>
  <c r="F50" i="99"/>
  <c r="F35" i="111"/>
  <c r="F42" i="112"/>
  <c r="F34" i="106"/>
  <c r="F53" i="99"/>
  <c r="F50" i="109"/>
  <c r="F51" i="110"/>
  <c r="G23" i="110"/>
  <c r="G47" i="110"/>
  <c r="G35" i="110"/>
  <c r="G27" i="112"/>
  <c r="G39" i="112"/>
  <c r="G51" i="112"/>
  <c r="G22" i="112"/>
  <c r="G46" i="112"/>
  <c r="G34" i="112"/>
  <c r="G27" i="111"/>
  <c r="G39" i="111"/>
  <c r="G51" i="111"/>
  <c r="G24" i="110"/>
  <c r="G48" i="110"/>
  <c r="G36" i="110"/>
  <c r="G27" i="109"/>
  <c r="G39" i="109"/>
  <c r="G51" i="109"/>
  <c r="G28" i="108"/>
  <c r="G40" i="108"/>
  <c r="G52" i="108"/>
  <c r="G22" i="99"/>
  <c r="G46" i="99"/>
  <c r="G34" i="99"/>
  <c r="G30" i="99"/>
  <c r="G42" i="99"/>
  <c r="G54" i="99"/>
  <c r="G22" i="103"/>
  <c r="G46" i="103"/>
  <c r="G34" i="103"/>
  <c r="G22" i="102"/>
  <c r="G46" i="102"/>
  <c r="G34" i="102"/>
  <c r="G22" i="89"/>
  <c r="G46" i="89"/>
  <c r="G34" i="89"/>
  <c r="G26" i="80"/>
  <c r="G38" i="80"/>
  <c r="G50" i="80"/>
  <c r="F38" i="80"/>
  <c r="F39" i="111"/>
  <c r="F33" i="103"/>
  <c r="F49" i="109"/>
  <c r="F38" i="111"/>
  <c r="F36" i="112"/>
  <c r="F33" i="89"/>
  <c r="F53" i="112"/>
  <c r="F37" i="111"/>
  <c r="F36" i="110"/>
  <c r="F33" i="102"/>
  <c r="F34" i="104"/>
  <c r="F34" i="99"/>
  <c r="F36" i="108"/>
  <c r="F33" i="106"/>
  <c r="F51" i="109"/>
  <c r="F48" i="110"/>
  <c r="F51" i="111"/>
  <c r="F48" i="112"/>
  <c r="E124" i="95"/>
  <c r="E64" i="95"/>
  <c r="G124" i="95"/>
  <c r="G64" i="95"/>
  <c r="G125" i="95"/>
  <c r="G65" i="95"/>
  <c r="G21" i="101"/>
  <c r="G45" i="101"/>
  <c r="G33" i="101"/>
  <c r="O8" i="97"/>
  <c r="C63" i="95"/>
  <c r="F124" i="95"/>
  <c r="F64" i="95"/>
  <c r="G26" i="112"/>
  <c r="G38" i="112"/>
  <c r="G50" i="112"/>
  <c r="G30" i="111"/>
  <c r="G42" i="111"/>
  <c r="G54" i="111"/>
  <c r="G28" i="111"/>
  <c r="G40" i="111"/>
  <c r="G52" i="111"/>
  <c r="G29" i="110"/>
  <c r="G41" i="110"/>
  <c r="G53" i="110"/>
  <c r="G26" i="109"/>
  <c r="G38" i="109"/>
  <c r="G50" i="109"/>
  <c r="G25" i="108"/>
  <c r="G37" i="108"/>
  <c r="G49" i="108"/>
  <c r="G24" i="99"/>
  <c r="G36" i="99"/>
  <c r="G48" i="99"/>
  <c r="G26" i="99"/>
  <c r="G38" i="99"/>
  <c r="G50" i="99"/>
  <c r="G30" i="80"/>
  <c r="G42" i="80"/>
  <c r="G54" i="80"/>
  <c r="F42" i="80"/>
  <c r="G28" i="80"/>
  <c r="G40" i="80"/>
  <c r="G52" i="80"/>
  <c r="F40" i="80"/>
  <c r="F40" i="111"/>
  <c r="F34" i="105"/>
  <c r="F49" i="99"/>
  <c r="G27" i="110"/>
  <c r="G51" i="110"/>
  <c r="G39" i="110"/>
  <c r="F39" i="109"/>
  <c r="F36" i="99"/>
  <c r="G22" i="106"/>
  <c r="G46" i="106"/>
  <c r="G34" i="106"/>
  <c r="F46" i="109"/>
  <c r="F42" i="111"/>
  <c r="F37" i="99"/>
  <c r="F34" i="102"/>
  <c r="F33" i="104"/>
  <c r="G26" i="110"/>
  <c r="G50" i="110"/>
  <c r="G38" i="110"/>
  <c r="F34" i="111"/>
  <c r="F41" i="110"/>
  <c r="F54" i="80"/>
  <c r="F34" i="96"/>
  <c r="G27" i="99"/>
  <c r="G39" i="99"/>
  <c r="G51" i="99"/>
  <c r="G28" i="110"/>
  <c r="G52" i="110"/>
  <c r="G40" i="110"/>
  <c r="G23" i="112"/>
  <c r="G35" i="112"/>
  <c r="G47" i="112"/>
  <c r="C125" i="95"/>
  <c r="C65" i="95"/>
  <c r="U8" i="97"/>
  <c r="I63" i="95"/>
  <c r="M125" i="95"/>
  <c r="M65" i="95"/>
  <c r="G28" i="112"/>
  <c r="G40" i="112"/>
  <c r="G52" i="112"/>
  <c r="G23" i="111"/>
  <c r="G35" i="111"/>
  <c r="G47" i="111"/>
  <c r="G22" i="111"/>
  <c r="G46" i="111"/>
  <c r="G34" i="111"/>
  <c r="G22" i="110"/>
  <c r="G46" i="110"/>
  <c r="G34" i="110"/>
  <c r="G28" i="109"/>
  <c r="G40" i="109"/>
  <c r="G52" i="109"/>
  <c r="G22" i="108"/>
  <c r="G46" i="108"/>
  <c r="G34" i="108"/>
  <c r="G28" i="99"/>
  <c r="G40" i="99"/>
  <c r="G52" i="99"/>
  <c r="G27" i="80"/>
  <c r="G39" i="80"/>
  <c r="G51" i="80"/>
  <c r="F39" i="80"/>
  <c r="F34" i="109"/>
  <c r="F38" i="112"/>
  <c r="F34" i="103"/>
  <c r="F52" i="99"/>
  <c r="F49" i="111"/>
  <c r="F37" i="109"/>
  <c r="F41" i="112"/>
  <c r="F34" i="89"/>
  <c r="F54" i="99"/>
  <c r="F48" i="108"/>
  <c r="F46" i="110"/>
  <c r="F52" i="111"/>
  <c r="F46" i="112"/>
  <c r="F39" i="112"/>
  <c r="F52" i="108"/>
  <c r="F46" i="108"/>
  <c r="F49" i="108"/>
  <c r="F40" i="109"/>
  <c r="F34" i="112"/>
  <c r="G24" i="80"/>
  <c r="G36" i="80"/>
  <c r="G48" i="80"/>
  <c r="F36" i="80"/>
  <c r="F50" i="111"/>
  <c r="F54" i="112"/>
  <c r="T11" i="94"/>
  <c r="T16" i="94"/>
  <c r="T15" i="94"/>
  <c r="S16" i="94"/>
  <c r="T13" i="94"/>
  <c r="U8" i="94"/>
  <c r="F46" i="94" s="1"/>
  <c r="S12" i="94"/>
  <c r="S13" i="94"/>
  <c r="T12" i="94"/>
  <c r="S15" i="94"/>
  <c r="S9" i="94"/>
  <c r="U10" i="94"/>
  <c r="F48" i="94" s="1"/>
  <c r="S11" i="94"/>
  <c r="T9" i="94"/>
  <c r="S9" i="96"/>
  <c r="F15" i="96"/>
  <c r="G15" i="96" s="1"/>
  <c r="H15" i="96" s="1"/>
  <c r="I15" i="96" s="1"/>
  <c r="J15" i="96" s="1"/>
  <c r="K15" i="96" s="1"/>
  <c r="L15" i="96" s="1"/>
  <c r="R15" i="96" s="1"/>
  <c r="E53" i="96" s="1"/>
  <c r="S14" i="96"/>
  <c r="S16" i="96"/>
  <c r="T16" i="96"/>
  <c r="F10" i="96"/>
  <c r="G10" i="96" s="1"/>
  <c r="R10" i="96" s="1"/>
  <c r="E48" i="96" s="1"/>
  <c r="F11" i="96"/>
  <c r="G11" i="96" s="1"/>
  <c r="H11" i="96" s="1"/>
  <c r="R11" i="96" s="1"/>
  <c r="E49" i="96" s="1"/>
  <c r="T14" i="96"/>
  <c r="T9" i="96"/>
  <c r="F12" i="96"/>
  <c r="G12" i="96" s="1"/>
  <c r="H12" i="96" s="1"/>
  <c r="I12" i="96" s="1"/>
  <c r="R12" i="96" s="1"/>
  <c r="E50" i="96" s="1"/>
  <c r="S13" i="96"/>
  <c r="T13" i="96"/>
  <c r="F15" i="89"/>
  <c r="G15" i="89" s="1"/>
  <c r="H15" i="89" s="1"/>
  <c r="I15" i="89" s="1"/>
  <c r="J15" i="89" s="1"/>
  <c r="K15" i="89" s="1"/>
  <c r="L15" i="89" s="1"/>
  <c r="R15" i="89" s="1"/>
  <c r="E53" i="89" s="1"/>
  <c r="L95" i="95" s="1"/>
  <c r="F14" i="89"/>
  <c r="G14" i="89" s="1"/>
  <c r="H14" i="89" s="1"/>
  <c r="I14" i="89" s="1"/>
  <c r="J14" i="89" s="1"/>
  <c r="K14" i="89" s="1"/>
  <c r="R14" i="89" s="1"/>
  <c r="E52" i="89" s="1"/>
  <c r="F16" i="89"/>
  <c r="G16" i="89" s="1"/>
  <c r="H16" i="89" s="1"/>
  <c r="I16" i="89" s="1"/>
  <c r="J16" i="89" s="1"/>
  <c r="K16" i="89" s="1"/>
  <c r="L16" i="89" s="1"/>
  <c r="M16" i="89" s="1"/>
  <c r="R16" i="89" s="1"/>
  <c r="E54" i="89" s="1"/>
  <c r="L96" i="95" s="1"/>
  <c r="S10" i="89"/>
  <c r="T12" i="89"/>
  <c r="T13" i="89"/>
  <c r="S12" i="89"/>
  <c r="T10" i="89"/>
  <c r="T9" i="89"/>
  <c r="S13" i="89"/>
  <c r="S9" i="89"/>
  <c r="S11" i="89"/>
  <c r="M124" i="95"/>
  <c r="T15" i="102"/>
  <c r="S9" i="102"/>
  <c r="S15" i="102"/>
  <c r="S10" i="102"/>
  <c r="S12" i="102"/>
  <c r="S13" i="102"/>
  <c r="T16" i="102"/>
  <c r="S14" i="102"/>
  <c r="T10" i="102"/>
  <c r="T13" i="102"/>
  <c r="T9" i="102"/>
  <c r="T11" i="102"/>
  <c r="T14" i="102"/>
  <c r="S16" i="102"/>
  <c r="S11" i="102"/>
  <c r="T12" i="102"/>
  <c r="S9" i="103"/>
  <c r="S12" i="103"/>
  <c r="S11" i="103"/>
  <c r="T16" i="103"/>
  <c r="T15" i="103"/>
  <c r="T10" i="103"/>
  <c r="T14" i="103"/>
  <c r="S13" i="103"/>
  <c r="T11" i="103"/>
  <c r="T12" i="103"/>
  <c r="T13" i="103"/>
  <c r="S14" i="103"/>
  <c r="S10" i="103"/>
  <c r="S16" i="103"/>
  <c r="S15" i="103"/>
  <c r="T9" i="103"/>
  <c r="T11" i="104"/>
  <c r="S16" i="104"/>
  <c r="T13" i="104"/>
  <c r="S15" i="104"/>
  <c r="S12" i="104"/>
  <c r="S14" i="104"/>
  <c r="S10" i="104"/>
  <c r="T12" i="104"/>
  <c r="S11" i="104"/>
  <c r="S9" i="104"/>
  <c r="S13" i="104"/>
  <c r="T9" i="104"/>
  <c r="T14" i="104"/>
  <c r="T15" i="104"/>
  <c r="T16" i="104"/>
  <c r="T10" i="104"/>
  <c r="F16" i="105"/>
  <c r="S10" i="105"/>
  <c r="T11" i="105"/>
  <c r="T13" i="105"/>
  <c r="S9" i="105"/>
  <c r="F12" i="105"/>
  <c r="G12" i="105" s="1"/>
  <c r="H12" i="105" s="1"/>
  <c r="I12" i="105" s="1"/>
  <c r="R12" i="105" s="1"/>
  <c r="E50" i="105" s="1"/>
  <c r="R92" i="95" s="1"/>
  <c r="T15" i="105"/>
  <c r="S13" i="105"/>
  <c r="S11" i="105"/>
  <c r="T10" i="105"/>
  <c r="S14" i="105"/>
  <c r="T14" i="105"/>
  <c r="T9" i="105"/>
  <c r="F11" i="106"/>
  <c r="G11" i="106" s="1"/>
  <c r="H11" i="106" s="1"/>
  <c r="R11" i="106" s="1"/>
  <c r="E49" i="106" s="1"/>
  <c r="S91" i="95" s="1"/>
  <c r="S12" i="106"/>
  <c r="S15" i="106"/>
  <c r="U10" i="106"/>
  <c r="F36" i="106" s="1"/>
  <c r="F16" i="106"/>
  <c r="G16" i="106" s="1"/>
  <c r="H16" i="106" s="1"/>
  <c r="I16" i="106" s="1"/>
  <c r="J16" i="106" s="1"/>
  <c r="K16" i="106" s="1"/>
  <c r="L16" i="106" s="1"/>
  <c r="M16" i="106" s="1"/>
  <c r="R16" i="106" s="1"/>
  <c r="E54" i="106" s="1"/>
  <c r="T15" i="106"/>
  <c r="T12" i="106"/>
  <c r="M113" i="95"/>
  <c r="M112" i="95"/>
  <c r="M115" i="95"/>
  <c r="D113" i="95"/>
  <c r="D125" i="95"/>
  <c r="M114" i="95"/>
  <c r="V125" i="95"/>
  <c r="V124" i="95"/>
  <c r="E27" i="103"/>
  <c r="P81" i="95" s="1"/>
  <c r="P33" i="95"/>
  <c r="P45" i="95" s="1"/>
  <c r="N9" i="103"/>
  <c r="P29" i="95"/>
  <c r="P41" i="95" s="1"/>
  <c r="E24" i="103"/>
  <c r="P78" i="95" s="1"/>
  <c r="P30" i="95"/>
  <c r="P42" i="95" s="1"/>
  <c r="N15" i="104"/>
  <c r="Q35" i="95"/>
  <c r="Q47" i="95" s="1"/>
  <c r="N13" i="104"/>
  <c r="Q33" i="95"/>
  <c r="Q45" i="95" s="1"/>
  <c r="N8" i="104"/>
  <c r="Q28" i="95"/>
  <c r="Q40" i="95" s="1"/>
  <c r="E27" i="89"/>
  <c r="L81" i="95" s="1"/>
  <c r="L33" i="95"/>
  <c r="L45" i="95" s="1"/>
  <c r="O92" i="95"/>
  <c r="O32" i="95"/>
  <c r="O44" i="95" s="1"/>
  <c r="N15" i="102"/>
  <c r="O35" i="95"/>
  <c r="O47" i="95" s="1"/>
  <c r="O94" i="95"/>
  <c r="O34" i="95"/>
  <c r="O46" i="95" s="1"/>
  <c r="N9" i="105"/>
  <c r="R29" i="95"/>
  <c r="R41" i="95" s="1"/>
  <c r="N13" i="105"/>
  <c r="R33" i="95"/>
  <c r="R45" i="95" s="1"/>
  <c r="N14" i="96"/>
  <c r="J34" i="95"/>
  <c r="J46" i="95" s="1"/>
  <c r="N11" i="94"/>
  <c r="I31" i="95"/>
  <c r="I43" i="95" s="1"/>
  <c r="M126" i="95"/>
  <c r="P36" i="95"/>
  <c r="P48" i="95" s="1"/>
  <c r="Q30" i="95"/>
  <c r="Q42" i="95" s="1"/>
  <c r="Q32" i="95"/>
  <c r="Q44" i="95" s="1"/>
  <c r="N9" i="104"/>
  <c r="Q29" i="95"/>
  <c r="Q41" i="95" s="1"/>
  <c r="N9" i="102"/>
  <c r="O29" i="95"/>
  <c r="O41" i="95" s="1"/>
  <c r="N8" i="105"/>
  <c r="R28" i="95"/>
  <c r="R40" i="95" s="1"/>
  <c r="N9" i="96"/>
  <c r="J29" i="95"/>
  <c r="J41" i="95" s="1"/>
  <c r="J28" i="95"/>
  <c r="J40" i="95" s="1"/>
  <c r="N16" i="94"/>
  <c r="I36" i="95"/>
  <c r="I48" i="95" s="1"/>
  <c r="N9" i="94"/>
  <c r="I29" i="95"/>
  <c r="I41" i="95" s="1"/>
  <c r="M127" i="95"/>
  <c r="P94" i="95"/>
  <c r="P34" i="95"/>
  <c r="P46" i="95" s="1"/>
  <c r="N15" i="103"/>
  <c r="P35" i="95"/>
  <c r="P47" i="95" s="1"/>
  <c r="N11" i="104"/>
  <c r="Q31" i="95"/>
  <c r="Q43" i="95" s="1"/>
  <c r="L28" i="95"/>
  <c r="L40" i="95" s="1"/>
  <c r="E23" i="89"/>
  <c r="L77" i="95" s="1"/>
  <c r="L29" i="95"/>
  <c r="L41" i="95" s="1"/>
  <c r="O28" i="95"/>
  <c r="O40" i="95" s="1"/>
  <c r="N10" i="102"/>
  <c r="O30" i="95"/>
  <c r="O42" i="95" s="1"/>
  <c r="R90" i="95"/>
  <c r="R30" i="95"/>
  <c r="R42" i="95" s="1"/>
  <c r="E22" i="106"/>
  <c r="S76" i="95" s="1"/>
  <c r="S28" i="95"/>
  <c r="S40" i="95" s="1"/>
  <c r="I93" i="95"/>
  <c r="I33" i="95"/>
  <c r="I45" i="95" s="1"/>
  <c r="E29" i="94"/>
  <c r="I83" i="95" s="1"/>
  <c r="I35" i="95"/>
  <c r="I47" i="95" s="1"/>
  <c r="M128" i="95"/>
  <c r="N12" i="103"/>
  <c r="P32" i="95"/>
  <c r="P44" i="95" s="1"/>
  <c r="E25" i="103"/>
  <c r="P79" i="95" s="1"/>
  <c r="P31" i="95"/>
  <c r="P43" i="95" s="1"/>
  <c r="P28" i="95"/>
  <c r="P40" i="95" s="1"/>
  <c r="E30" i="104"/>
  <c r="Q84" i="95" s="1"/>
  <c r="Q36" i="95"/>
  <c r="Q48" i="95" s="1"/>
  <c r="E28" i="104"/>
  <c r="Q82" i="95" s="1"/>
  <c r="Q34" i="95"/>
  <c r="Q46" i="95" s="1"/>
  <c r="E25" i="89"/>
  <c r="L79" i="95" s="1"/>
  <c r="L31" i="95"/>
  <c r="L43" i="95" s="1"/>
  <c r="N10" i="89"/>
  <c r="L30" i="95"/>
  <c r="L42" i="95" s="1"/>
  <c r="E26" i="89"/>
  <c r="L80" i="95" s="1"/>
  <c r="L32" i="95"/>
  <c r="L44" i="95" s="1"/>
  <c r="N13" i="102"/>
  <c r="O33" i="95"/>
  <c r="O45" i="95" s="1"/>
  <c r="N11" i="102"/>
  <c r="O31" i="95"/>
  <c r="O43" i="95" s="1"/>
  <c r="E30" i="102"/>
  <c r="O84" i="95" s="1"/>
  <c r="O36" i="95"/>
  <c r="O48" i="95" s="1"/>
  <c r="N11" i="105"/>
  <c r="R31" i="95"/>
  <c r="R43" i="95" s="1"/>
  <c r="R95" i="95"/>
  <c r="R35" i="95"/>
  <c r="R47" i="95" s="1"/>
  <c r="N14" i="105"/>
  <c r="R34" i="95"/>
  <c r="R46" i="95" s="1"/>
  <c r="E30" i="96"/>
  <c r="J84" i="95" s="1"/>
  <c r="J36" i="95"/>
  <c r="J48" i="95" s="1"/>
  <c r="N13" i="96"/>
  <c r="J33" i="95"/>
  <c r="J45" i="95" s="1"/>
  <c r="E26" i="94"/>
  <c r="I80" i="95" s="1"/>
  <c r="I32" i="95"/>
  <c r="I44" i="95" s="1"/>
  <c r="E29" i="106"/>
  <c r="S83" i="95" s="1"/>
  <c r="S35" i="95"/>
  <c r="S47" i="95" s="1"/>
  <c r="S92" i="95"/>
  <c r="S32" i="95"/>
  <c r="S44" i="95" s="1"/>
  <c r="G47" i="115"/>
  <c r="E42" i="119"/>
  <c r="E41" i="115"/>
  <c r="B38" i="32"/>
  <c r="M116" i="95"/>
  <c r="D112" i="95"/>
  <c r="C113" i="95"/>
  <c r="F36" i="121"/>
  <c r="E112" i="95"/>
  <c r="R9" i="97"/>
  <c r="F36" i="88"/>
  <c r="G35" i="120"/>
  <c r="E35" i="120"/>
  <c r="F35" i="120" s="1"/>
  <c r="G35" i="119"/>
  <c r="E35" i="119"/>
  <c r="F35" i="119" s="1"/>
  <c r="G40" i="119"/>
  <c r="E40" i="119"/>
  <c r="G41" i="119"/>
  <c r="E41" i="119"/>
  <c r="G39" i="119"/>
  <c r="E39" i="119"/>
  <c r="F36" i="118"/>
  <c r="G42" i="118"/>
  <c r="E42" i="118"/>
  <c r="F36" i="117"/>
  <c r="G37" i="117"/>
  <c r="E37" i="117"/>
  <c r="F35" i="116"/>
  <c r="G37" i="115"/>
  <c r="E37" i="115"/>
  <c r="F37" i="115" s="1"/>
  <c r="G35" i="115"/>
  <c r="E35" i="115"/>
  <c r="F35" i="115" s="1"/>
  <c r="G42" i="115"/>
  <c r="E42" i="115"/>
  <c r="G38" i="115"/>
  <c r="E38" i="115"/>
  <c r="G36" i="115"/>
  <c r="E36" i="115"/>
  <c r="F36" i="115" s="1"/>
  <c r="F22" i="112"/>
  <c r="U4" i="95"/>
  <c r="F5" i="95"/>
  <c r="F22" i="87"/>
  <c r="F22" i="108"/>
  <c r="G47" i="119"/>
  <c r="F23" i="91"/>
  <c r="G23" i="119"/>
  <c r="F22" i="99"/>
  <c r="F31" i="32"/>
  <c r="F21" i="94"/>
  <c r="N15" i="106"/>
  <c r="N8" i="106"/>
  <c r="B5" i="95"/>
  <c r="B101" i="95" s="1"/>
  <c r="F23" i="80"/>
  <c r="F23" i="87"/>
  <c r="U5" i="95"/>
  <c r="U101" i="95" s="1"/>
  <c r="N12" i="94"/>
  <c r="N8" i="96"/>
  <c r="F23" i="99"/>
  <c r="G23" i="115"/>
  <c r="C4" i="95"/>
  <c r="C100" i="95" s="1"/>
  <c r="E30" i="94"/>
  <c r="I84" i="95" s="1"/>
  <c r="N13" i="94"/>
  <c r="I95" i="95"/>
  <c r="E27" i="94"/>
  <c r="I81" i="95" s="1"/>
  <c r="S90" i="95"/>
  <c r="E24" i="106"/>
  <c r="S78" i="95" s="1"/>
  <c r="S87" i="95"/>
  <c r="S123" i="95" s="1"/>
  <c r="F14" i="94"/>
  <c r="G14" i="94" s="1"/>
  <c r="H14" i="94" s="1"/>
  <c r="I14" i="94" s="1"/>
  <c r="J14" i="94" s="1"/>
  <c r="K14" i="94" s="1"/>
  <c r="E23" i="106"/>
  <c r="S77" i="95" s="1"/>
  <c r="S89" i="95"/>
  <c r="E22" i="94"/>
  <c r="I76" i="95" s="1"/>
  <c r="U30" i="97" s="1"/>
  <c r="E24" i="94"/>
  <c r="I78" i="95" s="1"/>
  <c r="U32" i="97" s="1"/>
  <c r="N12" i="106"/>
  <c r="U11" i="117"/>
  <c r="F13" i="106"/>
  <c r="F21" i="106"/>
  <c r="I87" i="95"/>
  <c r="N15" i="94"/>
  <c r="N10" i="105"/>
  <c r="E28" i="106"/>
  <c r="S82" i="95" s="1"/>
  <c r="S94" i="95"/>
  <c r="D7" i="101"/>
  <c r="C8" i="101"/>
  <c r="C16" i="101"/>
  <c r="C12" i="101"/>
  <c r="C10" i="101"/>
  <c r="C13" i="101"/>
  <c r="C11" i="101"/>
  <c r="C9" i="101"/>
  <c r="C14" i="101"/>
  <c r="C15" i="101"/>
  <c r="N16" i="96"/>
  <c r="J3" i="95"/>
  <c r="J123" i="95" s="1"/>
  <c r="F21" i="96"/>
  <c r="J4" i="101"/>
  <c r="J87" i="95"/>
  <c r="E22" i="96"/>
  <c r="J76" i="95" s="1"/>
  <c r="V30" i="97" s="1"/>
  <c r="N8" i="102"/>
  <c r="N12" i="89"/>
  <c r="N14" i="102"/>
  <c r="E27" i="102"/>
  <c r="O81" i="95" s="1"/>
  <c r="R89" i="95"/>
  <c r="E25" i="105"/>
  <c r="R79" i="95" s="1"/>
  <c r="R3" i="95"/>
  <c r="R111" i="95" s="1"/>
  <c r="F21" i="105"/>
  <c r="N15" i="105"/>
  <c r="E24" i="105"/>
  <c r="R78" i="95" s="1"/>
  <c r="R87" i="95"/>
  <c r="N11" i="103"/>
  <c r="E29" i="102"/>
  <c r="O83" i="95" s="1"/>
  <c r="O96" i="95"/>
  <c r="E22" i="102"/>
  <c r="O76" i="95" s="1"/>
  <c r="N8" i="103"/>
  <c r="F21" i="102"/>
  <c r="N12" i="102"/>
  <c r="N16" i="102"/>
  <c r="N14" i="104"/>
  <c r="O87" i="95"/>
  <c r="O123" i="95" s="1"/>
  <c r="N12" i="104"/>
  <c r="N8" i="89"/>
  <c r="E27" i="104"/>
  <c r="Q81" i="95" s="1"/>
  <c r="N13" i="103"/>
  <c r="N11" i="89"/>
  <c r="E24" i="89"/>
  <c r="L78" i="95" s="1"/>
  <c r="N9" i="89"/>
  <c r="E22" i="89"/>
  <c r="L76" i="95" s="1"/>
  <c r="N10" i="103"/>
  <c r="Q91" i="95"/>
  <c r="L87" i="95"/>
  <c r="L123" i="95" s="1"/>
  <c r="N13" i="89"/>
  <c r="E22" i="104"/>
  <c r="Q76" i="95" s="1"/>
  <c r="F21" i="89"/>
  <c r="Q90" i="95"/>
  <c r="E24" i="104"/>
  <c r="Q78" i="95" s="1"/>
  <c r="F21" i="104"/>
  <c r="G21" i="104"/>
  <c r="N16" i="104"/>
  <c r="N10" i="104"/>
  <c r="Q92" i="95"/>
  <c r="E26" i="104"/>
  <c r="Q80" i="95" s="1"/>
  <c r="Q87" i="95"/>
  <c r="Q123" i="95" s="1"/>
  <c r="Q94" i="95"/>
  <c r="E30" i="103"/>
  <c r="P84" i="95" s="1"/>
  <c r="P96" i="95"/>
  <c r="F21" i="103"/>
  <c r="N14" i="103"/>
  <c r="N16" i="103"/>
  <c r="E22" i="103"/>
  <c r="P76" i="95" s="1"/>
  <c r="P87" i="95"/>
  <c r="P123" i="95" s="1"/>
  <c r="G25" i="115"/>
  <c r="F25" i="115"/>
  <c r="F49" i="115"/>
  <c r="U12" i="115"/>
  <c r="Y95" i="95"/>
  <c r="X91" i="95"/>
  <c r="W88" i="95"/>
  <c r="Z90" i="95"/>
  <c r="Z94" i="95"/>
  <c r="F48" i="118"/>
  <c r="F24" i="118"/>
  <c r="U11" i="118"/>
  <c r="F37" i="118" s="1"/>
  <c r="U90" i="95"/>
  <c r="U96" i="95"/>
  <c r="G24" i="118"/>
  <c r="AA96" i="95"/>
  <c r="U92" i="95"/>
  <c r="G31" i="32"/>
  <c r="S9" i="97"/>
  <c r="Z89" i="95"/>
  <c r="D31" i="32"/>
  <c r="P9" i="97"/>
  <c r="AA93" i="95"/>
  <c r="G48" i="117"/>
  <c r="X90" i="95"/>
  <c r="G32" i="32"/>
  <c r="S10" i="97"/>
  <c r="X93" i="95"/>
  <c r="Z93" i="95"/>
  <c r="Z88" i="95"/>
  <c r="G49" i="115"/>
  <c r="W91" i="95"/>
  <c r="U10" i="116"/>
  <c r="F36" i="116" s="1"/>
  <c r="F47" i="116"/>
  <c r="F23" i="116"/>
  <c r="G23" i="116"/>
  <c r="G47" i="116"/>
  <c r="F47" i="115"/>
  <c r="AA92" i="95"/>
  <c r="F27" i="100"/>
  <c r="M9" i="95"/>
  <c r="M105" i="95" s="1"/>
  <c r="AA89" i="95"/>
  <c r="Z95" i="95"/>
  <c r="X88" i="95"/>
  <c r="G47" i="120"/>
  <c r="Q9" i="97"/>
  <c r="E31" i="32"/>
  <c r="S17" i="124" s="1"/>
  <c r="G24" i="115"/>
  <c r="W95" i="95"/>
  <c r="X96" i="95"/>
  <c r="Y92" i="95"/>
  <c r="Z91" i="95"/>
  <c r="W92" i="95"/>
  <c r="AA90" i="95"/>
  <c r="F47" i="120"/>
  <c r="F23" i="120"/>
  <c r="U10" i="120"/>
  <c r="F36" i="120" s="1"/>
  <c r="U95" i="95"/>
  <c r="G48" i="121"/>
  <c r="F48" i="121"/>
  <c r="F24" i="121"/>
  <c r="U11" i="121"/>
  <c r="F37" i="121" s="1"/>
  <c r="X5" i="95"/>
  <c r="F23" i="109"/>
  <c r="Y90" i="95"/>
  <c r="F24" i="88"/>
  <c r="D6" i="95"/>
  <c r="D102" i="95" s="1"/>
  <c r="F48" i="88"/>
  <c r="F37" i="88"/>
  <c r="X95" i="95"/>
  <c r="H31" i="32"/>
  <c r="T9" i="97"/>
  <c r="W90" i="95"/>
  <c r="F23" i="115"/>
  <c r="G23" i="120"/>
  <c r="U94" i="95"/>
  <c r="W94" i="95"/>
  <c r="G48" i="115"/>
  <c r="Y88" i="95"/>
  <c r="Y94" i="95"/>
  <c r="G48" i="118"/>
  <c r="F22" i="110"/>
  <c r="Y93" i="95"/>
  <c r="AA95" i="95"/>
  <c r="P10" i="97"/>
  <c r="D32" i="32"/>
  <c r="W89" i="95"/>
  <c r="G24" i="121"/>
  <c r="AA94" i="95"/>
  <c r="Z92" i="95"/>
  <c r="W93" i="95"/>
  <c r="U93" i="95"/>
  <c r="O10" i="97"/>
  <c r="C32" i="32"/>
  <c r="X89" i="95"/>
  <c r="U91" i="95"/>
  <c r="Y89" i="95"/>
  <c r="Z96" i="95"/>
  <c r="G24" i="117"/>
  <c r="F24" i="117"/>
  <c r="F48" i="117"/>
  <c r="H5" i="95"/>
  <c r="F23" i="93"/>
  <c r="F48" i="115"/>
  <c r="F24" i="115"/>
  <c r="F23" i="90"/>
  <c r="E5" i="95"/>
  <c r="X94" i="95"/>
  <c r="W96" i="95"/>
  <c r="U88" i="95"/>
  <c r="X92" i="95"/>
  <c r="X4" i="95"/>
  <c r="F22" i="109"/>
  <c r="F23" i="119"/>
  <c r="F47" i="119"/>
  <c r="U10" i="119"/>
  <c r="F36" i="119" s="1"/>
  <c r="Y96" i="95"/>
  <c r="F26" i="122"/>
  <c r="AA91" i="95"/>
  <c r="Z4" i="95"/>
  <c r="F22" i="111"/>
  <c r="AA88" i="95"/>
  <c r="AA124" i="95" s="1"/>
  <c r="F24" i="92"/>
  <c r="G6" i="95"/>
  <c r="V6" i="95"/>
  <c r="V102" i="95" s="1"/>
  <c r="F24" i="107"/>
  <c r="G23" i="106" l="1"/>
  <c r="U11" i="104"/>
  <c r="F49" i="104" s="1"/>
  <c r="R123" i="95"/>
  <c r="J99" i="95"/>
  <c r="J111" i="95"/>
  <c r="R63" i="95"/>
  <c r="R99" i="95"/>
  <c r="T25" i="97"/>
  <c r="T35" i="97"/>
  <c r="Q25" i="97"/>
  <c r="Q35" i="97"/>
  <c r="P25" i="97"/>
  <c r="P35" i="97"/>
  <c r="O26" i="97"/>
  <c r="O36" i="97"/>
  <c r="P26" i="97"/>
  <c r="P36" i="97"/>
  <c r="R25" i="97"/>
  <c r="R35" i="97"/>
  <c r="N25" i="97"/>
  <c r="N35" i="97"/>
  <c r="S26" i="97"/>
  <c r="S36" i="97"/>
  <c r="S25" i="97"/>
  <c r="S35" i="97"/>
  <c r="U13" i="104"/>
  <c r="F51" i="104" s="1"/>
  <c r="C41" i="32"/>
  <c r="B42" i="32"/>
  <c r="D42" i="32"/>
  <c r="D43" i="32"/>
  <c r="U11" i="94"/>
  <c r="F37" i="94" s="1"/>
  <c r="B64" i="95"/>
  <c r="B31" i="32"/>
  <c r="B124" i="95"/>
  <c r="F35" i="106"/>
  <c r="G35" i="106"/>
  <c r="G52" i="106"/>
  <c r="G47" i="106"/>
  <c r="N11" i="106"/>
  <c r="S31" i="95"/>
  <c r="S43" i="95" s="1"/>
  <c r="E25" i="96"/>
  <c r="J79" i="95" s="1"/>
  <c r="R32" i="95"/>
  <c r="R44" i="95" s="1"/>
  <c r="N12" i="105"/>
  <c r="E26" i="105"/>
  <c r="R80" i="95" s="1"/>
  <c r="U11" i="89"/>
  <c r="G25" i="89" s="1"/>
  <c r="E25" i="106"/>
  <c r="S79" i="95" s="1"/>
  <c r="N16" i="106"/>
  <c r="E28" i="89"/>
  <c r="L82" i="95" s="1"/>
  <c r="N15" i="96"/>
  <c r="N12" i="96"/>
  <c r="G40" i="106"/>
  <c r="N15" i="89"/>
  <c r="G28" i="106"/>
  <c r="F40" i="106"/>
  <c r="H65" i="95"/>
  <c r="H101" i="95"/>
  <c r="F65" i="95"/>
  <c r="F101" i="95"/>
  <c r="U64" i="95"/>
  <c r="U100" i="95"/>
  <c r="W64" i="95"/>
  <c r="W100" i="95"/>
  <c r="B100" i="95"/>
  <c r="Z64" i="95"/>
  <c r="Z100" i="95"/>
  <c r="X64" i="95"/>
  <c r="X100" i="95"/>
  <c r="X65" i="95"/>
  <c r="X101" i="95"/>
  <c r="G66" i="95"/>
  <c r="G102" i="95"/>
  <c r="E65" i="95"/>
  <c r="E101" i="95"/>
  <c r="Y64" i="95"/>
  <c r="Y100" i="95"/>
  <c r="W124" i="95"/>
  <c r="N14" i="89"/>
  <c r="J30" i="95"/>
  <c r="J42" i="95" s="1"/>
  <c r="V17" i="97" s="1"/>
  <c r="J35" i="95"/>
  <c r="J47" i="95" s="1"/>
  <c r="U15" i="105"/>
  <c r="F41" i="105" s="1"/>
  <c r="T14" i="89"/>
  <c r="E24" i="96"/>
  <c r="J78" i="95" s="1"/>
  <c r="V32" i="97" s="1"/>
  <c r="E29" i="96"/>
  <c r="J83" i="95" s="1"/>
  <c r="N10" i="96"/>
  <c r="L34" i="95"/>
  <c r="L46" i="95" s="1"/>
  <c r="J32" i="95"/>
  <c r="J44" i="95" s="1"/>
  <c r="L35" i="95"/>
  <c r="L47" i="95" s="1"/>
  <c r="U16" i="96"/>
  <c r="F42" i="96" s="1"/>
  <c r="N16" i="89"/>
  <c r="T16" i="89"/>
  <c r="E30" i="89"/>
  <c r="L84" i="95" s="1"/>
  <c r="L36" i="95"/>
  <c r="L48" i="95" s="1"/>
  <c r="Y124" i="95"/>
  <c r="N11" i="96"/>
  <c r="T15" i="96"/>
  <c r="S36" i="95"/>
  <c r="S48" i="95" s="1"/>
  <c r="U10" i="103"/>
  <c r="G48" i="103" s="1"/>
  <c r="U12" i="89"/>
  <c r="F38" i="89" s="1"/>
  <c r="T12" i="105"/>
  <c r="U15" i="103"/>
  <c r="F53" i="103" s="1"/>
  <c r="U11" i="102"/>
  <c r="F37" i="102" s="1"/>
  <c r="T15" i="89"/>
  <c r="S12" i="96"/>
  <c r="U9" i="105"/>
  <c r="F35" i="105" s="1"/>
  <c r="U13" i="94"/>
  <c r="F51" i="94" s="1"/>
  <c r="U16" i="94"/>
  <c r="F54" i="94" s="1"/>
  <c r="B125" i="95"/>
  <c r="B65" i="95"/>
  <c r="S16" i="106"/>
  <c r="U11" i="105"/>
  <c r="S14" i="89"/>
  <c r="T12" i="96"/>
  <c r="U9" i="96"/>
  <c r="U9" i="94"/>
  <c r="U12" i="94"/>
  <c r="F48" i="106"/>
  <c r="D126" i="95"/>
  <c r="D66" i="95"/>
  <c r="V8" i="97"/>
  <c r="J63" i="95"/>
  <c r="C124" i="95"/>
  <c r="C64" i="95"/>
  <c r="T11" i="106"/>
  <c r="U9" i="89"/>
  <c r="G22" i="94"/>
  <c r="G46" i="94"/>
  <c r="G34" i="94"/>
  <c r="F34" i="94"/>
  <c r="V126" i="95"/>
  <c r="V66" i="95"/>
  <c r="M129" i="95"/>
  <c r="M69" i="95"/>
  <c r="T16" i="106"/>
  <c r="G24" i="106"/>
  <c r="G36" i="106"/>
  <c r="G48" i="106"/>
  <c r="S11" i="106"/>
  <c r="U14" i="105"/>
  <c r="U15" i="104"/>
  <c r="S16" i="89"/>
  <c r="S15" i="89"/>
  <c r="U13" i="96"/>
  <c r="T10" i="96"/>
  <c r="F36" i="94"/>
  <c r="U125" i="95"/>
  <c r="U65" i="95"/>
  <c r="G24" i="94"/>
  <c r="G48" i="94"/>
  <c r="G36" i="94"/>
  <c r="I34" i="95"/>
  <c r="I46" i="95" s="1"/>
  <c r="R14" i="94"/>
  <c r="E52" i="94" s="1"/>
  <c r="U15" i="94"/>
  <c r="S14" i="94"/>
  <c r="T14" i="94"/>
  <c r="J31" i="95"/>
  <c r="J43" i="95" s="1"/>
  <c r="T11" i="96"/>
  <c r="S15" i="96"/>
  <c r="S11" i="96"/>
  <c r="U14" i="96"/>
  <c r="S10" i="96"/>
  <c r="U10" i="89"/>
  <c r="U13" i="89"/>
  <c r="N27" i="95"/>
  <c r="N39" i="95" s="1"/>
  <c r="R7" i="101"/>
  <c r="U14" i="102"/>
  <c r="U10" i="102"/>
  <c r="U15" i="102"/>
  <c r="U16" i="102"/>
  <c r="U13" i="102"/>
  <c r="U9" i="102"/>
  <c r="U12" i="102"/>
  <c r="U14" i="103"/>
  <c r="U13" i="103"/>
  <c r="U11" i="103"/>
  <c r="U16" i="103"/>
  <c r="U12" i="103"/>
  <c r="U9" i="103"/>
  <c r="U10" i="104"/>
  <c r="U9" i="104"/>
  <c r="U14" i="104"/>
  <c r="U16" i="104"/>
  <c r="U12" i="104"/>
  <c r="U13" i="105"/>
  <c r="U10" i="105"/>
  <c r="G16" i="105"/>
  <c r="S12" i="105"/>
  <c r="U15" i="106"/>
  <c r="U12" i="106"/>
  <c r="F113" i="95"/>
  <c r="F125" i="95"/>
  <c r="U113" i="95"/>
  <c r="U112" i="95"/>
  <c r="G114" i="95"/>
  <c r="G126" i="95"/>
  <c r="E113" i="95"/>
  <c r="E125" i="95"/>
  <c r="H113" i="95"/>
  <c r="H125" i="95"/>
  <c r="U124" i="95"/>
  <c r="E28" i="103"/>
  <c r="P82" i="95" s="1"/>
  <c r="Q96" i="95"/>
  <c r="J96" i="95"/>
  <c r="P91" i="95"/>
  <c r="L94" i="95"/>
  <c r="L93" i="95"/>
  <c r="E29" i="105"/>
  <c r="R83" i="95" s="1"/>
  <c r="S95" i="95"/>
  <c r="P93" i="95"/>
  <c r="E29" i="89"/>
  <c r="L83" i="95" s="1"/>
  <c r="I92" i="95"/>
  <c r="E26" i="106"/>
  <c r="S80" i="95" s="1"/>
  <c r="E28" i="102"/>
  <c r="O82" i="95" s="1"/>
  <c r="E26" i="102"/>
  <c r="O80" i="95" s="1"/>
  <c r="J95" i="95"/>
  <c r="X125" i="95"/>
  <c r="Z124" i="95"/>
  <c r="X124" i="95"/>
  <c r="H112" i="95"/>
  <c r="V113" i="95"/>
  <c r="G113" i="95"/>
  <c r="B112" i="95"/>
  <c r="F112" i="95"/>
  <c r="D114" i="95"/>
  <c r="G112" i="95"/>
  <c r="V112" i="95"/>
  <c r="W5" i="95"/>
  <c r="W101" i="95" s="1"/>
  <c r="F23" i="108"/>
  <c r="F23" i="112"/>
  <c r="AA5" i="95"/>
  <c r="AA101" i="95" s="1"/>
  <c r="Z112" i="95"/>
  <c r="R10" i="97"/>
  <c r="F24" i="91"/>
  <c r="E23" i="105"/>
  <c r="R77" i="95" s="1"/>
  <c r="F32" i="32"/>
  <c r="V114" i="95"/>
  <c r="M117" i="95"/>
  <c r="C31" i="32"/>
  <c r="C112" i="95"/>
  <c r="F37" i="117"/>
  <c r="F38" i="115"/>
  <c r="F23" i="110"/>
  <c r="E25" i="102"/>
  <c r="O79" i="95" s="1"/>
  <c r="O9" i="97"/>
  <c r="F6" i="95"/>
  <c r="F102" i="95" s="1"/>
  <c r="F24" i="110"/>
  <c r="Y5" i="95"/>
  <c r="Y101" i="95" s="1"/>
  <c r="O91" i="95"/>
  <c r="F24" i="87"/>
  <c r="G25" i="117"/>
  <c r="J37" i="32"/>
  <c r="E28" i="105"/>
  <c r="R82" i="95" s="1"/>
  <c r="I89" i="95"/>
  <c r="E23" i="103"/>
  <c r="P77" i="95" s="1"/>
  <c r="I96" i="95"/>
  <c r="B6" i="95"/>
  <c r="B102" i="95" s="1"/>
  <c r="F24" i="80"/>
  <c r="C6" i="95"/>
  <c r="C102" i="95" s="1"/>
  <c r="P89" i="95"/>
  <c r="R94" i="95"/>
  <c r="B32" i="32"/>
  <c r="N10" i="97"/>
  <c r="F24" i="99"/>
  <c r="U6" i="95"/>
  <c r="U102" i="95" s="1"/>
  <c r="E23" i="96"/>
  <c r="J77" i="95" s="1"/>
  <c r="V31" i="97" s="1"/>
  <c r="E23" i="94"/>
  <c r="I77" i="95" s="1"/>
  <c r="U31" i="97" s="1"/>
  <c r="U12" i="117"/>
  <c r="Q93" i="95"/>
  <c r="I88" i="95"/>
  <c r="E30" i="106"/>
  <c r="S84" i="95" s="1"/>
  <c r="S96" i="95"/>
  <c r="G13" i="106"/>
  <c r="I90" i="95"/>
  <c r="U15" i="97"/>
  <c r="I36" i="32"/>
  <c r="E25" i="94"/>
  <c r="I79" i="95" s="1"/>
  <c r="I91" i="95"/>
  <c r="N14" i="94"/>
  <c r="G49" i="117"/>
  <c r="F49" i="117"/>
  <c r="F22" i="94"/>
  <c r="I4" i="95"/>
  <c r="I100" i="95" s="1"/>
  <c r="S88" i="95"/>
  <c r="F25" i="117"/>
  <c r="O93" i="95"/>
  <c r="U17" i="97"/>
  <c r="I38" i="32"/>
  <c r="F22" i="106"/>
  <c r="S4" i="95"/>
  <c r="U16" i="97"/>
  <c r="I37" i="32"/>
  <c r="J88" i="95"/>
  <c r="J4" i="95"/>
  <c r="J100" i="95" s="1"/>
  <c r="F22" i="96"/>
  <c r="J89" i="95"/>
  <c r="D9" i="101"/>
  <c r="E9" i="101" s="1"/>
  <c r="F9" i="101" s="1"/>
  <c r="N29" i="95" s="1"/>
  <c r="B9" i="101"/>
  <c r="D12" i="101"/>
  <c r="E12" i="101" s="1"/>
  <c r="F12" i="101" s="1"/>
  <c r="G12" i="101" s="1"/>
  <c r="H12" i="101" s="1"/>
  <c r="I12" i="101" s="1"/>
  <c r="N32" i="95" s="1"/>
  <c r="B12" i="101"/>
  <c r="D11" i="101"/>
  <c r="E11" i="101" s="1"/>
  <c r="F11" i="101" s="1"/>
  <c r="G11" i="101" s="1"/>
  <c r="H11" i="101" s="1"/>
  <c r="N31" i="95" s="1"/>
  <c r="B11" i="101"/>
  <c r="B16" i="101"/>
  <c r="D16" i="101"/>
  <c r="E16" i="101" s="1"/>
  <c r="F16" i="101" s="1"/>
  <c r="G16" i="101" s="1"/>
  <c r="H16" i="101" s="1"/>
  <c r="I16" i="101" s="1"/>
  <c r="J16" i="101" s="1"/>
  <c r="K16" i="101" s="1"/>
  <c r="L16" i="101" s="1"/>
  <c r="M16" i="101" s="1"/>
  <c r="N36" i="95" s="1"/>
  <c r="J90" i="95"/>
  <c r="J91" i="95"/>
  <c r="J94" i="95"/>
  <c r="E28" i="96"/>
  <c r="J82" i="95" s="1"/>
  <c r="E27" i="96"/>
  <c r="J81" i="95" s="1"/>
  <c r="B15" i="101"/>
  <c r="D15" i="101"/>
  <c r="E15" i="101" s="1"/>
  <c r="F15" i="101" s="1"/>
  <c r="G15" i="101" s="1"/>
  <c r="H15" i="101" s="1"/>
  <c r="I15" i="101" s="1"/>
  <c r="J15" i="101" s="1"/>
  <c r="K15" i="101" s="1"/>
  <c r="L15" i="101" s="1"/>
  <c r="N35" i="95" s="1"/>
  <c r="B13" i="101"/>
  <c r="D13" i="101"/>
  <c r="E13" i="101" s="1"/>
  <c r="F13" i="101" s="1"/>
  <c r="G13" i="101" s="1"/>
  <c r="H13" i="101" s="1"/>
  <c r="I13" i="101" s="1"/>
  <c r="J13" i="101" s="1"/>
  <c r="N33" i="95" s="1"/>
  <c r="D8" i="101"/>
  <c r="E8" i="101" s="1"/>
  <c r="N28" i="95" s="1"/>
  <c r="B8" i="101"/>
  <c r="J36" i="32"/>
  <c r="V15" i="97"/>
  <c r="E26" i="96"/>
  <c r="J80" i="95" s="1"/>
  <c r="B14" i="101"/>
  <c r="D14" i="101"/>
  <c r="E14" i="101" s="1"/>
  <c r="F14" i="101" s="1"/>
  <c r="G14" i="101" s="1"/>
  <c r="H14" i="101" s="1"/>
  <c r="I14" i="101" s="1"/>
  <c r="J14" i="101" s="1"/>
  <c r="K14" i="101" s="1"/>
  <c r="N34" i="95" s="1"/>
  <c r="D10" i="101"/>
  <c r="E10" i="101" s="1"/>
  <c r="F10" i="101" s="1"/>
  <c r="G10" i="101" s="1"/>
  <c r="N30" i="95" s="1"/>
  <c r="B10" i="101"/>
  <c r="N7" i="101"/>
  <c r="R91" i="95"/>
  <c r="Q89" i="95"/>
  <c r="O95" i="95"/>
  <c r="L90" i="95"/>
  <c r="E22" i="105"/>
  <c r="R4" i="95"/>
  <c r="R88" i="95"/>
  <c r="E27" i="105"/>
  <c r="R81" i="95" s="1"/>
  <c r="R93" i="95"/>
  <c r="O4" i="95"/>
  <c r="F22" i="102"/>
  <c r="E23" i="102"/>
  <c r="O77" i="95" s="1"/>
  <c r="O88" i="95"/>
  <c r="E24" i="102"/>
  <c r="O78" i="95" s="1"/>
  <c r="E25" i="104"/>
  <c r="Q79" i="95" s="1"/>
  <c r="E23" i="104"/>
  <c r="Q77" i="95" s="1"/>
  <c r="L89" i="95"/>
  <c r="L88" i="95"/>
  <c r="L91" i="95"/>
  <c r="L4" i="95"/>
  <c r="F22" i="89"/>
  <c r="L92" i="95"/>
  <c r="G22" i="104"/>
  <c r="Q95" i="95"/>
  <c r="E29" i="104"/>
  <c r="Q83" i="95" s="1"/>
  <c r="F22" i="104"/>
  <c r="Q4" i="95"/>
  <c r="P90" i="95"/>
  <c r="P4" i="95"/>
  <c r="F22" i="103"/>
  <c r="P88" i="95"/>
  <c r="E29" i="103"/>
  <c r="P83" i="95" s="1"/>
  <c r="P95" i="95"/>
  <c r="E26" i="103"/>
  <c r="P80" i="95" s="1"/>
  <c r="P92" i="95"/>
  <c r="G33" i="32"/>
  <c r="S11" i="97"/>
  <c r="F27" i="122"/>
  <c r="H6" i="95"/>
  <c r="H102" i="95" s="1"/>
  <c r="F24" i="93"/>
  <c r="F49" i="88"/>
  <c r="D7" i="95"/>
  <c r="D103" i="95" s="1"/>
  <c r="F25" i="88"/>
  <c r="F38" i="88"/>
  <c r="F24" i="109"/>
  <c r="X6" i="95"/>
  <c r="X102" i="95" s="1"/>
  <c r="F28" i="100"/>
  <c r="M10" i="95"/>
  <c r="M106" i="95" s="1"/>
  <c r="Q10" i="97"/>
  <c r="E32" i="32"/>
  <c r="F24" i="120"/>
  <c r="F48" i="120"/>
  <c r="U11" i="120"/>
  <c r="F37" i="120" s="1"/>
  <c r="G24" i="120"/>
  <c r="G48" i="120"/>
  <c r="F25" i="118"/>
  <c r="F49" i="118"/>
  <c r="U12" i="118"/>
  <c r="F38" i="118" s="1"/>
  <c r="G25" i="118"/>
  <c r="G49" i="118"/>
  <c r="F24" i="119"/>
  <c r="F48" i="119"/>
  <c r="U11" i="119"/>
  <c r="F37" i="119" s="1"/>
  <c r="G48" i="119"/>
  <c r="G24" i="119"/>
  <c r="T10" i="97"/>
  <c r="H32" i="32"/>
  <c r="D33" i="32"/>
  <c r="P11" i="97"/>
  <c r="F49" i="121"/>
  <c r="F25" i="121"/>
  <c r="G49" i="121"/>
  <c r="G25" i="121"/>
  <c r="U12" i="121"/>
  <c r="F38" i="121" s="1"/>
  <c r="F24" i="116"/>
  <c r="F48" i="116"/>
  <c r="U11" i="116"/>
  <c r="F37" i="116" s="1"/>
  <c r="G48" i="116"/>
  <c r="G24" i="116"/>
  <c r="F25" i="107"/>
  <c r="V7" i="95"/>
  <c r="V103" i="95" s="1"/>
  <c r="G7" i="95"/>
  <c r="G103" i="95" s="1"/>
  <c r="F25" i="92"/>
  <c r="Z5" i="95"/>
  <c r="Z101" i="95" s="1"/>
  <c r="F23" i="111"/>
  <c r="E6" i="95"/>
  <c r="E102" i="95" s="1"/>
  <c r="F24" i="90"/>
  <c r="F50" i="115"/>
  <c r="F26" i="115"/>
  <c r="G26" i="115"/>
  <c r="G50" i="115"/>
  <c r="U13" i="115"/>
  <c r="F39" i="115" s="1"/>
  <c r="F37" i="104" l="1"/>
  <c r="G49" i="104"/>
  <c r="G37" i="104"/>
  <c r="G39" i="104"/>
  <c r="T26" i="97"/>
  <c r="T36" i="97"/>
  <c r="O25" i="97"/>
  <c r="O35" i="97"/>
  <c r="R26" i="97"/>
  <c r="R36" i="97"/>
  <c r="P27" i="97"/>
  <c r="P37" i="97"/>
  <c r="S27" i="97"/>
  <c r="S37" i="97"/>
  <c r="N26" i="97"/>
  <c r="N36" i="97"/>
  <c r="Q26" i="97"/>
  <c r="Q36" i="97"/>
  <c r="F39" i="104"/>
  <c r="G51" i="104"/>
  <c r="G37" i="94"/>
  <c r="F43" i="32"/>
  <c r="F49" i="94"/>
  <c r="I41" i="32"/>
  <c r="E43" i="32"/>
  <c r="H43" i="32"/>
  <c r="C43" i="32"/>
  <c r="F42" i="32"/>
  <c r="B43" i="32"/>
  <c r="E42" i="32"/>
  <c r="H42" i="32"/>
  <c r="G43" i="32"/>
  <c r="B41" i="32"/>
  <c r="J41" i="32"/>
  <c r="G41" i="105"/>
  <c r="G49" i="94"/>
  <c r="G25" i="94"/>
  <c r="F53" i="105"/>
  <c r="G53" i="105"/>
  <c r="G30" i="96"/>
  <c r="G26" i="89"/>
  <c r="G29" i="105"/>
  <c r="F37" i="89"/>
  <c r="F36" i="103"/>
  <c r="F49" i="89"/>
  <c r="G49" i="89"/>
  <c r="G37" i="89"/>
  <c r="U14" i="89"/>
  <c r="G28" i="89" s="1"/>
  <c r="J38" i="32"/>
  <c r="F54" i="96"/>
  <c r="G54" i="96"/>
  <c r="G42" i="96"/>
  <c r="G54" i="94"/>
  <c r="G51" i="94"/>
  <c r="F49" i="102"/>
  <c r="G27" i="94"/>
  <c r="G37" i="102"/>
  <c r="Q64" i="95"/>
  <c r="Q100" i="95"/>
  <c r="O64" i="95"/>
  <c r="O100" i="95"/>
  <c r="R64" i="95"/>
  <c r="S64" i="95"/>
  <c r="S100" i="95"/>
  <c r="P64" i="95"/>
  <c r="P100" i="95"/>
  <c r="F22" i="105"/>
  <c r="R76" i="95"/>
  <c r="R100" i="95" s="1"/>
  <c r="L64" i="95"/>
  <c r="L100" i="95"/>
  <c r="G23" i="105"/>
  <c r="F47" i="105"/>
  <c r="G41" i="103"/>
  <c r="G25" i="102"/>
  <c r="F48" i="103"/>
  <c r="G39" i="94"/>
  <c r="G24" i="103"/>
  <c r="U10" i="96"/>
  <c r="F48" i="96" s="1"/>
  <c r="U11" i="106"/>
  <c r="F49" i="106" s="1"/>
  <c r="F41" i="103"/>
  <c r="G53" i="103"/>
  <c r="G29" i="103"/>
  <c r="G35" i="105"/>
  <c r="G47" i="105"/>
  <c r="U12" i="96"/>
  <c r="F50" i="96" s="1"/>
  <c r="U16" i="106"/>
  <c r="F54" i="106" s="1"/>
  <c r="U12" i="105"/>
  <c r="F38" i="105" s="1"/>
  <c r="G42" i="94"/>
  <c r="U15" i="89"/>
  <c r="G41" i="89" s="1"/>
  <c r="F50" i="89"/>
  <c r="U15" i="96"/>
  <c r="F53" i="96" s="1"/>
  <c r="G30" i="94"/>
  <c r="G49" i="102"/>
  <c r="U16" i="89"/>
  <c r="F54" i="89" s="1"/>
  <c r="G50" i="89"/>
  <c r="G36" i="103"/>
  <c r="F42" i="94"/>
  <c r="G38" i="89"/>
  <c r="F39" i="94"/>
  <c r="U11" i="96"/>
  <c r="F49" i="96" s="1"/>
  <c r="U14" i="94"/>
  <c r="G40" i="94" s="1"/>
  <c r="Z125" i="95"/>
  <c r="Z65" i="95"/>
  <c r="X126" i="95"/>
  <c r="X66" i="95"/>
  <c r="D127" i="95"/>
  <c r="D67" i="95"/>
  <c r="C126" i="95"/>
  <c r="C66" i="95"/>
  <c r="Y125" i="95"/>
  <c r="Y65" i="95"/>
  <c r="G26" i="106"/>
  <c r="G38" i="106"/>
  <c r="G50" i="106"/>
  <c r="F38" i="106"/>
  <c r="F50" i="106"/>
  <c r="G38" i="104"/>
  <c r="G50" i="104"/>
  <c r="F50" i="104"/>
  <c r="F38" i="104"/>
  <c r="G48" i="104"/>
  <c r="G36" i="104"/>
  <c r="F36" i="104"/>
  <c r="F48" i="104"/>
  <c r="G25" i="103"/>
  <c r="G37" i="103"/>
  <c r="G49" i="103"/>
  <c r="F49" i="103"/>
  <c r="F37" i="103"/>
  <c r="G23" i="102"/>
  <c r="G35" i="102"/>
  <c r="G47" i="102"/>
  <c r="F47" i="102"/>
  <c r="F35" i="102"/>
  <c r="G24" i="102"/>
  <c r="G36" i="102"/>
  <c r="G48" i="102"/>
  <c r="F48" i="102"/>
  <c r="F36" i="102"/>
  <c r="G28" i="96"/>
  <c r="G40" i="96"/>
  <c r="G52" i="96"/>
  <c r="F40" i="96"/>
  <c r="F52" i="96"/>
  <c r="G27" i="96"/>
  <c r="G39" i="96"/>
  <c r="G51" i="96"/>
  <c r="F39" i="96"/>
  <c r="F51" i="96"/>
  <c r="G23" i="96"/>
  <c r="G47" i="96"/>
  <c r="G35" i="96"/>
  <c r="F47" i="96"/>
  <c r="F35" i="96"/>
  <c r="G25" i="105"/>
  <c r="G49" i="105"/>
  <c r="G37" i="105"/>
  <c r="F37" i="105"/>
  <c r="F49" i="105"/>
  <c r="M130" i="95"/>
  <c r="M70" i="95"/>
  <c r="P124" i="95"/>
  <c r="U126" i="95"/>
  <c r="U66" i="95"/>
  <c r="W65" i="95"/>
  <c r="G29" i="106"/>
  <c r="G41" i="106"/>
  <c r="G53" i="106"/>
  <c r="F41" i="106"/>
  <c r="F53" i="106"/>
  <c r="G42" i="104"/>
  <c r="G54" i="104"/>
  <c r="F54" i="104"/>
  <c r="F42" i="104"/>
  <c r="G23" i="103"/>
  <c r="G47" i="103"/>
  <c r="G35" i="103"/>
  <c r="F47" i="103"/>
  <c r="F35" i="103"/>
  <c r="G27" i="103"/>
  <c r="G39" i="103"/>
  <c r="G51" i="103"/>
  <c r="F39" i="103"/>
  <c r="F51" i="103"/>
  <c r="G27" i="102"/>
  <c r="G39" i="102"/>
  <c r="G51" i="102"/>
  <c r="F51" i="102"/>
  <c r="F39" i="102"/>
  <c r="G28" i="102"/>
  <c r="G40" i="102"/>
  <c r="G52" i="102"/>
  <c r="F52" i="102"/>
  <c r="F40" i="102"/>
  <c r="G27" i="89"/>
  <c r="G39" i="89"/>
  <c r="G51" i="89"/>
  <c r="F39" i="89"/>
  <c r="F51" i="89"/>
  <c r="E126" i="95"/>
  <c r="E66" i="95"/>
  <c r="G127" i="95"/>
  <c r="G67" i="95"/>
  <c r="I124" i="95"/>
  <c r="I64" i="95"/>
  <c r="B126" i="95"/>
  <c r="B66" i="95"/>
  <c r="F126" i="95"/>
  <c r="F66" i="95"/>
  <c r="AA113" i="95"/>
  <c r="AA65" i="95"/>
  <c r="G24" i="105"/>
  <c r="G48" i="105"/>
  <c r="G36" i="105"/>
  <c r="F48" i="105"/>
  <c r="F36" i="105"/>
  <c r="G40" i="104"/>
  <c r="G52" i="104"/>
  <c r="F40" i="104"/>
  <c r="F52" i="104"/>
  <c r="G26" i="103"/>
  <c r="G38" i="103"/>
  <c r="G50" i="103"/>
  <c r="F50" i="103"/>
  <c r="F38" i="103"/>
  <c r="G28" i="103"/>
  <c r="G40" i="103"/>
  <c r="G52" i="103"/>
  <c r="F52" i="103"/>
  <c r="F40" i="103"/>
  <c r="G30" i="102"/>
  <c r="G42" i="102"/>
  <c r="G54" i="102"/>
  <c r="F54" i="102"/>
  <c r="F42" i="102"/>
  <c r="E45" i="101"/>
  <c r="F45" i="101" s="1"/>
  <c r="E33" i="101"/>
  <c r="F33" i="101" s="1"/>
  <c r="E41" i="101"/>
  <c r="E39" i="101"/>
  <c r="E35" i="101"/>
  <c r="E37" i="101"/>
  <c r="E36" i="101"/>
  <c r="E34" i="101"/>
  <c r="E40" i="101"/>
  <c r="E38" i="101"/>
  <c r="E42" i="101"/>
  <c r="G24" i="89"/>
  <c r="G36" i="89"/>
  <c r="G48" i="89"/>
  <c r="F36" i="89"/>
  <c r="F48" i="89"/>
  <c r="G23" i="89"/>
  <c r="G35" i="89"/>
  <c r="G47" i="89"/>
  <c r="F47" i="89"/>
  <c r="F35" i="89"/>
  <c r="G26" i="94"/>
  <c r="G38" i="94"/>
  <c r="G50" i="94"/>
  <c r="F50" i="94"/>
  <c r="F38" i="94"/>
  <c r="V127" i="95"/>
  <c r="V67" i="95"/>
  <c r="H126" i="95"/>
  <c r="H66" i="95"/>
  <c r="J124" i="95"/>
  <c r="J64" i="95"/>
  <c r="G27" i="105"/>
  <c r="G39" i="105"/>
  <c r="G51" i="105"/>
  <c r="F39" i="105"/>
  <c r="F51" i="105"/>
  <c r="G35" i="104"/>
  <c r="G47" i="104"/>
  <c r="F47" i="104"/>
  <c r="F35" i="104"/>
  <c r="G30" i="103"/>
  <c r="G42" i="103"/>
  <c r="G54" i="103"/>
  <c r="F54" i="103"/>
  <c r="F42" i="103"/>
  <c r="G26" i="102"/>
  <c r="G38" i="102"/>
  <c r="G50" i="102"/>
  <c r="F38" i="102"/>
  <c r="F50" i="102"/>
  <c r="G29" i="102"/>
  <c r="G41" i="102"/>
  <c r="G53" i="102"/>
  <c r="F41" i="102"/>
  <c r="F53" i="102"/>
  <c r="G29" i="94"/>
  <c r="G41" i="94"/>
  <c r="G53" i="94"/>
  <c r="F41" i="94"/>
  <c r="F53" i="94"/>
  <c r="G41" i="104"/>
  <c r="G53" i="104"/>
  <c r="F53" i="104"/>
  <c r="F41" i="104"/>
  <c r="G28" i="105"/>
  <c r="G40" i="105"/>
  <c r="G52" i="105"/>
  <c r="F52" i="105"/>
  <c r="F40" i="105"/>
  <c r="G23" i="94"/>
  <c r="G47" i="94"/>
  <c r="G35" i="94"/>
  <c r="F47" i="94"/>
  <c r="F35" i="94"/>
  <c r="N16" i="95"/>
  <c r="N40" i="95" s="1"/>
  <c r="R8" i="101"/>
  <c r="E46" i="101" s="1"/>
  <c r="N24" i="95"/>
  <c r="N48" i="95" s="1"/>
  <c r="R16" i="101"/>
  <c r="E54" i="101" s="1"/>
  <c r="N17" i="95"/>
  <c r="N41" i="95" s="1"/>
  <c r="R9" i="101"/>
  <c r="E47" i="101" s="1"/>
  <c r="S14" i="101"/>
  <c r="S13" i="101"/>
  <c r="S16" i="101"/>
  <c r="S12" i="101"/>
  <c r="N23" i="95"/>
  <c r="N47" i="95" s="1"/>
  <c r="R15" i="101"/>
  <c r="E53" i="101" s="1"/>
  <c r="N19" i="95"/>
  <c r="N43" i="95" s="1"/>
  <c r="R11" i="101"/>
  <c r="E49" i="101" s="1"/>
  <c r="T14" i="101"/>
  <c r="T13" i="101"/>
  <c r="T16" i="101"/>
  <c r="T12" i="101"/>
  <c r="N22" i="95"/>
  <c r="N46" i="95" s="1"/>
  <c r="R14" i="101"/>
  <c r="E52" i="101" s="1"/>
  <c r="N20" i="95"/>
  <c r="N44" i="95" s="1"/>
  <c r="R12" i="101"/>
  <c r="E50" i="101" s="1"/>
  <c r="S10" i="101"/>
  <c r="S8" i="101"/>
  <c r="T15" i="101"/>
  <c r="T11" i="101"/>
  <c r="S9" i="101"/>
  <c r="N18" i="95"/>
  <c r="N42" i="95" s="1"/>
  <c r="R10" i="101"/>
  <c r="E48" i="101" s="1"/>
  <c r="N21" i="95"/>
  <c r="N45" i="95" s="1"/>
  <c r="R13" i="101"/>
  <c r="E51" i="101" s="1"/>
  <c r="T10" i="101"/>
  <c r="T8" i="101"/>
  <c r="S15" i="101"/>
  <c r="S11" i="101"/>
  <c r="T9" i="101"/>
  <c r="H16" i="105"/>
  <c r="S112" i="95"/>
  <c r="L112" i="95"/>
  <c r="O112" i="95"/>
  <c r="O124" i="95"/>
  <c r="S124" i="95"/>
  <c r="L124" i="95"/>
  <c r="R124" i="95"/>
  <c r="AA125" i="95"/>
  <c r="W125" i="95"/>
  <c r="F24" i="108"/>
  <c r="W112" i="95"/>
  <c r="Y112" i="95"/>
  <c r="H114" i="95"/>
  <c r="E114" i="95"/>
  <c r="AA112" i="95"/>
  <c r="B113" i="95"/>
  <c r="X112" i="95"/>
  <c r="X113" i="95"/>
  <c r="F24" i="112"/>
  <c r="AA6" i="95"/>
  <c r="AA102" i="95" s="1"/>
  <c r="F7" i="95"/>
  <c r="F103" i="95" s="1"/>
  <c r="W113" i="95"/>
  <c r="F25" i="91"/>
  <c r="W6" i="95"/>
  <c r="W102" i="95" s="1"/>
  <c r="B114" i="95"/>
  <c r="P112" i="95"/>
  <c r="Q112" i="95"/>
  <c r="Z113" i="95"/>
  <c r="M118" i="95"/>
  <c r="F114" i="95"/>
  <c r="V115" i="95"/>
  <c r="D115" i="95"/>
  <c r="U114" i="95"/>
  <c r="C114" i="95"/>
  <c r="G115" i="95"/>
  <c r="X114" i="95"/>
  <c r="Y113" i="95"/>
  <c r="F26" i="117"/>
  <c r="F38" i="117"/>
  <c r="F33" i="32"/>
  <c r="Q88" i="95"/>
  <c r="Q124" i="95" s="1"/>
  <c r="R11" i="97"/>
  <c r="Y6" i="95"/>
  <c r="Y102" i="95" s="1"/>
  <c r="V16" i="97"/>
  <c r="F25" i="87"/>
  <c r="C33" i="32"/>
  <c r="F50" i="117"/>
  <c r="F25" i="80"/>
  <c r="B7" i="95"/>
  <c r="B103" i="95" s="1"/>
  <c r="B33" i="32"/>
  <c r="N11" i="97"/>
  <c r="C7" i="95"/>
  <c r="C103" i="95" s="1"/>
  <c r="O11" i="97"/>
  <c r="U13" i="117"/>
  <c r="G27" i="117" s="1"/>
  <c r="F25" i="99"/>
  <c r="U7" i="95"/>
  <c r="U103" i="95" s="1"/>
  <c r="G50" i="117"/>
  <c r="G26" i="117"/>
  <c r="E28" i="94"/>
  <c r="I82" i="95" s="1"/>
  <c r="I94" i="95"/>
  <c r="S5" i="95"/>
  <c r="S101" i="95" s="1"/>
  <c r="F23" i="106"/>
  <c r="U9" i="97"/>
  <c r="I31" i="32"/>
  <c r="I5" i="95"/>
  <c r="I101" i="95" s="1"/>
  <c r="F23" i="94"/>
  <c r="H13" i="106"/>
  <c r="N3" i="95"/>
  <c r="N11" i="101"/>
  <c r="N16" i="101"/>
  <c r="N12" i="101"/>
  <c r="N9" i="101"/>
  <c r="E21" i="101"/>
  <c r="N75" i="95" s="1"/>
  <c r="N10" i="101"/>
  <c r="J92" i="95"/>
  <c r="N8" i="101"/>
  <c r="N14" i="101"/>
  <c r="N13" i="101"/>
  <c r="N15" i="101"/>
  <c r="J93" i="95"/>
  <c r="F23" i="96"/>
  <c r="J5" i="95"/>
  <c r="J101" i="95" s="1"/>
  <c r="J31" i="32"/>
  <c r="V9" i="97"/>
  <c r="P5" i="95"/>
  <c r="P101" i="95" s="1"/>
  <c r="F23" i="105"/>
  <c r="R5" i="95"/>
  <c r="R101" i="95" s="1"/>
  <c r="O90" i="95"/>
  <c r="O5" i="95"/>
  <c r="F23" i="102"/>
  <c r="O89" i="95"/>
  <c r="F23" i="103"/>
  <c r="L5" i="95"/>
  <c r="L101" i="95" s="1"/>
  <c r="F23" i="89"/>
  <c r="F23" i="104"/>
  <c r="G23" i="104"/>
  <c r="Q5" i="95"/>
  <c r="Q101" i="95" s="1"/>
  <c r="F25" i="90"/>
  <c r="E7" i="95"/>
  <c r="E103" i="95" s="1"/>
  <c r="Q11" i="97"/>
  <c r="E33" i="32"/>
  <c r="F49" i="119"/>
  <c r="F25" i="119"/>
  <c r="U12" i="119"/>
  <c r="F38" i="119" s="1"/>
  <c r="G49" i="119"/>
  <c r="G25" i="119"/>
  <c r="F49" i="120"/>
  <c r="F25" i="120"/>
  <c r="U12" i="120"/>
  <c r="F38" i="120" s="1"/>
  <c r="G49" i="120"/>
  <c r="G25" i="120"/>
  <c r="F29" i="100"/>
  <c r="M11" i="95"/>
  <c r="M107" i="95" s="1"/>
  <c r="F50" i="88"/>
  <c r="F26" i="88"/>
  <c r="D8" i="95"/>
  <c r="D104" i="95" s="1"/>
  <c r="F39" i="88"/>
  <c r="F25" i="93"/>
  <c r="H7" i="95"/>
  <c r="H103" i="95" s="1"/>
  <c r="V8" i="95"/>
  <c r="V104" i="95" s="1"/>
  <c r="F26" i="107"/>
  <c r="F25" i="109"/>
  <c r="X7" i="95"/>
  <c r="X103" i="95" s="1"/>
  <c r="F28" i="122"/>
  <c r="F51" i="115"/>
  <c r="F27" i="115"/>
  <c r="U14" i="115"/>
  <c r="F40" i="115" s="1"/>
  <c r="G51" i="115"/>
  <c r="G27" i="115"/>
  <c r="F24" i="111"/>
  <c r="Z6" i="95"/>
  <c r="Z102" i="95" s="1"/>
  <c r="G8" i="95"/>
  <c r="G104" i="95" s="1"/>
  <c r="F26" i="92"/>
  <c r="G25" i="116"/>
  <c r="F25" i="116"/>
  <c r="F49" i="116"/>
  <c r="G49" i="116"/>
  <c r="U12" i="116"/>
  <c r="F38" i="116" s="1"/>
  <c r="F50" i="118"/>
  <c r="F26" i="118"/>
  <c r="U13" i="118"/>
  <c r="F39" i="118" s="1"/>
  <c r="G26" i="118"/>
  <c r="G50" i="118"/>
  <c r="F50" i="121"/>
  <c r="F26" i="121"/>
  <c r="U13" i="121"/>
  <c r="F39" i="121" s="1"/>
  <c r="G50" i="121"/>
  <c r="G26" i="121"/>
  <c r="H33" i="32"/>
  <c r="T11" i="97"/>
  <c r="N111" i="95" l="1"/>
  <c r="N63" i="95"/>
  <c r="N99" i="95"/>
  <c r="Q27" i="97"/>
  <c r="Q37" i="97"/>
  <c r="V25" i="97"/>
  <c r="V35" i="97"/>
  <c r="U25" i="97"/>
  <c r="U35" i="97"/>
  <c r="T27" i="97"/>
  <c r="T37" i="97"/>
  <c r="N27" i="97"/>
  <c r="N37" i="97"/>
  <c r="O27" i="97"/>
  <c r="O37" i="97"/>
  <c r="R27" i="97"/>
  <c r="R37" i="97"/>
  <c r="I42" i="32"/>
  <c r="J42" i="32"/>
  <c r="F52" i="89"/>
  <c r="G29" i="89"/>
  <c r="F40" i="89"/>
  <c r="F53" i="89"/>
  <c r="G28" i="94"/>
  <c r="G37" i="106"/>
  <c r="G49" i="106"/>
  <c r="G25" i="106"/>
  <c r="F37" i="106"/>
  <c r="G48" i="96"/>
  <c r="F52" i="94"/>
  <c r="G52" i="89"/>
  <c r="G40" i="89"/>
  <c r="F41" i="96"/>
  <c r="F38" i="96"/>
  <c r="G30" i="89"/>
  <c r="F41" i="89"/>
  <c r="G50" i="105"/>
  <c r="G54" i="106"/>
  <c r="F42" i="89"/>
  <c r="G42" i="106"/>
  <c r="G54" i="89"/>
  <c r="G30" i="106"/>
  <c r="O65" i="95"/>
  <c r="O101" i="95"/>
  <c r="G42" i="89"/>
  <c r="F42" i="106"/>
  <c r="G36" i="96"/>
  <c r="F37" i="96"/>
  <c r="G24" i="96"/>
  <c r="G25" i="96"/>
  <c r="F36" i="96"/>
  <c r="F50" i="105"/>
  <c r="G50" i="96"/>
  <c r="G53" i="96"/>
  <c r="G38" i="105"/>
  <c r="G38" i="96"/>
  <c r="G29" i="96"/>
  <c r="G26" i="105"/>
  <c r="G26" i="96"/>
  <c r="F40" i="94"/>
  <c r="G52" i="94"/>
  <c r="G53" i="89"/>
  <c r="G37" i="96"/>
  <c r="G41" i="96"/>
  <c r="G49" i="96"/>
  <c r="H127" i="95"/>
  <c r="H67" i="95"/>
  <c r="O125" i="95"/>
  <c r="R125" i="95"/>
  <c r="R65" i="95"/>
  <c r="S125" i="95"/>
  <c r="S65" i="95"/>
  <c r="B127" i="95"/>
  <c r="B67" i="95"/>
  <c r="AA126" i="95"/>
  <c r="AA66" i="95"/>
  <c r="U15" i="101"/>
  <c r="F41" i="101" s="1"/>
  <c r="Q125" i="95"/>
  <c r="Q65" i="95"/>
  <c r="L125" i="95"/>
  <c r="L65" i="95"/>
  <c r="M131" i="95"/>
  <c r="M71" i="95"/>
  <c r="P125" i="95"/>
  <c r="P65" i="95"/>
  <c r="J125" i="95"/>
  <c r="J65" i="95"/>
  <c r="U127" i="95"/>
  <c r="U67" i="95"/>
  <c r="C127" i="95"/>
  <c r="C67" i="95"/>
  <c r="U8" i="101"/>
  <c r="F46" i="101" s="1"/>
  <c r="G128" i="95"/>
  <c r="G68" i="95"/>
  <c r="Z126" i="95"/>
  <c r="Z66" i="95"/>
  <c r="X127" i="95"/>
  <c r="X67" i="95"/>
  <c r="V128" i="95"/>
  <c r="V68" i="95"/>
  <c r="D128" i="95"/>
  <c r="D68" i="95"/>
  <c r="E127" i="95"/>
  <c r="E67" i="95"/>
  <c r="I125" i="95"/>
  <c r="I65" i="95"/>
  <c r="Y126" i="95"/>
  <c r="Y66" i="95"/>
  <c r="W126" i="95"/>
  <c r="W66" i="95"/>
  <c r="F127" i="95"/>
  <c r="F67" i="95"/>
  <c r="U11" i="101"/>
  <c r="U9" i="101"/>
  <c r="F47" i="101" s="1"/>
  <c r="U10" i="101"/>
  <c r="F48" i="101" s="1"/>
  <c r="U13" i="101"/>
  <c r="F39" i="101" s="1"/>
  <c r="U14" i="101"/>
  <c r="F40" i="101" s="1"/>
  <c r="U12" i="101"/>
  <c r="U16" i="101"/>
  <c r="I16" i="105"/>
  <c r="O113" i="95"/>
  <c r="R113" i="95"/>
  <c r="L113" i="95"/>
  <c r="P113" i="95"/>
  <c r="I112" i="95"/>
  <c r="R112" i="95"/>
  <c r="J112" i="95"/>
  <c r="F8" i="95"/>
  <c r="F104" i="95" s="1"/>
  <c r="F26" i="91"/>
  <c r="AA114" i="95"/>
  <c r="AA7" i="95"/>
  <c r="AA103" i="95" s="1"/>
  <c r="W7" i="95"/>
  <c r="W103" i="95" s="1"/>
  <c r="F115" i="95"/>
  <c r="F25" i="112"/>
  <c r="F25" i="108"/>
  <c r="W114" i="95"/>
  <c r="F26" i="87"/>
  <c r="D116" i="95"/>
  <c r="S113" i="95"/>
  <c r="C115" i="95"/>
  <c r="B115" i="95"/>
  <c r="U115" i="95"/>
  <c r="G116" i="95"/>
  <c r="X115" i="95"/>
  <c r="M119" i="95"/>
  <c r="E115" i="95"/>
  <c r="Z114" i="95"/>
  <c r="V116" i="95"/>
  <c r="F25" i="110"/>
  <c r="H115" i="95"/>
  <c r="Q113" i="95"/>
  <c r="Y114" i="95"/>
  <c r="U14" i="117"/>
  <c r="F40" i="117" s="1"/>
  <c r="F39" i="117"/>
  <c r="F51" i="117"/>
  <c r="F27" i="117"/>
  <c r="G51" i="117"/>
  <c r="Y7" i="95"/>
  <c r="Y103" i="95" s="1"/>
  <c r="C8" i="95"/>
  <c r="C104" i="95" s="1"/>
  <c r="F26" i="80"/>
  <c r="B8" i="95"/>
  <c r="B104" i="95" s="1"/>
  <c r="P6" i="95"/>
  <c r="P102" i="95" s="1"/>
  <c r="F26" i="99"/>
  <c r="U8" i="95"/>
  <c r="U104" i="95" s="1"/>
  <c r="I13" i="106"/>
  <c r="F24" i="106"/>
  <c r="S6" i="95"/>
  <c r="S102" i="95" s="1"/>
  <c r="U10" i="97"/>
  <c r="I32" i="32"/>
  <c r="F24" i="94"/>
  <c r="I6" i="95"/>
  <c r="I102" i="95" s="1"/>
  <c r="E30" i="101"/>
  <c r="N84" i="95" s="1"/>
  <c r="N96" i="95"/>
  <c r="E22" i="101"/>
  <c r="N76" i="95" s="1"/>
  <c r="F21" i="101"/>
  <c r="F24" i="96"/>
  <c r="J6" i="95"/>
  <c r="J102" i="95" s="1"/>
  <c r="E29" i="101"/>
  <c r="N83" i="95" s="1"/>
  <c r="N95" i="95"/>
  <c r="E28" i="101"/>
  <c r="N82" i="95" s="1"/>
  <c r="N94" i="95"/>
  <c r="E24" i="101"/>
  <c r="N78" i="95" s="1"/>
  <c r="N92" i="95"/>
  <c r="E26" i="101"/>
  <c r="N80" i="95" s="1"/>
  <c r="E25" i="101"/>
  <c r="N79" i="95" s="1"/>
  <c r="J32" i="32"/>
  <c r="V10" i="97"/>
  <c r="E27" i="101"/>
  <c r="N81" i="95" s="1"/>
  <c r="N93" i="95"/>
  <c r="N87" i="95"/>
  <c r="N123" i="95" s="1"/>
  <c r="E23" i="101"/>
  <c r="N77" i="95" s="1"/>
  <c r="F24" i="103"/>
  <c r="F24" i="105"/>
  <c r="R6" i="95"/>
  <c r="R102" i="95" s="1"/>
  <c r="O6" i="95"/>
  <c r="O102" i="95" s="1"/>
  <c r="F24" i="102"/>
  <c r="L6" i="95"/>
  <c r="L102" i="95" s="1"/>
  <c r="F24" i="89"/>
  <c r="G24" i="104"/>
  <c r="F24" i="104"/>
  <c r="Q6" i="95"/>
  <c r="Q102" i="95" s="1"/>
  <c r="F25" i="103"/>
  <c r="P7" i="95"/>
  <c r="P103" i="95" s="1"/>
  <c r="F51" i="121"/>
  <c r="F27" i="121"/>
  <c r="U14" i="121"/>
  <c r="F40" i="121" s="1"/>
  <c r="G27" i="121"/>
  <c r="G51" i="121"/>
  <c r="F26" i="110"/>
  <c r="X8" i="95"/>
  <c r="X104" i="95" s="1"/>
  <c r="F26" i="109"/>
  <c r="F26" i="120"/>
  <c r="F50" i="120"/>
  <c r="U13" i="120"/>
  <c r="F39" i="120" s="1"/>
  <c r="G26" i="120"/>
  <c r="G50" i="120"/>
  <c r="F51" i="118"/>
  <c r="F27" i="118"/>
  <c r="U14" i="118"/>
  <c r="F40" i="118" s="1"/>
  <c r="G51" i="118"/>
  <c r="G27" i="118"/>
  <c r="U13" i="116"/>
  <c r="F39" i="116" s="1"/>
  <c r="F26" i="116"/>
  <c r="F50" i="116"/>
  <c r="G50" i="116"/>
  <c r="G26" i="116"/>
  <c r="F25" i="111"/>
  <c r="Z7" i="95"/>
  <c r="Z103" i="95" s="1"/>
  <c r="F29" i="122"/>
  <c r="F27" i="107"/>
  <c r="V9" i="95"/>
  <c r="V105" i="95" s="1"/>
  <c r="H8" i="95"/>
  <c r="H104" i="95" s="1"/>
  <c r="F26" i="93"/>
  <c r="D9" i="95"/>
  <c r="D105" i="95" s="1"/>
  <c r="F27" i="88"/>
  <c r="F51" i="88"/>
  <c r="F40" i="88"/>
  <c r="M12" i="95"/>
  <c r="M108" i="95" s="1"/>
  <c r="F30" i="100"/>
  <c r="F27" i="92"/>
  <c r="G9" i="95"/>
  <c r="G105" i="95" s="1"/>
  <c r="F28" i="115"/>
  <c r="F52" i="115"/>
  <c r="G28" i="115"/>
  <c r="G52" i="115"/>
  <c r="U15" i="115"/>
  <c r="F41" i="115" s="1"/>
  <c r="U13" i="119"/>
  <c r="F39" i="119" s="1"/>
  <c r="F26" i="119"/>
  <c r="F50" i="119"/>
  <c r="G26" i="119"/>
  <c r="G50" i="119"/>
  <c r="E8" i="95"/>
  <c r="E104" i="95" s="1"/>
  <c r="F26" i="90"/>
  <c r="V26" i="97" l="1"/>
  <c r="V36" i="97"/>
  <c r="U26" i="97"/>
  <c r="U36" i="97"/>
  <c r="J43" i="32"/>
  <c r="I43" i="32"/>
  <c r="F35" i="101"/>
  <c r="F51" i="101"/>
  <c r="F53" i="101"/>
  <c r="H128" i="95"/>
  <c r="H68" i="95"/>
  <c r="Z127" i="95"/>
  <c r="Z67" i="95"/>
  <c r="I126" i="95"/>
  <c r="I66" i="95"/>
  <c r="B128" i="95"/>
  <c r="B68" i="95"/>
  <c r="Y127" i="95"/>
  <c r="Y67" i="95"/>
  <c r="AA127" i="95"/>
  <c r="AA67" i="95"/>
  <c r="F128" i="95"/>
  <c r="F68" i="95"/>
  <c r="G30" i="101"/>
  <c r="G42" i="101"/>
  <c r="G54" i="101"/>
  <c r="F54" i="101"/>
  <c r="F42" i="101"/>
  <c r="G29" i="101"/>
  <c r="G41" i="101"/>
  <c r="G53" i="101"/>
  <c r="G129" i="95"/>
  <c r="G69" i="95"/>
  <c r="V129" i="95"/>
  <c r="V69" i="95"/>
  <c r="P127" i="95"/>
  <c r="P67" i="95"/>
  <c r="O126" i="95"/>
  <c r="O66" i="95"/>
  <c r="S126" i="95"/>
  <c r="S66" i="95"/>
  <c r="U128" i="95"/>
  <c r="U68" i="95"/>
  <c r="G26" i="101"/>
  <c r="G38" i="101"/>
  <c r="G50" i="101"/>
  <c r="G25" i="101"/>
  <c r="G37" i="101"/>
  <c r="G49" i="101"/>
  <c r="E128" i="95"/>
  <c r="E68" i="95"/>
  <c r="M132" i="95"/>
  <c r="M72" i="95"/>
  <c r="D129" i="95"/>
  <c r="D69" i="95"/>
  <c r="X128" i="95"/>
  <c r="X68" i="95"/>
  <c r="R126" i="95"/>
  <c r="R66" i="95"/>
  <c r="J126" i="95"/>
  <c r="J66" i="95"/>
  <c r="G28" i="101"/>
  <c r="G40" i="101"/>
  <c r="G52" i="101"/>
  <c r="G24" i="101"/>
  <c r="G36" i="101"/>
  <c r="G48" i="101"/>
  <c r="F37" i="101"/>
  <c r="F52" i="101"/>
  <c r="F49" i="101"/>
  <c r="Q126" i="95"/>
  <c r="Q66" i="95"/>
  <c r="L126" i="95"/>
  <c r="L66" i="95"/>
  <c r="P126" i="95"/>
  <c r="P66" i="95"/>
  <c r="C128" i="95"/>
  <c r="C68" i="95"/>
  <c r="W127" i="95"/>
  <c r="W67" i="95"/>
  <c r="G27" i="101"/>
  <c r="G39" i="101"/>
  <c r="G51" i="101"/>
  <c r="G23" i="101"/>
  <c r="G35" i="101"/>
  <c r="G47" i="101"/>
  <c r="F38" i="101"/>
  <c r="G22" i="101"/>
  <c r="G46" i="101"/>
  <c r="G34" i="101"/>
  <c r="F36" i="101"/>
  <c r="F34" i="101"/>
  <c r="F50" i="101"/>
  <c r="J16" i="105"/>
  <c r="K16" i="105" s="1"/>
  <c r="L16" i="105" s="1"/>
  <c r="J13" i="106"/>
  <c r="N13" i="106" s="1"/>
  <c r="S13" i="106"/>
  <c r="T13" i="106"/>
  <c r="I114" i="95"/>
  <c r="F116" i="95"/>
  <c r="F26" i="108"/>
  <c r="J113" i="95"/>
  <c r="AA115" i="95"/>
  <c r="W115" i="95"/>
  <c r="I113" i="95"/>
  <c r="F9" i="95"/>
  <c r="F105" i="95" s="1"/>
  <c r="F27" i="91"/>
  <c r="AA8" i="95"/>
  <c r="AA104" i="95" s="1"/>
  <c r="W8" i="95"/>
  <c r="W104" i="95" s="1"/>
  <c r="F26" i="112"/>
  <c r="F52" i="117"/>
  <c r="G28" i="117"/>
  <c r="F28" i="117"/>
  <c r="G52" i="117"/>
  <c r="U15" i="117"/>
  <c r="F41" i="117" s="1"/>
  <c r="J114" i="95"/>
  <c r="Y8" i="95"/>
  <c r="Y104" i="95" s="1"/>
  <c r="M120" i="95"/>
  <c r="H116" i="95"/>
  <c r="V117" i="95"/>
  <c r="Z115" i="95"/>
  <c r="P115" i="95"/>
  <c r="O114" i="95"/>
  <c r="E116" i="95"/>
  <c r="X116" i="95"/>
  <c r="Q114" i="95"/>
  <c r="R114" i="95"/>
  <c r="S114" i="95"/>
  <c r="F27" i="87"/>
  <c r="G117" i="95"/>
  <c r="D117" i="95"/>
  <c r="L114" i="95"/>
  <c r="U116" i="95"/>
  <c r="B116" i="95"/>
  <c r="C116" i="95"/>
  <c r="Y115" i="95"/>
  <c r="P114" i="95"/>
  <c r="C9" i="95"/>
  <c r="C105" i="95" s="1"/>
  <c r="B9" i="95"/>
  <c r="B105" i="95" s="1"/>
  <c r="F27" i="80"/>
  <c r="U9" i="95"/>
  <c r="U105" i="95" s="1"/>
  <c r="F27" i="99"/>
  <c r="I7" i="95"/>
  <c r="I103" i="95" s="1"/>
  <c r="F25" i="94"/>
  <c r="F25" i="106"/>
  <c r="S7" i="95"/>
  <c r="S103" i="95" s="1"/>
  <c r="U11" i="97"/>
  <c r="I33" i="32"/>
  <c r="N91" i="95"/>
  <c r="F22" i="101"/>
  <c r="N4" i="95"/>
  <c r="N89" i="95"/>
  <c r="F25" i="96"/>
  <c r="J7" i="95"/>
  <c r="J103" i="95" s="1"/>
  <c r="V11" i="97"/>
  <c r="J33" i="32"/>
  <c r="N90" i="95"/>
  <c r="N88" i="95"/>
  <c r="R7" i="95"/>
  <c r="R103" i="95" s="1"/>
  <c r="F25" i="105"/>
  <c r="F25" i="102"/>
  <c r="O7" i="95"/>
  <c r="O103" i="95" s="1"/>
  <c r="F25" i="89"/>
  <c r="L7" i="95"/>
  <c r="L103" i="95" s="1"/>
  <c r="Q7" i="95"/>
  <c r="Q103" i="95" s="1"/>
  <c r="G25" i="104"/>
  <c r="F25" i="104"/>
  <c r="P8" i="95"/>
  <c r="P104" i="95" s="1"/>
  <c r="F26" i="103"/>
  <c r="F27" i="119"/>
  <c r="F51" i="119"/>
  <c r="U14" i="119"/>
  <c r="F40" i="119" s="1"/>
  <c r="G51" i="119"/>
  <c r="G27" i="119"/>
  <c r="F26" i="111"/>
  <c r="Z8" i="95"/>
  <c r="Z104" i="95" s="1"/>
  <c r="X9" i="95"/>
  <c r="X105" i="95" s="1"/>
  <c r="F27" i="109"/>
  <c r="F52" i="121"/>
  <c r="F28" i="121"/>
  <c r="G52" i="121"/>
  <c r="U15" i="121"/>
  <c r="F41" i="121" s="1"/>
  <c r="G28" i="121"/>
  <c r="W9" i="95"/>
  <c r="W105" i="95" s="1"/>
  <c r="E9" i="95"/>
  <c r="E105" i="95" s="1"/>
  <c r="F27" i="90"/>
  <c r="F29" i="115"/>
  <c r="F53" i="115"/>
  <c r="U16" i="115"/>
  <c r="F42" i="115" s="1"/>
  <c r="G53" i="115"/>
  <c r="G29" i="115"/>
  <c r="F28" i="88"/>
  <c r="F52" i="88"/>
  <c r="D10" i="95"/>
  <c r="D106" i="95" s="1"/>
  <c r="F41" i="88"/>
  <c r="F27" i="93"/>
  <c r="H9" i="95"/>
  <c r="H105" i="95" s="1"/>
  <c r="F28" i="107"/>
  <c r="V10" i="95"/>
  <c r="V106" i="95" s="1"/>
  <c r="F30" i="122"/>
  <c r="F27" i="120"/>
  <c r="F51" i="120"/>
  <c r="U14" i="120"/>
  <c r="F40" i="120" s="1"/>
  <c r="G51" i="120"/>
  <c r="G27" i="120"/>
  <c r="F10" i="95"/>
  <c r="F106" i="95" s="1"/>
  <c r="G10" i="95"/>
  <c r="G106" i="95" s="1"/>
  <c r="F28" i="92"/>
  <c r="F27" i="116"/>
  <c r="F51" i="116"/>
  <c r="G27" i="116"/>
  <c r="G51" i="116"/>
  <c r="U14" i="116"/>
  <c r="F40" i="116" s="1"/>
  <c r="F52" i="118"/>
  <c r="F28" i="118"/>
  <c r="U15" i="118"/>
  <c r="F41" i="118" s="1"/>
  <c r="G52" i="118"/>
  <c r="G28" i="118"/>
  <c r="V27" i="97" l="1"/>
  <c r="V37" i="97"/>
  <c r="U27" i="97"/>
  <c r="U37" i="97"/>
  <c r="N64" i="95"/>
  <c r="N100" i="95"/>
  <c r="W129" i="95"/>
  <c r="W69" i="95"/>
  <c r="Z128" i="95"/>
  <c r="Z68" i="95"/>
  <c r="P128" i="95"/>
  <c r="P68" i="95"/>
  <c r="L127" i="95"/>
  <c r="L67" i="95"/>
  <c r="J127" i="95"/>
  <c r="J67" i="95"/>
  <c r="U129" i="95"/>
  <c r="U69" i="95"/>
  <c r="AA128" i="95"/>
  <c r="AA68" i="95"/>
  <c r="G130" i="95"/>
  <c r="G70" i="95"/>
  <c r="V130" i="95"/>
  <c r="V70" i="95"/>
  <c r="R127" i="95"/>
  <c r="R67" i="95"/>
  <c r="C129" i="95"/>
  <c r="C69" i="95"/>
  <c r="Y128" i="95"/>
  <c r="Y68" i="95"/>
  <c r="F130" i="95"/>
  <c r="F70" i="95"/>
  <c r="D130" i="95"/>
  <c r="D70" i="95"/>
  <c r="O127" i="95"/>
  <c r="O67" i="95"/>
  <c r="S127" i="95"/>
  <c r="S67" i="95"/>
  <c r="I127" i="95"/>
  <c r="I67" i="95"/>
  <c r="B129" i="95"/>
  <c r="B69" i="95"/>
  <c r="F129" i="95"/>
  <c r="F69" i="95"/>
  <c r="T16" i="105"/>
  <c r="H129" i="95"/>
  <c r="H69" i="95"/>
  <c r="E129" i="95"/>
  <c r="E69" i="95"/>
  <c r="X129" i="95"/>
  <c r="X69" i="95"/>
  <c r="Q127" i="95"/>
  <c r="Q67" i="95"/>
  <c r="W128" i="95"/>
  <c r="W68" i="95"/>
  <c r="M16" i="105"/>
  <c r="S16" i="105"/>
  <c r="U13" i="106"/>
  <c r="S33" i="95"/>
  <c r="S45" i="95" s="1"/>
  <c r="R13" i="106"/>
  <c r="E51" i="106" s="1"/>
  <c r="N112" i="95"/>
  <c r="N124" i="95"/>
  <c r="F27" i="108"/>
  <c r="F117" i="95"/>
  <c r="F28" i="91"/>
  <c r="W116" i="95"/>
  <c r="AA116" i="95"/>
  <c r="F27" i="112"/>
  <c r="AA9" i="95"/>
  <c r="AA105" i="95" s="1"/>
  <c r="Y9" i="95"/>
  <c r="Y105" i="95" s="1"/>
  <c r="U16" i="117"/>
  <c r="F42" i="117" s="1"/>
  <c r="F29" i="117"/>
  <c r="G29" i="117"/>
  <c r="F53" i="117"/>
  <c r="G53" i="117"/>
  <c r="F28" i="87"/>
  <c r="C10" i="95"/>
  <c r="C106" i="95" s="1"/>
  <c r="F27" i="110"/>
  <c r="Y116" i="95"/>
  <c r="V118" i="95"/>
  <c r="E117" i="95"/>
  <c r="Z116" i="95"/>
  <c r="P116" i="95"/>
  <c r="L115" i="95"/>
  <c r="O115" i="95"/>
  <c r="S115" i="95"/>
  <c r="R115" i="95"/>
  <c r="B117" i="95"/>
  <c r="G118" i="95"/>
  <c r="H117" i="95"/>
  <c r="W117" i="95"/>
  <c r="X117" i="95"/>
  <c r="J115" i="95"/>
  <c r="I115" i="95"/>
  <c r="U117" i="95"/>
  <c r="C117" i="95"/>
  <c r="F118" i="95"/>
  <c r="D118" i="95"/>
  <c r="Q115" i="95"/>
  <c r="B10" i="95"/>
  <c r="B106" i="95" s="1"/>
  <c r="F28" i="80"/>
  <c r="F28" i="99"/>
  <c r="U10" i="95"/>
  <c r="U106" i="95" s="1"/>
  <c r="F26" i="94"/>
  <c r="I8" i="95"/>
  <c r="I104" i="95" s="1"/>
  <c r="S8" i="95"/>
  <c r="S104" i="95" s="1"/>
  <c r="F26" i="106"/>
  <c r="J8" i="95"/>
  <c r="J104" i="95" s="1"/>
  <c r="F26" i="96"/>
  <c r="F23" i="101"/>
  <c r="N5" i="95"/>
  <c r="N101" i="95" s="1"/>
  <c r="R8" i="95"/>
  <c r="R104" i="95" s="1"/>
  <c r="F26" i="105"/>
  <c r="O8" i="95"/>
  <c r="O104" i="95" s="1"/>
  <c r="F26" i="102"/>
  <c r="L8" i="95"/>
  <c r="L104" i="95" s="1"/>
  <c r="F26" i="89"/>
  <c r="Q8" i="95"/>
  <c r="Q104" i="95" s="1"/>
  <c r="G26" i="104"/>
  <c r="F26" i="104"/>
  <c r="P9" i="95"/>
  <c r="P105" i="95" s="1"/>
  <c r="F27" i="103"/>
  <c r="F53" i="121"/>
  <c r="F29" i="121"/>
  <c r="U16" i="121"/>
  <c r="F42" i="121" s="1"/>
  <c r="G29" i="121"/>
  <c r="G53" i="121"/>
  <c r="Z9" i="95"/>
  <c r="Z105" i="95" s="1"/>
  <c r="F27" i="111"/>
  <c r="F28" i="119"/>
  <c r="F52" i="119"/>
  <c r="U15" i="119"/>
  <c r="F41" i="119" s="1"/>
  <c r="G28" i="119"/>
  <c r="G52" i="119"/>
  <c r="F28" i="112"/>
  <c r="AA10" i="95"/>
  <c r="AA106" i="95" s="1"/>
  <c r="F29" i="118"/>
  <c r="F53" i="118"/>
  <c r="G29" i="118"/>
  <c r="U16" i="118"/>
  <c r="F42" i="118" s="1"/>
  <c r="G53" i="118"/>
  <c r="F28" i="116"/>
  <c r="F52" i="116"/>
  <c r="U15" i="116"/>
  <c r="F41" i="116" s="1"/>
  <c r="G28" i="116"/>
  <c r="G52" i="116"/>
  <c r="F28" i="109"/>
  <c r="X10" i="95"/>
  <c r="X106" i="95" s="1"/>
  <c r="E10" i="95"/>
  <c r="E106" i="95" s="1"/>
  <c r="F28" i="90"/>
  <c r="F29" i="92"/>
  <c r="G11" i="95"/>
  <c r="G107" i="95" s="1"/>
  <c r="F28" i="120"/>
  <c r="F52" i="120"/>
  <c r="U15" i="120"/>
  <c r="F41" i="120" s="1"/>
  <c r="G52" i="120"/>
  <c r="G28" i="120"/>
  <c r="F29" i="107"/>
  <c r="V11" i="95"/>
  <c r="V107" i="95" s="1"/>
  <c r="H10" i="95"/>
  <c r="H106" i="95" s="1"/>
  <c r="F28" i="93"/>
  <c r="D11" i="95"/>
  <c r="D107" i="95" s="1"/>
  <c r="F53" i="88"/>
  <c r="F29" i="88"/>
  <c r="F42" i="88"/>
  <c r="F30" i="115"/>
  <c r="F54" i="115"/>
  <c r="G30" i="115"/>
  <c r="G54" i="115"/>
  <c r="U16" i="105" l="1"/>
  <c r="G42" i="105" s="1"/>
  <c r="Y129" i="95"/>
  <c r="Y69" i="95"/>
  <c r="G27" i="106"/>
  <c r="G39" i="106"/>
  <c r="G51" i="106"/>
  <c r="F39" i="106"/>
  <c r="Q128" i="95"/>
  <c r="Q68" i="95"/>
  <c r="J128" i="95"/>
  <c r="J68" i="95"/>
  <c r="C130" i="95"/>
  <c r="C70" i="95"/>
  <c r="AA129" i="95"/>
  <c r="AA69" i="95"/>
  <c r="O128" i="95"/>
  <c r="O68" i="95"/>
  <c r="E130" i="95"/>
  <c r="E70" i="95"/>
  <c r="P129" i="95"/>
  <c r="P69" i="95"/>
  <c r="N125" i="95"/>
  <c r="N65" i="95"/>
  <c r="B130" i="95"/>
  <c r="B70" i="95"/>
  <c r="F51" i="106"/>
  <c r="V131" i="95"/>
  <c r="V71" i="95"/>
  <c r="D131" i="95"/>
  <c r="D71" i="95"/>
  <c r="I128" i="95"/>
  <c r="I68" i="95"/>
  <c r="H130" i="95"/>
  <c r="H70" i="95"/>
  <c r="G131" i="95"/>
  <c r="G71" i="95"/>
  <c r="X130" i="95"/>
  <c r="X70" i="95"/>
  <c r="AA130" i="95"/>
  <c r="AA70" i="95"/>
  <c r="Z129" i="95"/>
  <c r="Z69" i="95"/>
  <c r="L128" i="95"/>
  <c r="L68" i="95"/>
  <c r="R128" i="95"/>
  <c r="R68" i="95"/>
  <c r="S128" i="95"/>
  <c r="S68" i="95"/>
  <c r="U130" i="95"/>
  <c r="U70" i="95"/>
  <c r="R16" i="105"/>
  <c r="E54" i="105" s="1"/>
  <c r="N16" i="105"/>
  <c r="R36" i="95"/>
  <c r="R48" i="95" s="1"/>
  <c r="E27" i="106"/>
  <c r="F30" i="117"/>
  <c r="F54" i="117"/>
  <c r="W10" i="95"/>
  <c r="W106" i="95" s="1"/>
  <c r="F11" i="95"/>
  <c r="F107" i="95" s="1"/>
  <c r="F28" i="108"/>
  <c r="F29" i="91"/>
  <c r="Y117" i="95"/>
  <c r="G54" i="117"/>
  <c r="G30" i="117"/>
  <c r="AA117" i="95"/>
  <c r="C11" i="95"/>
  <c r="C107" i="95" s="1"/>
  <c r="F29" i="87"/>
  <c r="F28" i="110"/>
  <c r="C118" i="95"/>
  <c r="Y10" i="95"/>
  <c r="Y106" i="95" s="1"/>
  <c r="G119" i="95"/>
  <c r="R116" i="95"/>
  <c r="S116" i="95"/>
  <c r="D119" i="95"/>
  <c r="H118" i="95"/>
  <c r="Q116" i="95"/>
  <c r="N113" i="95"/>
  <c r="J116" i="95"/>
  <c r="U118" i="95"/>
  <c r="E118" i="95"/>
  <c r="X118" i="95"/>
  <c r="B118" i="95"/>
  <c r="V119" i="95"/>
  <c r="O116" i="95"/>
  <c r="AA118" i="95"/>
  <c r="Z117" i="95"/>
  <c r="P117" i="95"/>
  <c r="L116" i="95"/>
  <c r="I116" i="95"/>
  <c r="B11" i="95"/>
  <c r="B107" i="95" s="1"/>
  <c r="F29" i="80"/>
  <c r="U11" i="95"/>
  <c r="U107" i="95" s="1"/>
  <c r="F29" i="99"/>
  <c r="F27" i="94"/>
  <c r="I9" i="95"/>
  <c r="I105" i="95" s="1"/>
  <c r="S9" i="95"/>
  <c r="AG4" i="97"/>
  <c r="S93" i="95"/>
  <c r="N6" i="95"/>
  <c r="N102" i="95" s="1"/>
  <c r="F24" i="101"/>
  <c r="J9" i="95"/>
  <c r="J105" i="95" s="1"/>
  <c r="F27" i="96"/>
  <c r="R9" i="95"/>
  <c r="R105" i="95" s="1"/>
  <c r="F27" i="105"/>
  <c r="O9" i="95"/>
  <c r="O105" i="95" s="1"/>
  <c r="F27" i="102"/>
  <c r="F27" i="89"/>
  <c r="L9" i="95"/>
  <c r="L105" i="95" s="1"/>
  <c r="F27" i="104"/>
  <c r="G27" i="104"/>
  <c r="Q9" i="95"/>
  <c r="Q105" i="95" s="1"/>
  <c r="P10" i="95"/>
  <c r="P106" i="95" s="1"/>
  <c r="F28" i="103"/>
  <c r="D12" i="95"/>
  <c r="D108" i="95" s="1"/>
  <c r="F54" i="88"/>
  <c r="F30" i="88"/>
  <c r="H11" i="95"/>
  <c r="H107" i="95" s="1"/>
  <c r="F29" i="93"/>
  <c r="V12" i="95"/>
  <c r="V108" i="95" s="1"/>
  <c r="F30" i="107"/>
  <c r="F29" i="120"/>
  <c r="F53" i="120"/>
  <c r="U16" i="120"/>
  <c r="F42" i="120" s="1"/>
  <c r="G29" i="120"/>
  <c r="G53" i="120"/>
  <c r="X11" i="95"/>
  <c r="X107" i="95" s="1"/>
  <c r="F29" i="109"/>
  <c r="F53" i="116"/>
  <c r="F29" i="116"/>
  <c r="U16" i="116"/>
  <c r="F42" i="116" s="1"/>
  <c r="G29" i="116"/>
  <c r="G53" i="116"/>
  <c r="Z10" i="95"/>
  <c r="Z106" i="95" s="1"/>
  <c r="F28" i="111"/>
  <c r="F30" i="121"/>
  <c r="F54" i="121"/>
  <c r="G54" i="121"/>
  <c r="G30" i="121"/>
  <c r="F53" i="119"/>
  <c r="F29" i="119"/>
  <c r="U16" i="119"/>
  <c r="F42" i="119" s="1"/>
  <c r="G53" i="119"/>
  <c r="G29" i="119"/>
  <c r="F30" i="118"/>
  <c r="F54" i="118"/>
  <c r="G30" i="118"/>
  <c r="G54" i="118"/>
  <c r="F29" i="112"/>
  <c r="AA11" i="95"/>
  <c r="AA107" i="95" s="1"/>
  <c r="G12" i="95"/>
  <c r="G108" i="95" s="1"/>
  <c r="F30" i="92"/>
  <c r="W11" i="95"/>
  <c r="W107" i="95" s="1"/>
  <c r="F29" i="108"/>
  <c r="F29" i="90"/>
  <c r="E11" i="95"/>
  <c r="E107" i="95" s="1"/>
  <c r="G30" i="105" l="1"/>
  <c r="F54" i="105"/>
  <c r="F42" i="105"/>
  <c r="G54" i="105"/>
  <c r="F27" i="106"/>
  <c r="S81" i="95"/>
  <c r="S105" i="95" s="1"/>
  <c r="S69" i="95"/>
  <c r="S129" i="95"/>
  <c r="AA131" i="95"/>
  <c r="AA71" i="95"/>
  <c r="O129" i="95"/>
  <c r="O69" i="95"/>
  <c r="B131" i="95"/>
  <c r="B71" i="95"/>
  <c r="W131" i="95"/>
  <c r="W71" i="95"/>
  <c r="P130" i="95"/>
  <c r="P70" i="95"/>
  <c r="L129" i="95"/>
  <c r="L69" i="95"/>
  <c r="Y130" i="95"/>
  <c r="Y70" i="95"/>
  <c r="C131" i="95"/>
  <c r="C71" i="95"/>
  <c r="J129" i="95"/>
  <c r="J69" i="95"/>
  <c r="E131" i="95"/>
  <c r="E71" i="95"/>
  <c r="V132" i="95"/>
  <c r="V72" i="95"/>
  <c r="Q129" i="95"/>
  <c r="Q69" i="95"/>
  <c r="R129" i="95"/>
  <c r="R69" i="95"/>
  <c r="N126" i="95"/>
  <c r="N66" i="95"/>
  <c r="U131" i="95"/>
  <c r="U71" i="95"/>
  <c r="F131" i="95"/>
  <c r="F71" i="95"/>
  <c r="Z130" i="95"/>
  <c r="Z70" i="95"/>
  <c r="H131" i="95"/>
  <c r="H71" i="95"/>
  <c r="G132" i="95"/>
  <c r="G72" i="95"/>
  <c r="X131" i="95"/>
  <c r="X71" i="95"/>
  <c r="D132" i="95"/>
  <c r="D72" i="95"/>
  <c r="I129" i="95"/>
  <c r="I69" i="95"/>
  <c r="W130" i="95"/>
  <c r="W70" i="95"/>
  <c r="R96" i="95"/>
  <c r="E30" i="105"/>
  <c r="R84" i="95" s="1"/>
  <c r="W118" i="95"/>
  <c r="F119" i="95"/>
  <c r="F12" i="95"/>
  <c r="F108" i="95" s="1"/>
  <c r="F30" i="91"/>
  <c r="C119" i="95"/>
  <c r="F30" i="87"/>
  <c r="C12" i="95"/>
  <c r="C108" i="95" s="1"/>
  <c r="Y11" i="95"/>
  <c r="Y107" i="95" s="1"/>
  <c r="F29" i="110"/>
  <c r="Y118" i="95"/>
  <c r="AA119" i="95"/>
  <c r="W119" i="95"/>
  <c r="X119" i="95"/>
  <c r="P118" i="95"/>
  <c r="L117" i="95"/>
  <c r="R117" i="95"/>
  <c r="N114" i="95"/>
  <c r="I117" i="95"/>
  <c r="U119" i="95"/>
  <c r="E119" i="95"/>
  <c r="G120" i="95"/>
  <c r="H119" i="95"/>
  <c r="Q117" i="95"/>
  <c r="Z118" i="95"/>
  <c r="V120" i="95"/>
  <c r="D120" i="95"/>
  <c r="O117" i="95"/>
  <c r="J117" i="95"/>
  <c r="B119" i="95"/>
  <c r="B12" i="95"/>
  <c r="B108" i="95" s="1"/>
  <c r="F30" i="80"/>
  <c r="U12" i="95"/>
  <c r="U108" i="95" s="1"/>
  <c r="F30" i="99"/>
  <c r="I10" i="95"/>
  <c r="I106" i="95" s="1"/>
  <c r="F28" i="94"/>
  <c r="S10" i="95"/>
  <c r="S106" i="95" s="1"/>
  <c r="F28" i="106"/>
  <c r="N7" i="95"/>
  <c r="N103" i="95" s="1"/>
  <c r="F25" i="101"/>
  <c r="J10" i="95"/>
  <c r="J106" i="95" s="1"/>
  <c r="F28" i="96"/>
  <c r="F28" i="105"/>
  <c r="R10" i="95"/>
  <c r="R106" i="95" s="1"/>
  <c r="F28" i="102"/>
  <c r="O10" i="95"/>
  <c r="O106" i="95" s="1"/>
  <c r="L10" i="95"/>
  <c r="L106" i="95" s="1"/>
  <c r="F28" i="89"/>
  <c r="F28" i="104"/>
  <c r="Q10" i="95"/>
  <c r="Q106" i="95" s="1"/>
  <c r="G28" i="104"/>
  <c r="F29" i="103"/>
  <c r="P11" i="95"/>
  <c r="P107" i="95" s="1"/>
  <c r="F29" i="111"/>
  <c r="Z11" i="95"/>
  <c r="Z107" i="95" s="1"/>
  <c r="F54" i="116"/>
  <c r="F30" i="116"/>
  <c r="G30" i="116"/>
  <c r="G54" i="116"/>
  <c r="F30" i="93"/>
  <c r="H12" i="95"/>
  <c r="H108" i="95" s="1"/>
  <c r="F30" i="90"/>
  <c r="E12" i="95"/>
  <c r="E108" i="95" s="1"/>
  <c r="W12" i="95"/>
  <c r="W108" i="95" s="1"/>
  <c r="F30" i="108"/>
  <c r="F30" i="112"/>
  <c r="AA12" i="95"/>
  <c r="AA108" i="95" s="1"/>
  <c r="F30" i="109"/>
  <c r="X12" i="95"/>
  <c r="X108" i="95" s="1"/>
  <c r="F30" i="120"/>
  <c r="F54" i="120"/>
  <c r="G54" i="120"/>
  <c r="G30" i="120"/>
  <c r="F54" i="119"/>
  <c r="F30" i="119"/>
  <c r="G30" i="119"/>
  <c r="G54" i="119"/>
  <c r="S117" i="95" l="1"/>
  <c r="X132" i="95"/>
  <c r="X72" i="95"/>
  <c r="H132" i="95"/>
  <c r="H72" i="95"/>
  <c r="P131" i="95"/>
  <c r="P71" i="95"/>
  <c r="J130" i="95"/>
  <c r="J70" i="95"/>
  <c r="S130" i="95"/>
  <c r="S70" i="95"/>
  <c r="C132" i="95"/>
  <c r="C72" i="95"/>
  <c r="W132" i="95"/>
  <c r="W72" i="95"/>
  <c r="R130" i="95"/>
  <c r="R70" i="95"/>
  <c r="F132" i="95"/>
  <c r="F72" i="95"/>
  <c r="U132" i="95"/>
  <c r="U72" i="95"/>
  <c r="AA132" i="95"/>
  <c r="AA72" i="95"/>
  <c r="E132" i="95"/>
  <c r="E72" i="95"/>
  <c r="Z131" i="95"/>
  <c r="Z71" i="95"/>
  <c r="L130" i="95"/>
  <c r="L70" i="95"/>
  <c r="N127" i="95"/>
  <c r="N67" i="95"/>
  <c r="I130" i="95"/>
  <c r="I70" i="95"/>
  <c r="Q130" i="95"/>
  <c r="Q70" i="95"/>
  <c r="O130" i="95"/>
  <c r="O70" i="95"/>
  <c r="B132" i="95"/>
  <c r="B72" i="95"/>
  <c r="Y131" i="95"/>
  <c r="Y71" i="95"/>
  <c r="F120" i="95"/>
  <c r="C120" i="95"/>
  <c r="Y119" i="95"/>
  <c r="Y12" i="95"/>
  <c r="Y108" i="95" s="1"/>
  <c r="F30" i="110"/>
  <c r="X120" i="95"/>
  <c r="Q118" i="95"/>
  <c r="H120" i="95"/>
  <c r="AA120" i="95"/>
  <c r="O118" i="95"/>
  <c r="J118" i="95"/>
  <c r="N115" i="95"/>
  <c r="S118" i="95"/>
  <c r="I118" i="95"/>
  <c r="U120" i="95"/>
  <c r="B120" i="95"/>
  <c r="W120" i="95"/>
  <c r="E120" i="95"/>
  <c r="Z119" i="95"/>
  <c r="P119" i="95"/>
  <c r="L118" i="95"/>
  <c r="R118" i="95"/>
  <c r="S11" i="95"/>
  <c r="S107" i="95" s="1"/>
  <c r="F29" i="106"/>
  <c r="I11" i="95"/>
  <c r="I107" i="95" s="1"/>
  <c r="F29" i="94"/>
  <c r="F29" i="96"/>
  <c r="J11" i="95"/>
  <c r="J107" i="95" s="1"/>
  <c r="N8" i="95"/>
  <c r="N104" i="95" s="1"/>
  <c r="F26" i="101"/>
  <c r="F29" i="105"/>
  <c r="R11" i="95"/>
  <c r="R107" i="95" s="1"/>
  <c r="O11" i="95"/>
  <c r="O107" i="95" s="1"/>
  <c r="F29" i="102"/>
  <c r="F29" i="89"/>
  <c r="L11" i="95"/>
  <c r="L107" i="95" s="1"/>
  <c r="F29" i="104"/>
  <c r="Q11" i="95"/>
  <c r="Q107" i="95" s="1"/>
  <c r="G29" i="104"/>
  <c r="P12" i="95"/>
  <c r="P108" i="95" s="1"/>
  <c r="F30" i="103"/>
  <c r="Z12" i="95"/>
  <c r="Z108" i="95" s="1"/>
  <c r="F30" i="111"/>
  <c r="Z132" i="95" l="1"/>
  <c r="Z72" i="95"/>
  <c r="S131" i="95"/>
  <c r="S71" i="95"/>
  <c r="Q131" i="95"/>
  <c r="Q71" i="95"/>
  <c r="O131" i="95"/>
  <c r="O71" i="95"/>
  <c r="N128" i="95"/>
  <c r="N68" i="95"/>
  <c r="I131" i="95"/>
  <c r="I71" i="95"/>
  <c r="P132" i="95"/>
  <c r="P72" i="95"/>
  <c r="L131" i="95"/>
  <c r="L71" i="95"/>
  <c r="R131" i="95"/>
  <c r="R71" i="95"/>
  <c r="J131" i="95"/>
  <c r="J71" i="95"/>
  <c r="Y132" i="95"/>
  <c r="Y72" i="95"/>
  <c r="Y120" i="95"/>
  <c r="Q119" i="95"/>
  <c r="J119" i="95"/>
  <c r="Z120" i="95"/>
  <c r="N116" i="95"/>
  <c r="L119" i="95"/>
  <c r="R119" i="95"/>
  <c r="P120" i="95"/>
  <c r="O119" i="95"/>
  <c r="I119" i="95"/>
  <c r="S119" i="95"/>
  <c r="I12" i="95"/>
  <c r="I108" i="95" s="1"/>
  <c r="F30" i="94"/>
  <c r="S12" i="95"/>
  <c r="S108" i="95" s="1"/>
  <c r="F30" i="106"/>
  <c r="F27" i="101"/>
  <c r="N9" i="95"/>
  <c r="N105" i="95" s="1"/>
  <c r="J12" i="95"/>
  <c r="J108" i="95" s="1"/>
  <c r="F30" i="96"/>
  <c r="F30" i="105"/>
  <c r="R12" i="95"/>
  <c r="R108" i="95" s="1"/>
  <c r="F30" i="102"/>
  <c r="O12" i="95"/>
  <c r="O108" i="95" s="1"/>
  <c r="L12" i="95"/>
  <c r="L108" i="95" s="1"/>
  <c r="F30" i="89"/>
  <c r="G30" i="104"/>
  <c r="F30" i="104"/>
  <c r="Q12" i="95"/>
  <c r="Q108" i="95" s="1"/>
  <c r="J132" i="95" l="1"/>
  <c r="J72" i="95"/>
  <c r="R132" i="95"/>
  <c r="R72" i="95"/>
  <c r="N129" i="95"/>
  <c r="N69" i="95"/>
  <c r="L132" i="95"/>
  <c r="L72" i="95"/>
  <c r="I132" i="95"/>
  <c r="I72" i="95"/>
  <c r="Q132" i="95"/>
  <c r="Q72" i="95"/>
  <c r="O132" i="95"/>
  <c r="O72" i="95"/>
  <c r="S132" i="95"/>
  <c r="S72" i="95"/>
  <c r="R120" i="95"/>
  <c r="Q120" i="95"/>
  <c r="L120" i="95"/>
  <c r="J120" i="95"/>
  <c r="I120" i="95"/>
  <c r="O120" i="95"/>
  <c r="S120" i="95"/>
  <c r="N117" i="95"/>
  <c r="F28" i="101"/>
  <c r="N10" i="95"/>
  <c r="N106" i="95" s="1"/>
  <c r="N130" i="95" l="1"/>
  <c r="N70" i="95"/>
  <c r="N118" i="95"/>
  <c r="F29" i="101"/>
  <c r="N11" i="95"/>
  <c r="N107" i="95" s="1"/>
  <c r="N131" i="95" l="1"/>
  <c r="N71" i="95"/>
  <c r="N119" i="95"/>
  <c r="F30" i="101"/>
  <c r="N12" i="95"/>
  <c r="N108" i="95" s="1"/>
  <c r="N132" i="95" l="1"/>
  <c r="N72" i="95"/>
  <c r="N120" i="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ABBA0AEA-C645-461D-8E2B-EBD03D088C9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7F66CC49-6A77-E746-B588-2969A0730EC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356163FB-2176-F54B-BE4F-4722DF43403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EB5CCBF-EE1D-3842-A2A3-D1A4CF6AF89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A90CA527-EF0E-1447-964B-404AE493568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1552E9B5-BC44-A04C-920D-5470580A464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CFC897-EBEC-7042-93B6-46815CEC90F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AF392EA3-D437-8247-AEAE-B5D11392772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CD9FD83B-C2EA-544A-8B66-0FED831A14B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CA8704AE-2AFC-1E46-8DCD-D6CD99E70CC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17502221-43AD-A34F-B01A-791B4122B41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711C6909-6302-B54D-A646-B262D83154B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8FEA28F-E020-864F-B88E-50CE1B3373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1857149-E5CD-344E-9E89-D289CA2332C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D8CCAC4E-8DA9-6D4E-8112-E3C1C295D43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5D72AECB-8073-C546-87DB-5EA572939A8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6B34C43-8463-C542-95C7-4944753217F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D980D2E5-3C33-0F4E-AE35-CC278D870B7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A643795F-16D6-F342-96E5-7974BB6BFC6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F2224911-61B7-6041-BA51-3D0E2D8F7F0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204EDB90-C9BF-1A4F-B462-1DC3A116E59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8445D6ED-C0F6-1A4B-B5A4-8F1BEDF215E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77470A61-12E9-944D-B658-D9B30374F2B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C0890EE8-008E-4146-BD4E-1D7636676BE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89D42B2-434B-9C49-AF6B-8BFC1113D7B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FB525863-994F-8E4A-9023-A8936ABC1D3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2EB8C91B-93F8-234D-8469-643A1AF6C4E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CDE82C93-AB07-4447-918E-B89D36DCDE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725411DB-69F2-8A4F-9F91-61D32AF8FCC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E4B447F-C0A1-C04F-B807-BB28014A127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ED7276F-39C4-BB4F-A52B-BAA0130F2EF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AC7E73CE-4C94-5148-8A57-DB6298B243C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388AAD59-967C-C04F-9DEF-AFB8953D5CA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CB2FB063-5B93-0546-9E9F-1C366151C1E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C33BB0A1-77AF-3947-845A-52896A33CE7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30DDF76F-874F-664B-8A52-A97275F1754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C91A5BCD-7C5D-0D41-9812-FBB609DC35D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95EACF68-8FCE-2649-9875-8A6366E8899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50BBA88-669C-AD43-B365-29C43594280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ACB897B5-D8E8-8244-9BDA-388259AB78C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1486D084-830C-294A-8605-0357DFD07AF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6F11010C-42E8-DD46-A39F-7DC39E3CF8B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545E746-209E-EA41-8478-E318F360BED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CAFD163F-D992-F94B-820E-69B20B2993D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2F8B6008-1A42-E94F-B270-CF00258425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EA564C93-3A5F-134A-827F-D982219BD90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B0025033-2935-124B-A05B-4358520D3F5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1EDA2664-D6D8-5048-B458-7767DCBAAA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0A71C60-15D9-7143-9FBC-093DBDB98EB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11B92ED-7943-1A42-AB4D-FE4D85321B8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CC357699-A4A8-5243-B99A-9DC31374808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931BE853-7099-3741-B4DC-23BECE06FE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2EE271FF-4F7C-3E45-91A9-501FEE2A5A2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E6AA93F5-04A9-9F48-898F-EE982FBBAA2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77B0A6DE-4D2A-7644-A8D0-3A14F433BD2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14037458-E410-5E43-A2E3-703687B8F2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51704A3E-E6EF-824A-8D62-D83607F14C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82FFC967-6D1B-DC4C-ADD1-EE04F1E92A7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975C82A0-82A7-5A40-85CF-4AE80810DA5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3F34B5BB-D652-784F-A919-21313E1BE67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6FB27830-4A02-8B42-AC21-92BB60A6F62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CB5BAEFD-C705-1146-9AC2-AAAEF215866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205F6006-A6A4-C840-AC12-6F41B10DC7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1EAA73B3-1366-1549-8455-FC79D580C29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CEB50FEE-C2A0-5942-8C90-79AD45D8B48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26C1DBFC-13F7-E844-9CC2-4EDACAF7FE1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FED17763-2EA9-E742-A25A-9D79A5812D7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9D09AD2F-979E-EE4B-A082-641138264A7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D3E00854-EEE0-234C-97D1-8EE7862B9B7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428AEFD6-2F69-2949-A9D7-78C7A4B536E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F4AB4BB4-CD8D-B34F-AB92-1F5EA93655B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<sst xmlns="http://schemas.openxmlformats.org/spreadsheetml/2006/main" count="2350" uniqueCount="270">
  <si>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</si>
  <si>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</si>
  <si>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</si>
  <si>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</si>
  <si>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</si>
  <si>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</si>
  <si>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</si>
  <si>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</si>
  <si>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</si>
  <si>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</si>
  <si>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</si>
  <si>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</si>
  <si>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</si>
  <si>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</si>
  <si>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</si>
  <si>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</si>
  <si>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</si>
  <si>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</si>
  <si>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</si>
  <si>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</si>
  <si>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</si>
  <si>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</si>
  <si>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</si>
  <si>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</si>
  <si>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</si>
  <si>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</si>
  <si>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</si>
  <si>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</si>
  <si>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</si>
  <si>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</si>
  <si>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</si>
  <si>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</si>
  <si>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</si>
  <si>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</si>
  <si>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</si>
  <si>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</si>
  <si>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</si>
  <si>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</si>
  <si>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</si>
  <si>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</si>
  <si>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</si>
  <si>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</si>
  <si>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</si>
  <si>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</si>
  <si>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</si>
  <si>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</si>
  <si>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</si>
  <si>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</si>
  <si>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</si>
  <si>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</si>
  <si>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</si>
  <si>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</si>
  <si>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</si>
  <si>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</si>
  <si>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</si>
  <si>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</si>
  <si>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</si>
  <si>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</si>
  <si>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</si>
  <si>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</si>
  <si>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</si>
  <si>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</si>
  <si>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</si>
  <si>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</si>
  <si>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</si>
  <si>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</si>
  <si>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</si>
  <si>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</si>
  <si>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</si>
  <si>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</si>
  <si>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</si>
  <si>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</si>
  <si>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</si>
  <si>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</si>
  <si>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</si>
  <si>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</si>
  <si>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</si>
  <si>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</si>
  <si>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</si>
  <si>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</si>
  <si>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</si>
  <si>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</si>
  <si>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</si>
  <si>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</si>
  <si>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</si>
  <si>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</si>
  <si>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</si>
  <si>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</si>
  <si>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</si>
  <si>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</si>
  <si>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</si>
  <si>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</si>
  <si>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</si>
  <si>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</si>
  <si>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</si>
  <si>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</si>
  <si>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</si>
  <si>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</si>
  <si>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</si>
  <si>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</si>
  <si>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</si>
  <si>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</si>
  <si>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</si>
  <si>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</si>
  <si>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</si>
  <si>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</si>
  <si>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</si>
  <si>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</si>
  <si>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</si>
  <si>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</si>
  <si>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</si>
  <si>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</si>
  <si>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</si>
  <si>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</si>
  <si>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</si>
  <si>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</si>
  <si>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</si>
  <si>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</si>
  <si>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</si>
  <si>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</si>
  <si>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Wining</t>
  </si>
  <si>
    <t>Losing</t>
  </si>
  <si>
    <t>Win:</t>
  </si>
  <si>
    <t>Lose:</t>
  </si>
  <si>
    <t>EV:</t>
  </si>
  <si>
    <t>Strategy 1</t>
  </si>
  <si>
    <t>Strategy 2</t>
  </si>
  <si>
    <t>ER</t>
  </si>
  <si>
    <t>Blackjack Final EV</t>
  </si>
  <si>
    <t>Blackjack Hand Probabilities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</si>
  <si>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</si>
  <si>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</si>
  <si>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</si>
  <si>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</si>
  <si>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</si>
  <si>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</si>
  <si>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</si>
  <si>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</si>
  <si>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</si>
  <si>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</si>
  <si>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</si>
  <si>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</si>
  <si>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</si>
  <si>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</si>
  <si>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</si>
  <si>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</si>
  <si>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</si>
  <si>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ROI/BYE</t>
  </si>
  <si>
    <t>Expected Return on Each Situations</t>
  </si>
  <si>
    <t>Risk</t>
  </si>
  <si>
    <t>Bet Your Edge x2 Bankroll</t>
  </si>
  <si>
    <t>Bet Your Edge 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</si>
  <si>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</si>
  <si>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</si>
  <si>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</si>
  <si>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</si>
  <si>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</si>
  <si>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</si>
  <si>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</si>
  <si>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</si>
  <si>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x 2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</si>
  <si>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</si>
  <si>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</si>
  <si>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</si>
  <si>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</si>
  <si>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</si>
  <si>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</si>
  <si>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</si>
  <si>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</si>
  <si>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Strategy Evs</t>
  </si>
  <si>
    <t>Strategy Edges</t>
  </si>
  <si>
    <t>Rsik</t>
  </si>
  <si>
    <t>Method 2</t>
  </si>
  <si>
    <t>Total EL</t>
  </si>
  <si>
    <t>Average</t>
  </si>
  <si>
    <t>Sum</t>
  </si>
  <si>
    <t>Method 1 (Wrong)</t>
  </si>
  <si>
    <t>Suggested</t>
  </si>
  <si>
    <t>Soft 17</t>
  </si>
  <si>
    <t>Surrender Allow</t>
  </si>
  <si>
    <t>Split Up to</t>
  </si>
  <si>
    <t>Strategy #1</t>
  </si>
  <si>
    <t>General Win</t>
  </si>
  <si>
    <t>General Lose</t>
  </si>
  <si>
    <t>General EV</t>
  </si>
  <si>
    <t>Casino Name</t>
  </si>
  <si>
    <t>Version Date</t>
  </si>
  <si>
    <t>Best Methods</t>
  </si>
  <si>
    <t>Bankroll</t>
  </si>
  <si>
    <t>Calculation Method</t>
  </si>
  <si>
    <t>Separate Case</t>
  </si>
  <si>
    <t>Recursive Case</t>
  </si>
  <si>
    <t>Expected Return</t>
  </si>
  <si>
    <t>Expected lose</t>
  </si>
  <si>
    <t>Loss</t>
  </si>
  <si>
    <t>Blackjack Hand Expected Return/Loss</t>
  </si>
  <si>
    <t>20191206</t>
  </si>
  <si>
    <t>PAIR SUMMARY</t>
  </si>
  <si>
    <t>SPLIT SUMMARY</t>
  </si>
  <si>
    <t>2, 3, 4, 5 = Hands to Split</t>
  </si>
  <si>
    <t>1x5x2</t>
  </si>
  <si>
    <t>Number of Deck</t>
  </si>
  <si>
    <t>Min: 1</t>
  </si>
  <si>
    <t>Max: 100</t>
  </si>
  <si>
    <t>Deck</t>
  </si>
  <si>
    <t>Card</t>
  </si>
  <si>
    <t>Shoe</t>
  </si>
  <si>
    <t>Ratio</t>
  </si>
  <si>
    <t>Counted</t>
  </si>
  <si>
    <t>Cards Left</t>
  </si>
  <si>
    <t>Full Deck No 10</t>
  </si>
  <si>
    <t>Full Deck No Ace</t>
  </si>
  <si>
    <t>HI-LO COUNT</t>
  </si>
  <si>
    <t>PLUS</t>
  </si>
  <si>
    <t>MIUS</t>
  </si>
  <si>
    <t>TOTAL</t>
  </si>
  <si>
    <t>Insurance EV</t>
  </si>
  <si>
    <t>10 in Deck</t>
  </si>
  <si>
    <t>Reduce</t>
  </si>
  <si>
    <t>NoA Ratio</t>
  </si>
  <si>
    <t>No10 Ratio</t>
  </si>
  <si>
    <t>EV Differ</t>
  </si>
  <si>
    <t>EXPECTED RETURN</t>
  </si>
  <si>
    <t>EXPECTED LOSS</t>
  </si>
  <si>
    <t>Method 3</t>
  </si>
  <si>
    <t>CHECK SUM</t>
  </si>
  <si>
    <t>SUM EV+EL</t>
  </si>
  <si>
    <t>Method 4</t>
  </si>
  <si>
    <t>WL Calculation</t>
  </si>
  <si>
    <t>Method 1</t>
  </si>
  <si>
    <t xml:space="preserve"> Method 3 (WRONG)</t>
  </si>
  <si>
    <t>Method 4 (WRONG)</t>
  </si>
  <si>
    <t>Kelly Percentage</t>
  </si>
  <si>
    <t>Odds</t>
  </si>
  <si>
    <t>Kelly</t>
  </si>
  <si>
    <t>ROI/Kelly</t>
  </si>
  <si>
    <t>Kelly P</t>
  </si>
  <si>
    <t>Bet Kelly ROI</t>
  </si>
  <si>
    <t>Blackjack ER</t>
  </si>
  <si>
    <t>Blackjack EL</t>
  </si>
  <si>
    <t>:2-6</t>
  </si>
  <si>
    <t>:10+A</t>
  </si>
  <si>
    <t>Tens Ratio</t>
  </si>
  <si>
    <t>Ten Ratio</t>
  </si>
  <si>
    <t>LABELING</t>
  </si>
  <si>
    <t>CALCULATION METHODS</t>
  </si>
  <si>
    <t>MY STRATEGY</t>
  </si>
  <si>
    <t>Double on all 5,6</t>
  </si>
  <si>
    <t>Wining Prob</t>
  </si>
  <si>
    <t>Losing Prob</t>
  </si>
  <si>
    <t>Bet Requirement</t>
  </si>
  <si>
    <t>ROI</t>
  </si>
  <si>
    <t>Plus One</t>
  </si>
  <si>
    <t>Bet Your Edge Bankroll</t>
  </si>
  <si>
    <t>Bet Your Edge x2 ROI</t>
  </si>
  <si>
    <t>Strategy Bankroll</t>
  </si>
  <si>
    <t>Bet your Edge Strategy Bankroll</t>
  </si>
  <si>
    <t>Deck Summary</t>
  </si>
  <si>
    <t>Hard Hand Strategy</t>
  </si>
  <si>
    <t>Pair Strategies</t>
  </si>
  <si>
    <t>Soft Hand Strategies</t>
  </si>
  <si>
    <t>Strategy</t>
  </si>
  <si>
    <t>% Removed</t>
  </si>
  <si>
    <t>% Remain</t>
  </si>
  <si>
    <t>Remain</t>
  </si>
  <si>
    <t>10 Remain</t>
  </si>
  <si>
    <t>10 Removed</t>
  </si>
  <si>
    <t>Removed %</t>
  </si>
  <si>
    <t>Non-10</t>
  </si>
  <si>
    <t>Total-10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</si>
</sst>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6" formatCode="_(* #,##0.0000_);_(* \(#,##0.0000\);_(* &quot;-&quot;??_);_(@_)"/>
    <numFmt numFmtId="167" formatCode="_(* #,##0.0000_);_(* \(#,##0.0000\);_(* &quot;-&quot;??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23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5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7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4" xfId="18" applyBorder="1"/>
    <xf numFmtId="0" fontId="11" fillId="4" borderId="49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3" xfId="18" applyFont="1" applyFill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10" fontId="4" fillId="0" borderId="50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0" fillId="0" borderId="53" xfId="0" applyBorder="1"/>
    <xf numFmtId="0" fontId="0" fillId="0" borderId="51" xfId="0" applyBorder="1"/>
    <xf numFmtId="0" fontId="0" fillId="0" borderId="50" xfId="0" applyBorder="1"/>
    <xf numFmtId="0" fontId="0" fillId="0" borderId="36" xfId="0" applyBorder="1"/>
    <xf numFmtId="0" fontId="0" fillId="0" borderId="2" xfId="0" applyBorder="1"/>
    <xf numFmtId="0" fontId="0" fillId="0" borderId="40" xfId="0" applyBorder="1"/>
    <xf numFmtId="0" fontId="0" fillId="0" borderId="4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7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8" xfId="0" applyBorder="1"/>
    <xf numFmtId="0" fontId="0" fillId="0" borderId="39" xfId="0" applyBorder="1"/>
    <xf numFmtId="0" fontId="0" fillId="0" borderId="48" xfId="0" applyBorder="1"/>
    <xf numFmtId="0" fontId="0" fillId="8" borderId="1" xfId="0" applyFill="1" applyBorder="1"/>
    <xf numFmtId="0" fontId="0" fillId="0" borderId="58" xfId="0" applyBorder="1"/>
    <xf numFmtId="0" fontId="0" fillId="7" borderId="32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0" fillId="0" borderId="62" xfId="0" applyBorder="1"/>
    <xf numFmtId="0" fontId="0" fillId="0" borderId="9" xfId="0" applyBorder="1"/>
    <xf numFmtId="0" fontId="0" fillId="0" borderId="12" xfId="0" applyBorder="1"/>
    <xf numFmtId="0" fontId="0" fillId="0" borderId="57" xfId="0" applyBorder="1"/>
    <xf numFmtId="0" fontId="11" fillId="4" borderId="59" xfId="18" applyFont="1" applyFill="1" applyBorder="1" applyAlignment="1">
      <alignment horizontal="left" vertical="center"/>
    </xf>
    <xf numFmtId="0" fontId="11" fillId="4" borderId="60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63" xfId="0" applyBorder="1"/>
    <xf numFmtId="0" fontId="0" fillId="0" borderId="64" xfId="0" applyBorder="1"/>
    <xf numFmtId="0" fontId="0" fillId="0" borderId="15" xfId="0" applyBorder="1"/>
    <xf numFmtId="0" fontId="0" fillId="0" borderId="55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0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54" xfId="0" applyBorder="1"/>
    <xf numFmtId="0" fontId="0" fillId="0" borderId="52" xfId="0" applyBorder="1"/>
    <xf numFmtId="0" fontId="0" fillId="0" borderId="66" xfId="0" applyBorder="1"/>
    <xf numFmtId="0" fontId="0" fillId="0" borderId="67" xfId="0" applyBorder="1"/>
    <xf numFmtId="0" fontId="10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Protection="1">
      <protection locked="0"/>
    </xf>
    <xf numFmtId="0" fontId="10" fillId="5" borderId="22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66" fontId="0" fillId="0" borderId="0" xfId="20" applyNumberFormat="1" applyFont="1"/>
    <xf numFmtId="166" fontId="0" fillId="0" borderId="54" xfId="20" applyNumberFormat="1" applyFont="1" applyBorder="1" applyAlignment="1">
      <alignment horizontal="center"/>
    </xf>
    <xf numFmtId="166" fontId="0" fillId="0" borderId="40" xfId="20" applyNumberFormat="1" applyFont="1" applyBorder="1" applyAlignment="1">
      <alignment horizontal="center"/>
    </xf>
    <xf numFmtId="166" fontId="0" fillId="0" borderId="38" xfId="20" applyNumberFormat="1" applyFont="1" applyBorder="1" applyAlignment="1">
      <alignment horizontal="center"/>
    </xf>
    <xf numFmtId="166" fontId="0" fillId="0" borderId="26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166" fontId="0" fillId="0" borderId="51" xfId="20" applyNumberFormat="1" applyFont="1" applyBorder="1"/>
    <xf numFmtId="166" fontId="0" fillId="0" borderId="30" xfId="20" applyNumberFormat="1" applyFont="1" applyBorder="1"/>
    <xf numFmtId="166" fontId="0" fillId="0" borderId="53" xfId="20" applyNumberFormat="1" applyFont="1" applyBorder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6" xfId="18" applyBorder="1"/>
    <xf numFmtId="0" fontId="4" fillId="0" borderId="68" xfId="18" applyBorder="1"/>
    <xf numFmtId="0" fontId="4" fillId="0" borderId="24" xfId="18" applyBorder="1"/>
    <xf numFmtId="0" fontId="4" fillId="0" borderId="65" xfId="18" applyBorder="1"/>
    <xf numFmtId="0" fontId="4" fillId="0" borderId="11" xfId="18" applyBorder="1"/>
    <xf numFmtId="0" fontId="4" fillId="0" borderId="32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0" xfId="18" applyBorder="1"/>
    <xf numFmtId="0" fontId="4" fillId="0" borderId="22" xfId="18" applyBorder="1"/>
    <xf numFmtId="0" fontId="4" fillId="0" borderId="64" xfId="18" applyBorder="1"/>
    <xf numFmtId="0" fontId="4" fillId="0" borderId="69" xfId="18" applyBorder="1"/>
    <xf numFmtId="10" fontId="4" fillId="0" borderId="34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6" xfId="18" applyFont="1" applyBorder="1"/>
    <xf numFmtId="0" fontId="4" fillId="0" borderId="41" xfId="18" applyBorder="1"/>
    <xf numFmtId="0" fontId="15" fillId="0" borderId="38" xfId="18" applyFont="1" applyBorder="1"/>
    <xf numFmtId="0" fontId="15" fillId="0" borderId="39" xfId="18" applyFont="1" applyBorder="1"/>
    <xf numFmtId="0" fontId="15" fillId="0" borderId="40" xfId="18" applyFont="1" applyBorder="1"/>
    <xf numFmtId="0" fontId="21" fillId="0" borderId="26" xfId="18" applyFont="1" applyBorder="1"/>
    <xf numFmtId="10" fontId="21" fillId="0" borderId="27" xfId="1" applyNumberFormat="1" applyFont="1" applyBorder="1"/>
    <xf numFmtId="2" fontId="21" fillId="0" borderId="27" xfId="18" applyNumberFormat="1" applyFont="1" applyBorder="1"/>
    <xf numFmtId="0" fontId="21" fillId="0" borderId="28" xfId="18" applyFont="1" applyBorder="1"/>
    <xf numFmtId="0" fontId="21" fillId="0" borderId="35" xfId="18" applyFont="1" applyBorder="1"/>
    <xf numFmtId="10" fontId="21" fillId="0" borderId="22" xfId="1" applyNumberFormat="1" applyFont="1" applyBorder="1"/>
    <xf numFmtId="2" fontId="21" fillId="0" borderId="22" xfId="18" applyNumberFormat="1" applyFont="1" applyBorder="1"/>
    <xf numFmtId="0" fontId="21" fillId="0" borderId="23" xfId="18" applyFont="1" applyBorder="1"/>
    <xf numFmtId="0" fontId="21" fillId="0" borderId="4" xfId="18" applyFont="1" applyBorder="1"/>
    <xf numFmtId="10" fontId="21" fillId="0" borderId="5" xfId="1" applyNumberFormat="1" applyFont="1" applyBorder="1"/>
    <xf numFmtId="2" fontId="21" fillId="0" borderId="5" xfId="18" applyNumberFormat="1" applyFont="1" applyBorder="1"/>
    <xf numFmtId="0" fontId="21" fillId="0" borderId="6" xfId="18" applyFont="1" applyBorder="1"/>
    <xf numFmtId="0" fontId="21" fillId="0" borderId="42" xfId="18" applyFont="1" applyBorder="1"/>
    <xf numFmtId="10" fontId="21" fillId="0" borderId="44" xfId="1" applyNumberFormat="1" applyFont="1" applyBorder="1"/>
    <xf numFmtId="0" fontId="21" fillId="0" borderId="44" xfId="18" applyFont="1" applyBorder="1"/>
    <xf numFmtId="0" fontId="21" fillId="0" borderId="45" xfId="18" applyFont="1" applyBorder="1"/>
    <xf numFmtId="0" fontId="17" fillId="0" borderId="0" xfId="0" applyFont="1" applyAlignment="1">
      <alignment horizontal="center"/>
    </xf>
    <xf numFmtId="0" fontId="17" fillId="0" borderId="58" xfId="0" applyFont="1" applyBorder="1" applyAlignment="1" applyProtection="1">
      <alignment horizontal="center"/>
      <protection locked="0"/>
    </xf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17" fillId="0" borderId="71" xfId="0" applyFont="1" applyBorder="1" applyAlignment="1">
      <alignment horizontal="center"/>
    </xf>
    <xf numFmtId="0" fontId="0" fillId="0" borderId="46" xfId="0" applyBorder="1"/>
    <xf numFmtId="0" fontId="0" fillId="0" borderId="68" xfId="0" applyBorder="1"/>
    <xf numFmtId="0" fontId="0" fillId="0" borderId="24" xfId="0" applyBorder="1"/>
    <xf numFmtId="0" fontId="0" fillId="0" borderId="31" xfId="0" applyBorder="1"/>
    <xf numFmtId="0" fontId="0" fillId="0" borderId="65" xfId="0" applyBorder="1"/>
    <xf numFmtId="166" fontId="0" fillId="0" borderId="32" xfId="20" applyNumberFormat="1" applyFont="1" applyBorder="1"/>
    <xf numFmtId="166" fontId="0" fillId="0" borderId="11" xfId="20" applyNumberFormat="1" applyFont="1" applyBorder="1"/>
    <xf numFmtId="166" fontId="0" fillId="0" borderId="12" xfId="20" applyNumberFormat="1" applyFont="1" applyBorder="1"/>
    <xf numFmtId="166" fontId="0" fillId="0" borderId="55" xfId="20" applyNumberFormat="1" applyFont="1" applyBorder="1" applyAlignment="1">
      <alignment horizontal="center"/>
    </xf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2" xfId="18" applyFont="1" applyBorder="1"/>
    <xf numFmtId="0" fontId="12" fillId="10" borderId="4" xfId="18" applyFont="1" applyFill="1" applyBorder="1"/>
    <xf numFmtId="0" fontId="4" fillId="0" borderId="5" xfId="18" applyBorder="1"/>
    <xf numFmtId="0" fontId="0" fillId="0" borderId="28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" xfId="0" applyNumberFormat="1" applyBorder="1"/>
    <xf numFmtId="0" fontId="0" fillId="0" borderId="3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3" xfId="0" applyBorder="1"/>
    <xf numFmtId="0" fontId="0" fillId="0" borderId="32" xfId="20" applyNumberFormat="1" applyFont="1" applyBorder="1"/>
    <xf numFmtId="0" fontId="0" fillId="0" borderId="11" xfId="20" applyNumberFormat="1" applyFont="1" applyBorder="1"/>
    <xf numFmtId="0" fontId="0" fillId="0" borderId="26" xfId="20" applyNumberFormat="1" applyFont="1" applyBorder="1"/>
    <xf numFmtId="0" fontId="0" fillId="0" borderId="26" xfId="0" applyNumberFormat="1" applyBorder="1"/>
    <xf numFmtId="0" fontId="0" fillId="0" borderId="19" xfId="20" applyNumberFormat="1" applyFont="1" applyBorder="1"/>
    <xf numFmtId="0" fontId="0" fillId="0" borderId="19" xfId="0" applyNumberFormat="1" applyBorder="1"/>
    <xf numFmtId="0" fontId="0" fillId="0" borderId="29" xfId="20" applyNumberFormat="1" applyFont="1" applyBorder="1"/>
    <xf numFmtId="0" fontId="0" fillId="0" borderId="29" xfId="0" applyNumberFormat="1" applyBorder="1"/>
    <xf numFmtId="0" fontId="0" fillId="0" borderId="12" xfId="20" applyNumberFormat="1" applyFont="1" applyBorder="1"/>
    <xf numFmtId="0" fontId="0" fillId="0" borderId="0" xfId="0" applyAlignment="1">
      <alignment horizontal="center"/>
    </xf>
    <xf numFmtId="0" fontId="11" fillId="4" borderId="51" xfId="18" applyFont="1" applyFill="1" applyBorder="1" applyAlignment="1">
      <alignment horizontal="left" vertical="center"/>
    </xf>
    <xf numFmtId="0" fontId="11" fillId="4" borderId="71" xfId="18" applyFont="1" applyFill="1" applyBorder="1" applyAlignment="1">
      <alignment horizontal="left" vertical="center"/>
    </xf>
    <xf numFmtId="16" fontId="0" fillId="8" borderId="1" xfId="0" applyNumberFormat="1" applyFill="1" applyBorder="1"/>
    <xf numFmtId="49" fontId="0" fillId="7" borderId="12" xfId="0" applyNumberFormat="1" applyFill="1" applyBorder="1" applyAlignment="1" applyProtection="1">
      <alignment horizontal="left"/>
      <protection locked="0"/>
    </xf>
    <xf numFmtId="49" fontId="0" fillId="7" borderId="55" xfId="0" applyNumberFormat="1" applyFill="1" applyBorder="1" applyAlignment="1" applyProtection="1">
      <alignment horizontal="center"/>
      <protection locked="0"/>
    </xf>
    <xf numFmtId="0" fontId="0" fillId="0" borderId="74" xfId="0" applyBorder="1"/>
    <xf numFmtId="10" fontId="0" fillId="0" borderId="1" xfId="0" applyNumberFormat="1" applyBorder="1"/>
    <xf numFmtId="167" fontId="0" fillId="0" borderId="26" xfId="0" applyNumberFormat="1" applyBorder="1"/>
    <xf numFmtId="0" fontId="1" fillId="0" borderId="32" xfId="18" applyFont="1" applyBorder="1"/>
    <xf numFmtId="0" fontId="1" fillId="0" borderId="12" xfId="18" applyFont="1" applyBorder="1"/>
    <xf numFmtId="0" fontId="4" fillId="0" borderId="71" xfId="18" applyBorder="1"/>
    <xf numFmtId="0" fontId="4" fillId="0" borderId="25" xfId="18" applyBorder="1"/>
    <xf numFmtId="0" fontId="4" fillId="0" borderId="76" xfId="18" applyBorder="1"/>
    <xf numFmtId="0" fontId="4" fillId="0" borderId="77" xfId="18" applyBorder="1"/>
    <xf numFmtId="0" fontId="4" fillId="0" borderId="66" xfId="18" applyBorder="1"/>
    <xf numFmtId="0" fontId="4" fillId="0" borderId="67" xfId="18" applyBorder="1"/>
    <xf numFmtId="0" fontId="0" fillId="0" borderId="0" xfId="0" applyAlignment="1">
      <alignment horizontal="center"/>
    </xf>
    <xf numFmtId="0" fontId="23" fillId="2" borderId="1" xfId="0" applyFont="1" applyFill="1" applyBorder="1" applyAlignment="1" applyProtection="1">
      <alignment horizontal="center"/>
      <protection locked="0"/>
    </xf>
    <xf numFmtId="0" fontId="22" fillId="2" borderId="1" xfId="0" applyFont="1" applyFill="1" applyBorder="1" applyAlignment="1" applyProtection="1">
      <alignment horizontal="center"/>
      <protection locked="0"/>
    </xf>
    <xf numFmtId="0" fontId="9" fillId="0" borderId="2" xfId="0" applyFont="1" applyBorder="1"/>
    <xf numFmtId="0" fontId="9" fillId="0" borderId="7" xfId="0" applyFont="1" applyBorder="1"/>
    <xf numFmtId="0" fontId="9" fillId="0" borderId="5" xfId="0" applyFont="1" applyBorder="1"/>
    <xf numFmtId="0" fontId="9" fillId="0" borderId="6" xfId="0" applyFont="1" applyBorder="1"/>
    <xf numFmtId="0" fontId="0" fillId="0" borderId="77" xfId="0" applyBorder="1"/>
    <xf numFmtId="0" fontId="0" fillId="0" borderId="72" xfId="0" applyBorder="1"/>
    <xf numFmtId="0" fontId="8" fillId="5" borderId="2" xfId="0" applyFont="1" applyFill="1" applyBorder="1"/>
    <xf numFmtId="0" fontId="8" fillId="5" borderId="7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5" borderId="10" xfId="0" applyFont="1" applyFill="1" applyBorder="1"/>
    <xf numFmtId="0" fontId="8" fillId="5" borderId="8" xfId="0" applyFont="1" applyFill="1" applyBorder="1"/>
    <xf numFmtId="0" fontId="8" fillId="5" borderId="11" xfId="0" applyFont="1" applyFill="1" applyBorder="1"/>
    <xf numFmtId="0" fontId="8" fillId="5" borderId="9" xfId="0" applyFont="1" applyFill="1" applyBorder="1"/>
    <xf numFmtId="0" fontId="8" fillId="5" borderId="12" xfId="0" applyFont="1" applyFill="1" applyBorder="1"/>
    <xf numFmtId="0" fontId="8" fillId="5" borderId="15" xfId="0" applyFon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9" fillId="0" borderId="1" xfId="1" applyNumberFormat="1" applyFont="1" applyBorder="1"/>
    <xf numFmtId="0" fontId="9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10" fontId="9" fillId="0" borderId="0" xfId="1" applyNumberFormat="1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0" fillId="7" borderId="1" xfId="0" applyFill="1" applyBorder="1" applyProtection="1">
      <protection locked="0"/>
    </xf>
    <xf numFmtId="0" fontId="0" fillId="0" borderId="1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0" fillId="0" borderId="0" xfId="0" applyAlignment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0" fillId="0" borderId="9" xfId="0" applyFill="1" applyBorder="1"/>
    <xf numFmtId="0" fontId="9" fillId="0" borderId="28" xfId="0" applyFont="1" applyBorder="1"/>
    <xf numFmtId="0" fontId="9" fillId="0" borderId="14" xfId="0" applyFont="1" applyBorder="1"/>
    <xf numFmtId="0" fontId="9" fillId="0" borderId="17" xfId="0" applyFont="1" applyFill="1" applyBorder="1"/>
    <xf numFmtId="0" fontId="0" fillId="7" borderId="16" xfId="0" applyFill="1" applyBorder="1" applyProtection="1">
      <protection locked="0"/>
    </xf>
    <xf numFmtId="0" fontId="9" fillId="0" borderId="38" xfId="0" applyFont="1" applyBorder="1"/>
    <xf numFmtId="0" fontId="9" fillId="0" borderId="39" xfId="0" applyFont="1" applyBorder="1"/>
    <xf numFmtId="0" fontId="9" fillId="0" borderId="39" xfId="0" applyFont="1" applyFill="1" applyBorder="1"/>
    <xf numFmtId="0" fontId="9" fillId="0" borderId="40" xfId="0" applyFont="1" applyBorder="1"/>
    <xf numFmtId="0" fontId="0" fillId="7" borderId="27" xfId="0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5" xfId="0" applyBorder="1"/>
    <xf numFmtId="0" fontId="24" fillId="0" borderId="0" xfId="0" applyFont="1"/>
    <xf numFmtId="0" fontId="0" fillId="0" borderId="26" xfId="0" applyBorder="1" applyAlignment="1">
      <alignment wrapText="1"/>
    </xf>
    <xf numFmtId="0" fontId="1" fillId="0" borderId="0" xfId="18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4" borderId="24" xfId="18" applyFont="1" applyFill="1" applyBorder="1" applyAlignment="1">
      <alignment vertical="center"/>
    </xf>
    <xf numFmtId="0" fontId="11" fillId="4" borderId="25" xfId="18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79" xfId="0" applyBorder="1"/>
    <xf numFmtId="16" fontId="0" fillId="0" borderId="0" xfId="0" applyNumberFormat="1"/>
    <xf numFmtId="0" fontId="0" fillId="0" borderId="80" xfId="0" applyBorder="1"/>
    <xf numFmtId="0" fontId="9" fillId="0" borderId="32" xfId="0" applyFont="1" applyBorder="1"/>
    <xf numFmtId="0" fontId="9" fillId="0" borderId="21" xfId="0" applyFont="1" applyBorder="1"/>
    <xf numFmtId="0" fontId="9" fillId="0" borderId="12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4" borderId="0" xfId="18" applyFont="1" applyFill="1" applyBorder="1" applyAlignment="1">
      <alignment horizontal="left" vertical="center"/>
    </xf>
    <xf numFmtId="49" fontId="0" fillId="7" borderId="21" xfId="0" applyNumberFormat="1" applyFill="1" applyBorder="1" applyAlignment="1" applyProtection="1">
      <alignment horizontal="center"/>
      <protection locked="0"/>
    </xf>
    <xf numFmtId="0" fontId="0" fillId="8" borderId="22" xfId="0" applyFill="1" applyBorder="1"/>
    <xf numFmtId="10" fontId="0" fillId="0" borderId="48" xfId="1" applyNumberFormat="1" applyFont="1" applyBorder="1"/>
    <xf numFmtId="10" fontId="0" fillId="0" borderId="3" xfId="1" applyNumberFormat="1" applyFont="1" applyBorder="1"/>
    <xf numFmtId="49" fontId="0" fillId="7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/>
    <xf numFmtId="0" fontId="9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4" fillId="0" borderId="60" xfId="0" applyFont="1" applyFill="1" applyBorder="1" applyAlignment="1" applyProtection="1">
      <alignment horizontal="center"/>
    </xf>
    <xf numFmtId="0" fontId="9" fillId="0" borderId="73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60" xfId="0" applyFont="1" applyFill="1" applyBorder="1" applyAlignment="1" applyProtection="1">
      <alignment horizontal="center"/>
    </xf>
    <xf numFmtId="0" fontId="9" fillId="0" borderId="6" xfId="0" applyFont="1" applyBorder="1" applyAlignment="1">
      <alignment horizontal="center"/>
    </xf>
    <xf numFmtId="0" fontId="14" fillId="0" borderId="41" xfId="0" applyFont="1" applyFill="1" applyBorder="1" applyAlignment="1" applyProtection="1">
      <alignment horizontal="center"/>
    </xf>
    <xf numFmtId="0" fontId="14" fillId="0" borderId="58" xfId="0" applyFont="1" applyFill="1" applyBorder="1" applyAlignment="1" applyProtection="1">
      <alignment horizontal="center"/>
    </xf>
    <xf numFmtId="0" fontId="14" fillId="0" borderId="60" xfId="0" applyFont="1" applyFill="1" applyBorder="1" applyAlignment="1" applyProtection="1">
      <alignment horizontal="center"/>
    </xf>
    <xf numFmtId="0" fontId="14" fillId="0" borderId="24" xfId="0" applyFont="1" applyFill="1" applyBorder="1" applyAlignment="1" applyProtection="1">
      <alignment horizontal="center"/>
    </xf>
    <xf numFmtId="0" fontId="14" fillId="0" borderId="25" xfId="0" applyFont="1" applyFill="1" applyBorder="1" applyAlignment="1" applyProtection="1">
      <alignment horizontal="center"/>
    </xf>
    <xf numFmtId="0" fontId="14" fillId="0" borderId="9" xfId="0" applyFont="1" applyFill="1" applyBorder="1" applyAlignment="1" applyProtection="1">
      <alignment horizontal="center"/>
    </xf>
    <xf numFmtId="0" fontId="9" fillId="0" borderId="5" xfId="0" applyFont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9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10" fillId="5" borderId="68" xfId="0" applyFont="1" applyFill="1" applyBorder="1" applyAlignment="1">
      <alignment horizontal="center"/>
    </xf>
    <xf numFmtId="0" fontId="10" fillId="5" borderId="71" xfId="0" applyFont="1" applyFill="1" applyBorder="1" applyAlignment="1">
      <alignment horizontal="center"/>
    </xf>
    <xf numFmtId="49" fontId="0" fillId="7" borderId="33" xfId="0" applyNumberFormat="1" applyFill="1" applyBorder="1" applyAlignment="1" applyProtection="1">
      <alignment horizontal="center"/>
      <protection locked="0"/>
    </xf>
    <xf numFmtId="49" fontId="0" fillId="7" borderId="34" xfId="0" applyNumberFormat="1" applyFill="1" applyBorder="1" applyAlignment="1" applyProtection="1">
      <alignment horizontal="center"/>
      <protection locked="0"/>
    </xf>
    <xf numFmtId="0" fontId="17" fillId="5" borderId="54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75" xfId="0" applyFont="1" applyFill="1" applyBorder="1" applyAlignment="1">
      <alignment horizontal="center"/>
    </xf>
    <xf numFmtId="0" fontId="11" fillId="4" borderId="25" xfId="18" applyFont="1" applyFill="1" applyBorder="1" applyAlignment="1">
      <alignment horizontal="center" vertical="center"/>
    </xf>
    <xf numFmtId="0" fontId="11" fillId="4" borderId="9" xfId="18" applyFont="1" applyFill="1" applyBorder="1" applyAlignment="1">
      <alignment horizontal="center" vertical="center"/>
    </xf>
    <xf numFmtId="0" fontId="11" fillId="4" borderId="0" xfId="18" applyFont="1" applyFill="1" applyBorder="1" applyAlignment="1">
      <alignment horizontal="center" vertical="center"/>
    </xf>
    <xf numFmtId="0" fontId="11" fillId="4" borderId="74" xfId="18" applyFont="1" applyFill="1" applyBorder="1" applyAlignment="1">
      <alignment horizontal="center" vertical="center"/>
    </xf>
    <xf numFmtId="0" fontId="11" fillId="4" borderId="24" xfId="18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0" borderId="7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57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8" fillId="0" borderId="33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" fillId="0" borderId="4" xfId="18" applyFont="1" applyBorder="1" applyAlignment="1">
      <alignment horizontal="center"/>
    </xf>
    <xf numFmtId="0" fontId="1" fillId="0" borderId="5" xfId="18" applyFont="1" applyBorder="1" applyAlignment="1">
      <alignment horizontal="center"/>
    </xf>
    <xf numFmtId="0" fontId="1" fillId="0" borderId="6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3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2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21" fillId="0" borderId="4" xfId="18" applyFont="1" applyBorder="1" applyAlignment="1">
      <alignment horizontal="center"/>
    </xf>
    <xf numFmtId="0" fontId="21" fillId="0" borderId="46" xfId="18" applyFont="1" applyBorder="1" applyAlignment="1">
      <alignment horizontal="center"/>
    </xf>
    <xf numFmtId="0" fontId="21" fillId="0" borderId="42" xfId="18" applyFont="1" applyBorder="1" applyAlignment="1">
      <alignment horizontal="center"/>
    </xf>
    <xf numFmtId="0" fontId="21" fillId="0" borderId="43" xfId="18" applyFont="1" applyBorder="1" applyAlignment="1">
      <alignment horizontal="center"/>
    </xf>
    <xf numFmtId="0" fontId="15" fillId="0" borderId="33" xfId="18" applyFont="1" applyBorder="1" applyAlignment="1">
      <alignment horizontal="center"/>
    </xf>
    <xf numFmtId="0" fontId="15" fillId="0" borderId="18" xfId="18" applyFont="1" applyBorder="1" applyAlignment="1">
      <alignment horizontal="center"/>
    </xf>
    <xf numFmtId="0" fontId="15" fillId="0" borderId="34" xfId="18" applyFont="1" applyBorder="1" applyAlignment="1">
      <alignment horizontal="center"/>
    </xf>
    <xf numFmtId="0" fontId="12" fillId="10" borderId="36" xfId="18" applyFont="1" applyFill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70" xfId="18" applyFont="1" applyFill="1" applyBorder="1" applyAlignment="1">
      <alignment horizontal="center"/>
    </xf>
    <xf numFmtId="0" fontId="21" fillId="0" borderId="36" xfId="18" applyFont="1" applyBorder="1" applyAlignment="1">
      <alignment horizontal="center"/>
    </xf>
    <xf numFmtId="0" fontId="21" fillId="0" borderId="37" xfId="18" applyFont="1" applyBorder="1" applyAlignment="1">
      <alignment horizontal="center"/>
    </xf>
    <xf numFmtId="0" fontId="21" fillId="0" borderId="26" xfId="18" applyFont="1" applyBorder="1" applyAlignment="1">
      <alignment horizontal="left"/>
    </xf>
    <xf numFmtId="0" fontId="21" fillId="0" borderId="31" xfId="18" applyFont="1" applyBorder="1" applyAlignment="1">
      <alignment horizontal="left"/>
    </xf>
    <xf numFmtId="0" fontId="21" fillId="0" borderId="35" xfId="18" applyFont="1" applyBorder="1" applyAlignment="1">
      <alignment horizontal="left"/>
    </xf>
    <xf numFmtId="0" fontId="21" fillId="0" borderId="41" xfId="18" applyFont="1" applyBorder="1" applyAlignment="1">
      <alignment horizontal="left"/>
    </xf>
    <xf numFmtId="0" fontId="0" fillId="0" borderId="18" xfId="0" applyBorder="1" applyAlignment="1">
      <alignment horizontal="center"/>
    </xf>
    <xf numFmtId="0" fontId="10" fillId="5" borderId="0" xfId="0" applyFont="1" applyFill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49" fontId="17" fillId="5" borderId="71" xfId="0" applyNumberFormat="1" applyFont="1" applyFill="1" applyBorder="1" applyAlignment="1">
      <alignment horizontal="center"/>
    </xf>
    <xf numFmtId="10" fontId="22" fillId="2" borderId="1" xfId="1" applyNumberFormat="1" applyFont="1" applyFill="1" applyBorder="1" applyAlignment="1" applyProtection="1">
      <alignment horizontal="center"/>
      <protection locked="0"/>
    </xf>
    <xf numFmtId="10" fontId="23" fillId="2" borderId="1" xfId="1" applyNumberFormat="1" applyFont="1" applyFill="1" applyBorder="1" applyAlignment="1" applyProtection="1">
      <alignment horizontal="center"/>
      <protection locked="0"/>
    </xf>
    <xf numFmtId="164" fontId="0" fillId="0" borderId="13" xfId="1" applyNumberFormat="1" applyFont="1" applyBorder="1" applyAlignment="1">
      <alignment horizontal="center"/>
    </xf>
    <xf numFmtId="164" fontId="0" fillId="0" borderId="50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4" fontId="0" fillId="0" borderId="27" xfId="0" applyNumberFormat="1" applyBorder="1"/>
    <xf numFmtId="164" fontId="0" fillId="0" borderId="28" xfId="0" applyNumberFormat="1" applyBorder="1"/>
    <xf numFmtId="0" fontId="9" fillId="0" borderId="29" xfId="0" applyFont="1" applyBorder="1" applyAlignment="1">
      <alignment horizontal="center"/>
    </xf>
    <xf numFmtId="164" fontId="0" fillId="0" borderId="64" xfId="0" applyNumberFormat="1" applyBorder="1"/>
    <xf numFmtId="164" fontId="0" fillId="0" borderId="15" xfId="0" applyNumberFormat="1" applyBorder="1"/>
    <xf numFmtId="0" fontId="9" fillId="0" borderId="28" xfId="0" applyFont="1" applyBorder="1" applyAlignment="1">
      <alignment horizontal="center"/>
    </xf>
    <xf numFmtId="0" fontId="9" fillId="0" borderId="17" xfId="0" applyFont="1" applyBorder="1" applyAlignment="1">
      <alignment horizontal="center"/>
    </xf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866"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Analysis!$R$6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Analysis!$R$7:$R$16</c:f>
              <c:numCache>
                <c:formatCode>_(* #,##0.0000_);_(* \(#,##0.0000\);_(* "-"??_);_(@_)</c:formatCode>
                <c:ptCount val="10"/>
                <c:pt idx="0">
                  <c:v>-0.17253671423567923</c:v>
                </c:pt>
                <c:pt idx="1">
                  <c:v>9.2444088278911762E-2</c:v>
                </c:pt>
                <c:pt idx="2">
                  <c:v>0.2172743324060038</c:v>
                </c:pt>
                <c:pt idx="3">
                  <c:v>0.28652841701656195</c:v>
                </c:pt>
                <c:pt idx="4">
                  <c:v>0.3284589757503808</c:v>
                </c:pt>
                <c:pt idx="5">
                  <c:v>0.35520137422913317</c:v>
                </c:pt>
                <c:pt idx="6">
                  <c:v>0.37282671968750347</c:v>
                </c:pt>
                <c:pt idx="7">
                  <c:v>0.3846960313668597</c:v>
                </c:pt>
                <c:pt idx="8">
                  <c:v>0.39280542077587327</c:v>
                </c:pt>
                <c:pt idx="9">
                  <c:v>0.39840078017127628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Analysis!$S$6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Analysis!$S$7:$S$16</c:f>
              <c:numCache>
                <c:formatCode>General</c:formatCode>
                <c:ptCount val="10"/>
                <c:pt idx="0">
                  <c:v>24.637033575454591</c:v>
                </c:pt>
                <c:pt idx="1">
                  <c:v>51.595943895149453</c:v>
                </c:pt>
                <c:pt idx="2">
                  <c:v>80.742487719355054</c:v>
                </c:pt>
                <c:pt idx="3">
                  <c:v>111.90386273909937</c:v>
                </c:pt>
                <c:pt idx="4">
                  <c:v>144.88106383896391</c:v>
                </c:pt>
                <c:pt idx="5">
                  <c:v>179.46154495606919</c:v>
                </c:pt>
                <c:pt idx="6">
                  <c:v>215.43080409263351</c:v>
                </c:pt>
                <c:pt idx="7">
                  <c:v>252.58193319643391</c:v>
                </c:pt>
                <c:pt idx="8">
                  <c:v>290.72266052268918</c:v>
                </c:pt>
                <c:pt idx="9">
                  <c:v>329.67984614120041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Analysis!$T$6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Analysis!$T$7:$T$16</c:f>
              <c:numCache>
                <c:formatCode>General</c:formatCode>
                <c:ptCount val="10"/>
                <c:pt idx="0">
                  <c:v>-24.668421427415399</c:v>
                </c:pt>
                <c:pt idx="1">
                  <c:v>-51.66167769560068</c:v>
                </c:pt>
                <c:pt idx="2">
                  <c:v>-80.845354537461247</c:v>
                </c:pt>
                <c:pt idx="3">
                  <c:v>-112.04642949198137</c:v>
                </c:pt>
                <c:pt idx="4">
                  <c:v>-145.065643909035</c:v>
                </c:pt>
                <c:pt idx="5">
                  <c:v>-179.69018093971906</c:v>
                </c:pt>
                <c:pt idx="6">
                  <c:v>-215.70526530834553</c:v>
                </c:pt>
                <c:pt idx="7">
                  <c:v>-252.90372535955547</c:v>
                </c:pt>
                <c:pt idx="8">
                  <c:v>-291.09304439224843</c:v>
                </c:pt>
                <c:pt idx="9">
                  <c:v>-330.09986189404862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Analysis!$U$7:$U$16</c:f>
              <c:numCache>
                <c:formatCode>_(* #,##0.0000_);_(* \(#,##0.0000\);_(* "-"??_);_(@_)</c:formatCode>
                <c:ptCount val="10"/>
                <c:pt idx="0">
                  <c:v>-3.1387851960808177E-2</c:v>
                </c:pt>
                <c:pt idx="1">
                  <c:v>-6.5733800451226898E-2</c:v>
                </c:pt>
                <c:pt idx="2">
                  <c:v>-0.10286681810619314</c:v>
                </c:pt>
                <c:pt idx="3">
                  <c:v>-0.14256675288200427</c:v>
                </c:pt>
                <c:pt idx="4">
                  <c:v>-0.18458007007109245</c:v>
                </c:pt>
                <c:pt idx="5">
                  <c:v>-0.22863598364986615</c:v>
                </c:pt>
                <c:pt idx="6">
                  <c:v>-0.27446121571202298</c:v>
                </c:pt>
                <c:pt idx="7">
                  <c:v>-0.32179216312155745</c:v>
                </c:pt>
                <c:pt idx="8">
                  <c:v>-0.37038386955924807</c:v>
                </c:pt>
                <c:pt idx="9">
                  <c:v>-0.42001575284820092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63424"/>
        <c:axId val="-1985960080"/>
      </c:lineChart>
      <c:catAx>
        <c:axId val="-19859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0080"/>
        <c:crosses val="autoZero"/>
        <c:auto val="1"/>
        <c:lblAlgn val="ctr"/>
        <c:lblOffset val="100"/>
        <c:noMultiLvlLbl val="0"/>
      </c:catAx>
      <c:valAx>
        <c:axId val="-1985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'1x7'!$E$21:$E$30</c:f>
              <c:numCache>
                <c:formatCode>General</c:formatCode>
                <c:ptCount val="10"/>
                <c:pt idx="0">
                  <c:v>18.775478339823046</c:v>
                </c:pt>
                <c:pt idx="1">
                  <c:v>74.728331832032907</c:v>
                </c:pt>
                <c:pt idx="2">
                  <c:v>447.45747510896314</c:v>
                </c:pt>
                <c:pt idx="3">
                  <c:v>2942.0421436704414</c:v>
                </c:pt>
                <c:pt idx="4">
                  <c:v>20044.287894663543</c:v>
                </c:pt>
                <c:pt idx="5">
                  <c:v>138630.83197455032</c:v>
                </c:pt>
                <c:pt idx="6">
                  <c:v>965161.93856555759</c:v>
                </c:pt>
                <c:pt idx="7">
                  <c:v>6739503.7017085236</c:v>
                </c:pt>
                <c:pt idx="8">
                  <c:v>47123599.356052622</c:v>
                </c:pt>
                <c:pt idx="9">
                  <c:v>329696316.73847485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13312"/>
        <c:axId val="-1985084080"/>
      </c:lineChart>
      <c:catAx>
        <c:axId val="-1985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84080"/>
        <c:crosses val="autoZero"/>
        <c:auto val="1"/>
        <c:lblAlgn val="ctr"/>
        <c:lblOffset val="100"/>
        <c:noMultiLvlLbl val="0"/>
      </c:catAx>
      <c:valAx>
        <c:axId val="-19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'1x8'!$E$21:$E$30</c:f>
              <c:numCache>
                <c:formatCode>General</c:formatCode>
                <c:ptCount val="10"/>
                <c:pt idx="0">
                  <c:v>20.795639537988677</c:v>
                </c:pt>
                <c:pt idx="1">
                  <c:v>94.803417193301428</c:v>
                </c:pt>
                <c:pt idx="2">
                  <c:v>649.94422103392185</c:v>
                </c:pt>
                <c:pt idx="3">
                  <c:v>4895.8658703506981</c:v>
                </c:pt>
                <c:pt idx="4">
                  <c:v>38188.958357870804</c:v>
                </c:pt>
                <c:pt idx="5">
                  <c:v>302186.16554955259</c:v>
                </c:pt>
                <c:pt idx="6">
                  <c:v>2405904.2887987681</c:v>
                </c:pt>
                <c:pt idx="7">
                  <c:v>19206427.245510299</c:v>
                </c:pt>
                <c:pt idx="8">
                  <c:v>153506953.43632618</c:v>
                </c:pt>
                <c:pt idx="9">
                  <c:v>1227543027.7326488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41840"/>
        <c:axId val="-1936138816"/>
      </c:lineChart>
      <c:catAx>
        <c:axId val="-19361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38816"/>
        <c:crosses val="autoZero"/>
        <c:auto val="1"/>
        <c:lblAlgn val="ctr"/>
        <c:lblOffset val="100"/>
        <c:noMultiLvlLbl val="0"/>
      </c:catAx>
      <c:valAx>
        <c:axId val="-193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'1x9'!$E$21:$E$30</c:f>
              <c:numCache>
                <c:formatCode>General</c:formatCode>
                <c:ptCount val="10"/>
                <c:pt idx="0">
                  <c:v>22.912107430246529</c:v>
                </c:pt>
                <c:pt idx="1">
                  <c:v>117.45775322678492</c:v>
                </c:pt>
                <c:pt idx="2">
                  <c:v>906.94639735468581</c:v>
                </c:pt>
                <c:pt idx="3">
                  <c:v>7698.7192767906718</c:v>
                </c:pt>
                <c:pt idx="4">
                  <c:v>67638.82302721047</c:v>
                </c:pt>
                <c:pt idx="5">
                  <c:v>602550.22303079674</c:v>
                </c:pt>
                <c:pt idx="6">
                  <c:v>5399090.419904558</c:v>
                </c:pt>
                <c:pt idx="7">
                  <c:v>48498981.046992496</c:v>
                </c:pt>
                <c:pt idx="8">
                  <c:v>436127950.72268456</c:v>
                </c:pt>
                <c:pt idx="9">
                  <c:v>3923730109.0541892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917904"/>
        <c:axId val="-1925931872"/>
      </c:lineChart>
      <c:catAx>
        <c:axId val="-1925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31872"/>
        <c:crosses val="autoZero"/>
        <c:auto val="1"/>
        <c:lblAlgn val="ctr"/>
        <c:lblOffset val="100"/>
        <c:noMultiLvlLbl val="0"/>
      </c:catAx>
      <c:valAx>
        <c:axId val="-19259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'1x10'!$E$21:$E$30</c:f>
              <c:numCache>
                <c:formatCode>General</c:formatCode>
                <c:ptCount val="10"/>
                <c:pt idx="0">
                  <c:v>25.100352453378491</c:v>
                </c:pt>
                <c:pt idx="1">
                  <c:v>142.70089642158595</c:v>
                </c:pt>
                <c:pt idx="2">
                  <c:v>1225.1024331415535</c:v>
                </c:pt>
                <c:pt idx="3">
                  <c:v>11568.31976605168</c:v>
                </c:pt>
                <c:pt idx="4">
                  <c:v>113020.04674388829</c:v>
                </c:pt>
                <c:pt idx="5">
                  <c:v>1119217.79615532</c:v>
                </c:pt>
                <c:pt idx="6">
                  <c:v>11145791.552493652</c:v>
                </c:pt>
                <c:pt idx="7">
                  <c:v>111259947.19798198</c:v>
                </c:pt>
                <c:pt idx="8">
                  <c:v>1111750742.7909272</c:v>
                </c:pt>
                <c:pt idx="9">
                  <c:v>11113861600.435482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214848"/>
        <c:axId val="1993849392"/>
      </c:lineChart>
      <c:catAx>
        <c:axId val="-1932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9392"/>
        <c:crosses val="autoZero"/>
        <c:auto val="1"/>
        <c:lblAlgn val="ctr"/>
        <c:lblOffset val="100"/>
        <c:noMultiLvlLbl val="0"/>
      </c:catAx>
      <c:valAx>
        <c:axId val="1993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'2x3'!$U$7:$U$16</c:f>
              <c:numCache>
                <c:formatCode>General</c:formatCode>
                <c:ptCount val="10"/>
                <c:pt idx="0">
                  <c:v>-32.411814211100634</c:v>
                </c:pt>
                <c:pt idx="1">
                  <c:v>-68.43797266882342</c:v>
                </c:pt>
                <c:pt idx="2">
                  <c:v>-107.75347453887861</c:v>
                </c:pt>
                <c:pt idx="3">
                  <c:v>-149.95954507264253</c:v>
                </c:pt>
                <c:pt idx="4">
                  <c:v>-194.62425915273008</c:v>
                </c:pt>
                <c:pt idx="5">
                  <c:v>-241.31871931569401</c:v>
                </c:pt>
                <c:pt idx="6">
                  <c:v>-289.64432530653971</c:v>
                </c:pt>
                <c:pt idx="7">
                  <c:v>-339.24968965975768</c:v>
                </c:pt>
                <c:pt idx="8">
                  <c:v>-389.83811718173934</c:v>
                </c:pt>
                <c:pt idx="9">
                  <c:v>-441.16786350421228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2000"/>
        <c:axId val="-2106348976"/>
      </c:lineChart>
      <c:catAx>
        <c:axId val="-2106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8976"/>
        <c:crosses val="autoZero"/>
        <c:auto val="1"/>
        <c:lblAlgn val="ctr"/>
        <c:lblOffset val="100"/>
        <c:noMultiLvlLbl val="0"/>
      </c:catAx>
      <c:valAx>
        <c:axId val="-2106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'2x4'!$U$7:$U$16</c:f>
              <c:numCache>
                <c:formatCode>General</c:formatCode>
                <c:ptCount val="10"/>
                <c:pt idx="0">
                  <c:v>-29.981522245151567</c:v>
                </c:pt>
                <c:pt idx="1">
                  <c:v>-62.430001033050615</c:v>
                </c:pt>
                <c:pt idx="2">
                  <c:v>-97.243218611474447</c:v>
                </c:pt>
                <c:pt idx="3">
                  <c:v>-134.28638928741816</c:v>
                </c:pt>
                <c:pt idx="4">
                  <c:v>-173.39936593112867</c:v>
                </c:pt>
                <c:pt idx="5">
                  <c:v>-214.4045362001998</c:v>
                </c:pt>
                <c:pt idx="6">
                  <c:v>-257.11470684325514</c:v>
                </c:pt>
                <c:pt idx="7">
                  <c:v>-301.34038127328267</c:v>
                </c:pt>
                <c:pt idx="8">
                  <c:v>-346.89599943054748</c:v>
                </c:pt>
                <c:pt idx="9">
                  <c:v>-393.60489261851012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360432"/>
        <c:axId val="-1933357408"/>
      </c:lineChart>
      <c:catAx>
        <c:axId val="-19333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57408"/>
        <c:crosses val="autoZero"/>
        <c:auto val="1"/>
        <c:lblAlgn val="ctr"/>
        <c:lblOffset val="100"/>
        <c:noMultiLvlLbl val="0"/>
      </c:catAx>
      <c:valAx>
        <c:axId val="-1933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'2x5'!$U$7:$U$16</c:f>
              <c:numCache>
                <c:formatCode>General</c:formatCode>
                <c:ptCount val="10"/>
                <c:pt idx="0">
                  <c:v>-26.549990789343752</c:v>
                </c:pt>
                <c:pt idx="1">
                  <c:v>-54.685380915919183</c:v>
                </c:pt>
                <c:pt idx="2">
                  <c:v>-84.37487864973798</c:v>
                </c:pt>
                <c:pt idx="3">
                  <c:v>-115.57590017435075</c:v>
                </c:pt>
                <c:pt idx="4">
                  <c:v>-148.23571453301702</c:v>
                </c:pt>
                <c:pt idx="5">
                  <c:v>-182.29280967304567</c:v>
                </c:pt>
                <c:pt idx="6">
                  <c:v>-217.67841260357022</c:v>
                </c:pt>
                <c:pt idx="7">
                  <c:v>-254.31809379916217</c:v>
                </c:pt>
                <c:pt idx="8">
                  <c:v>-292.13338797996539</c:v>
                </c:pt>
                <c:pt idx="9">
                  <c:v>-331.04336958284352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83616"/>
        <c:axId val="-1933280592"/>
      </c:lineChart>
      <c:catAx>
        <c:axId val="-19332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0592"/>
        <c:crosses val="autoZero"/>
        <c:auto val="1"/>
        <c:lblAlgn val="ctr"/>
        <c:lblOffset val="100"/>
        <c:noMultiLvlLbl val="0"/>
      </c:catAx>
      <c:valAx>
        <c:axId val="-1933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'2x6'!$U$7:$U$16</c:f>
              <c:numCache>
                <c:formatCode>General</c:formatCode>
                <c:ptCount val="10"/>
                <c:pt idx="0">
                  <c:v>-22.928095312399137</c:v>
                </c:pt>
                <c:pt idx="1">
                  <c:v>-46.846660454106313</c:v>
                </c:pt>
                <c:pt idx="2">
                  <c:v>-71.746098757635195</c:v>
                </c:pt>
                <c:pt idx="3">
                  <c:v>-97.613160063510804</c:v>
                </c:pt>
                <c:pt idx="4">
                  <c:v>-124.43111992407773</c:v>
                </c:pt>
                <c:pt idx="5">
                  <c:v>-152.18000176866235</c:v>
                </c:pt>
                <c:pt idx="6">
                  <c:v>-180.83683633884448</c:v>
                </c:pt>
                <c:pt idx="7">
                  <c:v>-210.3759519426942</c:v>
                </c:pt>
                <c:pt idx="8">
                  <c:v>-240.76928857044641</c:v>
                </c:pt>
                <c:pt idx="9">
                  <c:v>-271.98672866813877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06736"/>
        <c:axId val="-1933203712"/>
      </c:lineChart>
      <c:catAx>
        <c:axId val="-1933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3712"/>
        <c:crosses val="autoZero"/>
        <c:auto val="1"/>
        <c:lblAlgn val="ctr"/>
        <c:lblOffset val="100"/>
        <c:noMultiLvlLbl val="0"/>
      </c:catAx>
      <c:valAx>
        <c:axId val="-193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'2x7'!$U$7:$U$16</c:f>
              <c:numCache>
                <c:formatCode>General</c:formatCode>
                <c:ptCount val="10"/>
                <c:pt idx="0">
                  <c:v>-19.516020970004575</c:v>
                </c:pt>
                <c:pt idx="1">
                  <c:v>-39.64399734519526</c:v>
                </c:pt>
                <c:pt idx="2">
                  <c:v>-60.38093441493038</c:v>
                </c:pt>
                <c:pt idx="3">
                  <c:v>-81.722668831619444</c:v>
                </c:pt>
                <c:pt idx="4">
                  <c:v>-103.6638973794395</c:v>
                </c:pt>
                <c:pt idx="5">
                  <c:v>-126.19821329083834</c:v>
                </c:pt>
                <c:pt idx="6">
                  <c:v>-149.31814962726617</c:v>
                </c:pt>
                <c:pt idx="7">
                  <c:v>-173.01522915490386</c:v>
                </c:pt>
                <c:pt idx="8">
                  <c:v>-197.28002007244186</c:v>
                </c:pt>
                <c:pt idx="9">
                  <c:v>-222.10219688749112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130400"/>
        <c:axId val="-1933127376"/>
      </c:lineChart>
      <c:catAx>
        <c:axId val="-1933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27376"/>
        <c:crosses val="autoZero"/>
        <c:auto val="1"/>
        <c:lblAlgn val="ctr"/>
        <c:lblOffset val="100"/>
        <c:noMultiLvlLbl val="0"/>
      </c:catAx>
      <c:valAx>
        <c:axId val="-1933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'2x8'!$U$7:$U$16</c:f>
              <c:numCache>
                <c:formatCode>General</c:formatCode>
                <c:ptCount val="10"/>
                <c:pt idx="0">
                  <c:v>-16.499594201383303</c:v>
                </c:pt>
                <c:pt idx="1">
                  <c:v>-33.377636983475099</c:v>
                </c:pt>
                <c:pt idx="2">
                  <c:v>-50.633165243432245</c:v>
                </c:pt>
                <c:pt idx="3">
                  <c:v>-68.264835533736573</c:v>
                </c:pt>
                <c:pt idx="4">
                  <c:v>-86.270928916894491</c:v>
                </c:pt>
                <c:pt idx="5">
                  <c:v>-104.6493571480712</c:v>
                </c:pt>
                <c:pt idx="6">
                  <c:v>-123.39767014225117</c:v>
                </c:pt>
                <c:pt idx="7">
                  <c:v>-142.5130646738985</c:v>
                </c:pt>
                <c:pt idx="8">
                  <c:v>-161.99239424903317</c:v>
                </c:pt>
                <c:pt idx="9">
                  <c:v>-181.83218008228687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053296"/>
        <c:axId val="-1933050272"/>
      </c:lineChart>
      <c:catAx>
        <c:axId val="-1933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0272"/>
        <c:crosses val="autoZero"/>
        <c:auto val="1"/>
        <c:lblAlgn val="ctr"/>
        <c:lblOffset val="100"/>
        <c:noMultiLvlLbl val="0"/>
      </c:catAx>
      <c:valAx>
        <c:axId val="-1933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Analysis!$R$22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Analysis!$R$23:$R$32</c:f>
              <c:numCache>
                <c:formatCode>_(* #,##0.0000_);_(* \(#,##0.0000\);_(* "-"??_);_(@_)</c:formatCode>
                <c:ptCount val="10"/>
                <c:pt idx="0">
                  <c:v>-0.54802131259946207</c:v>
                </c:pt>
                <c:pt idx="1">
                  <c:v>-0.33509792587470116</c:v>
                </c:pt>
                <c:pt idx="2">
                  <c:v>-0.21697099002740594</c:v>
                </c:pt>
                <c:pt idx="3">
                  <c:v>-0.14544988842820977</c:v>
                </c:pt>
                <c:pt idx="4">
                  <c:v>-9.9835285228028869E-2</c:v>
                </c:pt>
                <c:pt idx="5">
                  <c:v>-6.9771671450511275E-2</c:v>
                </c:pt>
                <c:pt idx="6">
                  <c:v>-4.9526144747165046E-2</c:v>
                </c:pt>
                <c:pt idx="7">
                  <c:v>-3.5693930692699827E-2</c:v>
                </c:pt>
                <c:pt idx="8">
                  <c:v>-2.6149906480118168E-2</c:v>
                </c:pt>
                <c:pt idx="9">
                  <c:v>-1.9519837224873215E-2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Analysis!$S$22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Analysis!$S$23:$S$32</c:f>
              <c:numCache>
                <c:formatCode>General</c:formatCode>
                <c:ptCount val="10"/>
                <c:pt idx="0">
                  <c:v>45.983908209250551</c:v>
                </c:pt>
                <c:pt idx="1">
                  <c:v>95.699270586120477</c:v>
                </c:pt>
                <c:pt idx="2">
                  <c:v>148.85133762405016</c:v>
                </c:pt>
                <c:pt idx="3">
                  <c:v>205.10066559730828</c:v>
                </c:pt>
                <c:pt idx="4">
                  <c:v>264.08471393842427</c:v>
                </c:pt>
                <c:pt idx="5">
                  <c:v>325.43760583488125</c:v>
                </c:pt>
                <c:pt idx="6">
                  <c:v>388.80641749382789</c:v>
                </c:pt>
                <c:pt idx="7">
                  <c:v>453.86319032352509</c:v>
                </c:pt>
                <c:pt idx="8">
                  <c:v>520.31259893569916</c:v>
                </c:pt>
                <c:pt idx="9">
                  <c:v>587.89574185261927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Analysis!$T$22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Analysis!$T$23:$T$32</c:f>
              <c:numCache>
                <c:formatCode>General</c:formatCode>
                <c:ptCount val="10"/>
                <c:pt idx="0">
                  <c:v>-46.042492214464936</c:v>
                </c:pt>
                <c:pt idx="1">
                  <c:v>-95.821192510231796</c:v>
                </c:pt>
                <c:pt idx="2">
                  <c:v>-149.04097586662522</c:v>
                </c:pt>
                <c:pt idx="3">
                  <c:v>-205.36196610287098</c:v>
                </c:pt>
                <c:pt idx="4">
                  <c:v>-264.421160770825</c:v>
                </c:pt>
                <c:pt idx="5">
                  <c:v>-325.8522169268839</c:v>
                </c:pt>
                <c:pt idx="6">
                  <c:v>-389.30176114939957</c:v>
                </c:pt>
                <c:pt idx="7">
                  <c:v>-454.44141702377715</c:v>
                </c:pt>
                <c:pt idx="8">
                  <c:v>-520.97548291394753</c:v>
                </c:pt>
                <c:pt idx="9">
                  <c:v>-588.6447274988476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Analysis!$U$22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Analysis!$U$23:$U$32</c:f>
              <c:numCache>
                <c:formatCode>_(* #,##0.0000_);_(* \(#,##0.0000\);_(* "-"??_);_(@_)</c:formatCode>
                <c:ptCount val="10"/>
                <c:pt idx="0">
                  <c:v>-5.8584005214385115E-2</c:v>
                </c:pt>
                <c:pt idx="1">
                  <c:v>-0.12192192411131941</c:v>
                </c:pt>
                <c:pt idx="2">
                  <c:v>-0.18963824257505735</c:v>
                </c:pt>
                <c:pt idx="3">
                  <c:v>-0.26130050556270135</c:v>
                </c:pt>
                <c:pt idx="4">
                  <c:v>-0.33644683240072482</c:v>
                </c:pt>
                <c:pt idx="5">
                  <c:v>-0.41461109200264445</c:v>
                </c:pt>
                <c:pt idx="6">
                  <c:v>-0.49534365557167348</c:v>
                </c:pt>
                <c:pt idx="7">
                  <c:v>-0.5782267002520598</c:v>
                </c:pt>
                <c:pt idx="8">
                  <c:v>-0.66288397824837375</c:v>
                </c:pt>
                <c:pt idx="9">
                  <c:v>-0.74898564622833419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00160"/>
        <c:axId val="-1985896816"/>
      </c:lineChart>
      <c:catAx>
        <c:axId val="-19859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96816"/>
        <c:crosses val="autoZero"/>
        <c:auto val="1"/>
        <c:lblAlgn val="ctr"/>
        <c:lblOffset val="100"/>
        <c:noMultiLvlLbl val="0"/>
      </c:catAx>
      <c:valAx>
        <c:axId val="-1985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'2x9'!$U$7:$U$16</c:f>
              <c:numCache>
                <c:formatCode>General</c:formatCode>
                <c:ptCount val="10"/>
                <c:pt idx="0">
                  <c:v>-13.946234968739134</c:v>
                </c:pt>
                <c:pt idx="1">
                  <c:v>-28.12918668653947</c:v>
                </c:pt>
                <c:pt idx="2">
                  <c:v>-42.548531632467984</c:v>
                </c:pt>
                <c:pt idx="3">
                  <c:v>-57.203817760998618</c:v>
                </c:pt>
                <c:pt idx="4">
                  <c:v>-72.094465381741884</c:v>
                </c:pt>
                <c:pt idx="5">
                  <c:v>-87.219768284761358</c:v>
                </c:pt>
                <c:pt idx="6">
                  <c:v>-102.57889510720815</c:v>
                </c:pt>
                <c:pt idx="7">
                  <c:v>-118.17089093610321</c:v>
                </c:pt>
                <c:pt idx="8">
                  <c:v>-133.9946791412417</c:v>
                </c:pt>
                <c:pt idx="9">
                  <c:v>-150.04906343135099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976928"/>
        <c:axId val="-1932973904"/>
      </c:lineChart>
      <c:catAx>
        <c:axId val="-1932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3904"/>
        <c:crosses val="autoZero"/>
        <c:auto val="1"/>
        <c:lblAlgn val="ctr"/>
        <c:lblOffset val="100"/>
        <c:noMultiLvlLbl val="0"/>
      </c:catAx>
      <c:valAx>
        <c:axId val="-1932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'2x10'!$U$7:$U$16</c:f>
              <c:numCache>
                <c:formatCode>General</c:formatCode>
                <c:ptCount val="10"/>
                <c:pt idx="0">
                  <c:v>-11.857432048222449</c:v>
                </c:pt>
                <c:pt idx="1">
                  <c:v>-23.866136334831936</c:v>
                </c:pt>
                <c:pt idx="2">
                  <c:v>-36.02599762701459</c:v>
                </c:pt>
                <c:pt idx="3">
                  <c:v>-48.336854774330732</c:v>
                </c:pt>
                <c:pt idx="4">
                  <c:v>-60.798500883767474</c:v>
                </c:pt>
                <c:pt idx="5">
                  <c:v>-73.410683544163476</c:v>
                </c:pt>
                <c:pt idx="6">
                  <c:v>-86.17310509953586</c:v>
                </c:pt>
                <c:pt idx="7">
                  <c:v>-99.085422970722902</c:v>
                </c:pt>
                <c:pt idx="8">
                  <c:v>-112.14725002466912</c:v>
                </c:pt>
                <c:pt idx="9">
                  <c:v>-125.35815499057435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9504"/>
        <c:axId val="-1935929568"/>
      </c:lineChart>
      <c:catAx>
        <c:axId val="-1985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9568"/>
        <c:crosses val="autoZero"/>
        <c:auto val="1"/>
        <c:lblAlgn val="ctr"/>
        <c:lblOffset val="100"/>
        <c:noMultiLvlLbl val="0"/>
      </c:catAx>
      <c:valAx>
        <c:axId val="-1935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'3x4'!$U$7:$U$16</c:f>
              <c:numCache>
                <c:formatCode>General</c:formatCode>
                <c:ptCount val="10"/>
                <c:pt idx="0">
                  <c:v>-118.87215452415926</c:v>
                </c:pt>
                <c:pt idx="1">
                  <c:v>-255.98382666458906</c:v>
                </c:pt>
                <c:pt idx="2">
                  <c:v>-405.84383881512821</c:v>
                </c:pt>
                <c:pt idx="3">
                  <c:v>-563.68586082756997</c:v>
                </c:pt>
                <c:pt idx="4">
                  <c:v>-726.10942718291756</c:v>
                </c:pt>
                <c:pt idx="5">
                  <c:v>-890.99382448353151</c:v>
                </c:pt>
                <c:pt idx="6">
                  <c:v>-1057.1357602224714</c:v>
                </c:pt>
                <c:pt idx="7">
                  <c:v>-1223.8968262006947</c:v>
                </c:pt>
                <c:pt idx="8">
                  <c:v>-1390.954271784517</c:v>
                </c:pt>
                <c:pt idx="9">
                  <c:v>-1558.1505806983816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556384"/>
        <c:axId val="-1985155968"/>
      </c:lineChart>
      <c:catAx>
        <c:axId val="-19855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55968"/>
        <c:crosses val="autoZero"/>
        <c:auto val="1"/>
        <c:lblAlgn val="ctr"/>
        <c:lblOffset val="100"/>
        <c:noMultiLvlLbl val="0"/>
      </c:catAx>
      <c:valAx>
        <c:axId val="-1985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'3x5'!$U$7:$U$16</c:f>
              <c:numCache>
                <c:formatCode>General</c:formatCode>
                <c:ptCount val="10"/>
                <c:pt idx="0">
                  <c:v>-138.2790532134967</c:v>
                </c:pt>
                <c:pt idx="1">
                  <c:v>-297.3133457701374</c:v>
                </c:pt>
                <c:pt idx="2">
                  <c:v>-471.8140839805215</c:v>
                </c:pt>
                <c:pt idx="3">
                  <c:v>-656.8015941825339</c:v>
                </c:pt>
                <c:pt idx="4">
                  <c:v>-848.37015697947163</c:v>
                </c:pt>
                <c:pt idx="5">
                  <c:v>-1043.8231005954676</c:v>
                </c:pt>
                <c:pt idx="6">
                  <c:v>-1241.4621356287428</c:v>
                </c:pt>
                <c:pt idx="7">
                  <c:v>-1440.2871872978067</c:v>
                </c:pt>
                <c:pt idx="8">
                  <c:v>-1639.7377566837738</c:v>
                </c:pt>
                <c:pt idx="9">
                  <c:v>-1839.5110661658048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479808"/>
        <c:axId val="-1985476784"/>
      </c:lineChart>
      <c:catAx>
        <c:axId val="-1985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6784"/>
        <c:crosses val="autoZero"/>
        <c:auto val="1"/>
        <c:lblAlgn val="ctr"/>
        <c:lblOffset val="100"/>
        <c:noMultiLvlLbl val="0"/>
      </c:catAx>
      <c:valAx>
        <c:axId val="-1985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'3x6'!$U$7:$U$16</c:f>
              <c:numCache>
                <c:formatCode>General</c:formatCode>
                <c:ptCount val="10"/>
                <c:pt idx="0">
                  <c:v>-158.04255111545817</c:v>
                </c:pt>
                <c:pt idx="1">
                  <c:v>-339.26065128104182</c:v>
                </c:pt>
                <c:pt idx="2">
                  <c:v>-538.44178370135137</c:v>
                </c:pt>
                <c:pt idx="3">
                  <c:v>-750.4227181225815</c:v>
                </c:pt>
                <c:pt idx="4">
                  <c:v>-970.90329252077481</c:v>
                </c:pt>
                <c:pt idx="5">
                  <c:v>-1196.7137333372295</c:v>
                </c:pt>
                <c:pt idx="6">
                  <c:v>-1425.7174717820217</c:v>
                </c:pt>
                <c:pt idx="7">
                  <c:v>-1656.5670487301072</c:v>
                </c:pt>
                <c:pt idx="8">
                  <c:v>-1888.4540016037051</c:v>
                </c:pt>
                <c:pt idx="9">
                  <c:v>-2120.911201994626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075952"/>
        <c:axId val="-1936072928"/>
      </c:lineChart>
      <c:catAx>
        <c:axId val="-193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2928"/>
        <c:crosses val="autoZero"/>
        <c:auto val="1"/>
        <c:lblAlgn val="ctr"/>
        <c:lblOffset val="100"/>
        <c:noMultiLvlLbl val="0"/>
      </c:catAx>
      <c:valAx>
        <c:axId val="-193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'3x7'!$U$7:$U$16</c:f>
              <c:numCache>
                <c:formatCode>General</c:formatCode>
                <c:ptCount val="10"/>
                <c:pt idx="0">
                  <c:v>-178.61061888797269</c:v>
                </c:pt>
                <c:pt idx="1">
                  <c:v>-382.89006606296942</c:v>
                </c:pt>
                <c:pt idx="2">
                  <c:v>-607.57222156043838</c:v>
                </c:pt>
                <c:pt idx="3">
                  <c:v>-847.26691086300536</c:v>
                </c:pt>
                <c:pt idx="4">
                  <c:v>-1097.3054871280419</c:v>
                </c:pt>
                <c:pt idx="5">
                  <c:v>-1354.0946221690128</c:v>
                </c:pt>
                <c:pt idx="6">
                  <c:v>-1615.1000449060725</c:v>
                </c:pt>
                <c:pt idx="7">
                  <c:v>-1878.6481633622686</c:v>
                </c:pt>
                <c:pt idx="8">
                  <c:v>-2143.6875599839068</c:v>
                </c:pt>
                <c:pt idx="9">
                  <c:v>-2409.5824086448001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999136"/>
        <c:axId val="-1935996112"/>
      </c:lineChart>
      <c:catAx>
        <c:axId val="-1935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6112"/>
        <c:crosses val="autoZero"/>
        <c:auto val="1"/>
        <c:lblAlgn val="ctr"/>
        <c:lblOffset val="100"/>
        <c:noMultiLvlLbl val="0"/>
      </c:catAx>
      <c:valAx>
        <c:axId val="-1935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'3x8'!$U$7:$U$16</c:f>
              <c:numCache>
                <c:formatCode>General</c:formatCode>
                <c:ptCount val="10"/>
                <c:pt idx="0">
                  <c:v>-200.14761057214301</c:v>
                </c:pt>
                <c:pt idx="1">
                  <c:v>-428.60083666499935</c:v>
                </c:pt>
                <c:pt idx="2">
                  <c:v>-679.92857117500296</c:v>
                </c:pt>
                <c:pt idx="3">
                  <c:v>-948.44963816460847</c:v>
                </c:pt>
                <c:pt idx="4">
                  <c:v>-1229.1128457183036</c:v>
                </c:pt>
                <c:pt idx="5">
                  <c:v>-1517.9157808598034</c:v>
                </c:pt>
                <c:pt idx="6">
                  <c:v>-1811.9477220564518</c:v>
                </c:pt>
                <c:pt idx="7">
                  <c:v>-2109.2252238504284</c:v>
                </c:pt>
                <c:pt idx="8">
                  <c:v>-2408.46236548663</c:v>
                </c:pt>
                <c:pt idx="9">
                  <c:v>-2708.8568252247146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8176"/>
        <c:axId val="-1985314560"/>
      </c:lineChart>
      <c:catAx>
        <c:axId val="-19853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14560"/>
        <c:crosses val="autoZero"/>
        <c:auto val="1"/>
        <c:lblAlgn val="ctr"/>
        <c:lblOffset val="100"/>
        <c:noMultiLvlLbl val="0"/>
      </c:catAx>
      <c:valAx>
        <c:axId val="-1985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'3x9'!$U$7:$U$16</c:f>
              <c:numCache>
                <c:formatCode>General</c:formatCode>
                <c:ptCount val="10"/>
                <c:pt idx="0">
                  <c:v>-222.66389642971762</c:v>
                </c:pt>
                <c:pt idx="1">
                  <c:v>-476.43440427141206</c:v>
                </c:pt>
                <c:pt idx="2">
                  <c:v>-755.62442438209848</c:v>
                </c:pt>
                <c:pt idx="3">
                  <c:v>-1054.1971049722151</c:v>
                </c:pt>
                <c:pt idx="4">
                  <c:v>-1366.6888713333844</c:v>
                </c:pt>
                <c:pt idx="5">
                  <c:v>-1688.6838979863899</c:v>
                </c:pt>
                <c:pt idx="6">
                  <c:v>-2016.9025907315117</c:v>
                </c:pt>
                <c:pt idx="7">
                  <c:v>-2349.0613811790627</c:v>
                </c:pt>
                <c:pt idx="8">
                  <c:v>-2683.6472541523522</c:v>
                </c:pt>
                <c:pt idx="9">
                  <c:v>-3019.6955676498678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48272"/>
        <c:axId val="-1985145248"/>
      </c:lineChart>
      <c:catAx>
        <c:axId val="-19851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5248"/>
        <c:crosses val="autoZero"/>
        <c:auto val="1"/>
        <c:lblAlgn val="ctr"/>
        <c:lblOffset val="100"/>
        <c:noMultiLvlLbl val="0"/>
      </c:catAx>
      <c:valAx>
        <c:axId val="-1985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'3x10'!$U$7:$U$16</c:f>
              <c:numCache>
                <c:formatCode>General</c:formatCode>
                <c:ptCount val="10"/>
                <c:pt idx="0">
                  <c:v>-246.08962266186006</c:v>
                </c:pt>
                <c:pt idx="1">
                  <c:v>-526.24710409226884</c:v>
                </c:pt>
                <c:pt idx="2">
                  <c:v>-834.45599981320038</c:v>
                </c:pt>
                <c:pt idx="3">
                  <c:v>-1164.2654941021501</c:v>
                </c:pt>
                <c:pt idx="4">
                  <c:v>-1509.7658098233862</c:v>
                </c:pt>
                <c:pt idx="5">
                  <c:v>-1866.1148568790991</c:v>
                </c:pt>
                <c:pt idx="6">
                  <c:v>-2229.6638390476855</c:v>
                </c:pt>
                <c:pt idx="7">
                  <c:v>-2597.8338188901862</c:v>
                </c:pt>
                <c:pt idx="8">
                  <c:v>-2968.8900936082309</c:v>
                </c:pt>
                <c:pt idx="9">
                  <c:v>-3341.7099176971783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'4x4'!$U$7:$U$16</c:f>
              <c:numCache>
                <c:formatCode>General</c:formatCode>
                <c:ptCount val="10"/>
                <c:pt idx="0">
                  <c:v>-207.71553044385075</c:v>
                </c:pt>
                <c:pt idx="1">
                  <c:v>-652.72985946739072</c:v>
                </c:pt>
                <c:pt idx="2">
                  <c:v>-1348.8671646259272</c:v>
                </c:pt>
                <c:pt idx="3">
                  <c:v>-2301.5168116366958</c:v>
                </c:pt>
                <c:pt idx="4">
                  <c:v>-3512.5443970506394</c:v>
                </c:pt>
                <c:pt idx="5">
                  <c:v>-4982.5480358929872</c:v>
                </c:pt>
                <c:pt idx="6">
                  <c:v>-6711.7100251700158</c:v>
                </c:pt>
                <c:pt idx="7">
                  <c:v>-8700.0840286838102</c:v>
                </c:pt>
                <c:pt idx="8">
                  <c:v>-10947.685454289394</c:v>
                </c:pt>
                <c:pt idx="9">
                  <c:v>-13454.518643998535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C347-9EA6-F9A0D5BA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Analysis!$R$22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Analysis!$R$23:$R$32</c:f>
              <c:numCache>
                <c:formatCode>_(* #,##0.0000_);_(* \(#,##0.0000\);_(* "-"??_);_(@_)</c:formatCode>
                <c:ptCount val="10"/>
                <c:pt idx="0">
                  <c:v>-0.54802131259946207</c:v>
                </c:pt>
                <c:pt idx="1">
                  <c:v>-0.33509792587470116</c:v>
                </c:pt>
                <c:pt idx="2">
                  <c:v>-0.21697099002740594</c:v>
                </c:pt>
                <c:pt idx="3">
                  <c:v>-0.14544988842820977</c:v>
                </c:pt>
                <c:pt idx="4">
                  <c:v>-9.9835285228028869E-2</c:v>
                </c:pt>
                <c:pt idx="5">
                  <c:v>-6.9771671450511275E-2</c:v>
                </c:pt>
                <c:pt idx="6">
                  <c:v>-4.9526144747165046E-2</c:v>
                </c:pt>
                <c:pt idx="7">
                  <c:v>-3.5693930692699827E-2</c:v>
                </c:pt>
                <c:pt idx="8">
                  <c:v>-2.6149906480118168E-2</c:v>
                </c:pt>
                <c:pt idx="9">
                  <c:v>-1.9519837224873215E-2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Analysis!$S$22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Analysis!$S$23:$S$32</c:f>
              <c:numCache>
                <c:formatCode>General</c:formatCode>
                <c:ptCount val="10"/>
                <c:pt idx="0">
                  <c:v>45.983908209250551</c:v>
                </c:pt>
                <c:pt idx="1">
                  <c:v>95.699270586120477</c:v>
                </c:pt>
                <c:pt idx="2">
                  <c:v>148.85133762405016</c:v>
                </c:pt>
                <c:pt idx="3">
                  <c:v>205.10066559730828</c:v>
                </c:pt>
                <c:pt idx="4">
                  <c:v>264.08471393842427</c:v>
                </c:pt>
                <c:pt idx="5">
                  <c:v>325.43760583488125</c:v>
                </c:pt>
                <c:pt idx="6">
                  <c:v>388.80641749382789</c:v>
                </c:pt>
                <c:pt idx="7">
                  <c:v>453.86319032352509</c:v>
                </c:pt>
                <c:pt idx="8">
                  <c:v>520.31259893569916</c:v>
                </c:pt>
                <c:pt idx="9">
                  <c:v>587.89574185261927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Analysis!$T$22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Analysis!$T$23:$T$32</c:f>
              <c:numCache>
                <c:formatCode>General</c:formatCode>
                <c:ptCount val="10"/>
                <c:pt idx="0">
                  <c:v>-46.042492214464936</c:v>
                </c:pt>
                <c:pt idx="1">
                  <c:v>-95.821192510231796</c:v>
                </c:pt>
                <c:pt idx="2">
                  <c:v>-149.04097586662522</c:v>
                </c:pt>
                <c:pt idx="3">
                  <c:v>-205.36196610287098</c:v>
                </c:pt>
                <c:pt idx="4">
                  <c:v>-264.421160770825</c:v>
                </c:pt>
                <c:pt idx="5">
                  <c:v>-325.8522169268839</c:v>
                </c:pt>
                <c:pt idx="6">
                  <c:v>-389.30176114939957</c:v>
                </c:pt>
                <c:pt idx="7">
                  <c:v>-454.44141702377715</c:v>
                </c:pt>
                <c:pt idx="8">
                  <c:v>-520.97548291394753</c:v>
                </c:pt>
                <c:pt idx="9">
                  <c:v>-588.6447274988476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Analysis!$U$22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Analysis!$U$23:$U$32</c:f>
              <c:numCache>
                <c:formatCode>_(* #,##0.0000_);_(* \(#,##0.0000\);_(* "-"??_);_(@_)</c:formatCode>
                <c:ptCount val="10"/>
                <c:pt idx="0">
                  <c:v>-5.8584005214385115E-2</c:v>
                </c:pt>
                <c:pt idx="1">
                  <c:v>-0.12192192411131941</c:v>
                </c:pt>
                <c:pt idx="2">
                  <c:v>-0.18963824257505735</c:v>
                </c:pt>
                <c:pt idx="3">
                  <c:v>-0.26130050556270135</c:v>
                </c:pt>
                <c:pt idx="4">
                  <c:v>-0.33644683240072482</c:v>
                </c:pt>
                <c:pt idx="5">
                  <c:v>-0.41461109200264445</c:v>
                </c:pt>
                <c:pt idx="6">
                  <c:v>-0.49534365557167348</c:v>
                </c:pt>
                <c:pt idx="7">
                  <c:v>-0.5782267002520598</c:v>
                </c:pt>
                <c:pt idx="8">
                  <c:v>-0.66288397824837375</c:v>
                </c:pt>
                <c:pt idx="9">
                  <c:v>-0.74898564622833419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849824"/>
        <c:axId val="-1985846480"/>
      </c:lineChart>
      <c:catAx>
        <c:axId val="-19858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6480"/>
        <c:crosses val="autoZero"/>
        <c:auto val="1"/>
        <c:lblAlgn val="ctr"/>
        <c:lblOffset val="100"/>
        <c:noMultiLvlLbl val="0"/>
      </c:catAx>
      <c:valAx>
        <c:axId val="-19858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'4x5'!$U$7:$U$16</c:f>
              <c:numCache>
                <c:formatCode>General</c:formatCode>
                <c:ptCount val="10"/>
                <c:pt idx="0">
                  <c:v>-251.68482714783221</c:v>
                </c:pt>
                <c:pt idx="1">
                  <c:v>-792.08548946157907</c:v>
                </c:pt>
                <c:pt idx="2">
                  <c:v>-1639.9648298844133</c:v>
                </c:pt>
                <c:pt idx="3">
                  <c:v>-2803.344058894445</c:v>
                </c:pt>
                <c:pt idx="4">
                  <c:v>-4285.2792839014128</c:v>
                </c:pt>
                <c:pt idx="5">
                  <c:v>-6086.8493557090078</c:v>
                </c:pt>
                <c:pt idx="6">
                  <c:v>-8208.4161264137911</c:v>
                </c:pt>
                <c:pt idx="7">
                  <c:v>-10650.09673731339</c:v>
                </c:pt>
                <c:pt idx="8">
                  <c:v>-13411.92815463449</c:v>
                </c:pt>
                <c:pt idx="9">
                  <c:v>-16493.921823200788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E-4144-8538-D1A3E4F0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'4x6'!$U$7:$U$16</c:f>
              <c:numCache>
                <c:formatCode>General</c:formatCode>
                <c:ptCount val="10"/>
                <c:pt idx="0">
                  <c:v>-296.4230984649929</c:v>
                </c:pt>
                <c:pt idx="1">
                  <c:v>-933.64997980919236</c:v>
                </c:pt>
                <c:pt idx="2">
                  <c:v>-1935.3612619484099</c:v>
                </c:pt>
                <c:pt idx="3">
                  <c:v>-3312.3025923454697</c:v>
                </c:pt>
                <c:pt idx="4">
                  <c:v>-5068.8323316339056</c:v>
                </c:pt>
                <c:pt idx="5">
                  <c:v>-7206.5892230711142</c:v>
                </c:pt>
                <c:pt idx="6">
                  <c:v>-9726.158529685501</c:v>
                </c:pt>
                <c:pt idx="7">
                  <c:v>-12627.741905341467</c:v>
                </c:pt>
                <c:pt idx="8">
                  <c:v>-15911.407052904342</c:v>
                </c:pt>
                <c:pt idx="9">
                  <c:v>-19577.176266223945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4-4E41-A1E7-1256B3C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'4x7'!$U$7:$U$16</c:f>
              <c:numCache>
                <c:formatCode>General</c:formatCode>
                <c:ptCount val="10"/>
                <c:pt idx="0">
                  <c:v>-342.31798488610201</c:v>
                </c:pt>
                <c:pt idx="1">
                  <c:v>-1078.7125805660103</c:v>
                </c:pt>
                <c:pt idx="2">
                  <c:v>-2237.7599215374498</c:v>
                </c:pt>
                <c:pt idx="3">
                  <c:v>-3832.9517363460709</c:v>
                </c:pt>
                <c:pt idx="4">
                  <c:v>-5869.9940510065107</c:v>
                </c:pt>
                <c:pt idx="5">
                  <c:v>-8351.1251541130332</c:v>
                </c:pt>
                <c:pt idx="6">
                  <c:v>-11277.178904130747</c:v>
                </c:pt>
                <c:pt idx="7">
                  <c:v>-14648.454912077874</c:v>
                </c:pt>
                <c:pt idx="8">
                  <c:v>-18465.058047417777</c:v>
                </c:pt>
                <c:pt idx="9">
                  <c:v>-22727.024303581915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8-184C-8865-AEE66559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'4x8'!$U$7:$U$16</c:f>
              <c:numCache>
                <c:formatCode>General</c:formatCode>
                <c:ptCount val="10"/>
                <c:pt idx="0">
                  <c:v>-389.47498794034243</c:v>
                </c:pt>
                <c:pt idx="1">
                  <c:v>-1227.6557820543012</c:v>
                </c:pt>
                <c:pt idx="2">
                  <c:v>-2548.0044386433838</c:v>
                </c:pt>
                <c:pt idx="3">
                  <c:v>-4366.7497073010745</c:v>
                </c:pt>
                <c:pt idx="4">
                  <c:v>-6690.953432691912</c:v>
                </c:pt>
                <c:pt idx="5">
                  <c:v>-9523.4669559358426</c:v>
                </c:pt>
                <c:pt idx="6">
                  <c:v>-12865.383600120122</c:v>
                </c:pt>
                <c:pt idx="7">
                  <c:v>-16717.107619297338</c:v>
                </c:pt>
                <c:pt idx="8">
                  <c:v>-21078.784593997843</c:v>
                </c:pt>
                <c:pt idx="9">
                  <c:v>-25950.465924768607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8-5546-9734-F1DB0791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'4x9'!$U$7:$U$16</c:f>
              <c:numCache>
                <c:formatCode>General</c:formatCode>
                <c:ptCount val="10"/>
                <c:pt idx="0">
                  <c:v>-437.84895368291558</c:v>
                </c:pt>
                <c:pt idx="1">
                  <c:v>-1380.370485558567</c:v>
                </c:pt>
                <c:pt idx="2">
                  <c:v>-2865.9137808176674</c:v>
                </c:pt>
                <c:pt idx="3">
                  <c:v>-4913.4237231263915</c:v>
                </c:pt>
                <c:pt idx="4">
                  <c:v>-7531.3071836895087</c:v>
                </c:pt>
                <c:pt idx="5">
                  <c:v>-10723.026875659225</c:v>
                </c:pt>
                <c:pt idx="6">
                  <c:v>-14489.9372305489</c:v>
                </c:pt>
                <c:pt idx="7">
                  <c:v>-18832.549046467801</c:v>
                </c:pt>
                <c:pt idx="8">
                  <c:v>-23751.049920916899</c:v>
                </c:pt>
                <c:pt idx="9">
                  <c:v>-29245.507395683191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D-8C4F-A8D7-9A508093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'4x10'!$U$7:$U$16</c:f>
              <c:numCache>
                <c:formatCode>General</c:formatCode>
                <c:ptCount val="10"/>
                <c:pt idx="0">
                  <c:v>-487.3205379703702</c:v>
                </c:pt>
                <c:pt idx="1">
                  <c:v>-1536.5018642693631</c:v>
                </c:pt>
                <c:pt idx="2">
                  <c:v>-3190.7876786736078</c:v>
                </c:pt>
                <c:pt idx="3">
                  <c:v>-5471.8148983988849</c:v>
                </c:pt>
                <c:pt idx="4">
                  <c:v>-8389.3163243360723</c:v>
                </c:pt>
                <c:pt idx="5">
                  <c:v>-11947.356639716667</c:v>
                </c:pt>
                <c:pt idx="6">
                  <c:v>-16147.547867274681</c:v>
                </c:pt>
                <c:pt idx="7">
                  <c:v>-20990.506361406922</c:v>
                </c:pt>
                <c:pt idx="8">
                  <c:v>-26476.461597079182</c:v>
                </c:pt>
                <c:pt idx="9">
                  <c:v>-32605.49732221711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9-A248-A885-3AD9B5ED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'1x1'!$E$21:$E$30</c:f>
              <c:numCache>
                <c:formatCode>General</c:formatCode>
                <c:ptCount val="10"/>
                <c:pt idx="0">
                  <c:v>-11.591735758153296</c:v>
                </c:pt>
                <c:pt idx="1">
                  <c:v>64.904096213242795</c:v>
                </c:pt>
                <c:pt idx="2">
                  <c:v>64.434670423192372</c:v>
                </c:pt>
                <c:pt idx="3">
                  <c:v>104.70165686311643</c:v>
                </c:pt>
                <c:pt idx="4">
                  <c:v>188.76025494008172</c:v>
                </c:pt>
                <c:pt idx="5">
                  <c:v>354.7283573253294</c:v>
                </c:pt>
                <c:pt idx="6">
                  <c:v>681.28164261643622</c:v>
                </c:pt>
                <c:pt idx="7">
                  <c:v>1325.7220205467781</c:v>
                </c:pt>
                <c:pt idx="8">
                  <c:v>2601.797088190217</c:v>
                </c:pt>
                <c:pt idx="9">
                  <c:v>5135.5321119612399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B-4FEE-9433-32F50168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'1x2'!$E$21:$E$30</c:f>
              <c:numCache>
                <c:formatCode>General</c:formatCode>
                <c:ptCount val="10"/>
                <c:pt idx="0">
                  <c:v>21.634698737747598</c:v>
                </c:pt>
                <c:pt idx="1">
                  <c:v>13.260998929937635</c:v>
                </c:pt>
                <c:pt idx="2">
                  <c:v>22.243077327972482</c:v>
                </c:pt>
                <c:pt idx="3">
                  <c:v>40.916575822249435</c:v>
                </c:pt>
                <c:pt idx="4">
                  <c:v>77.454856318160239</c:v>
                </c:pt>
                <c:pt idx="5">
                  <c:v>148.77381785599337</c:v>
                </c:pt>
                <c:pt idx="6">
                  <c:v>288.49441481144862</c:v>
                </c:pt>
                <c:pt idx="7">
                  <c:v>563.30638872213842</c:v>
                </c:pt>
                <c:pt idx="8">
                  <c:v>1105.6325595602727</c:v>
                </c:pt>
                <c:pt idx="9">
                  <c:v>2178.7421829774648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'1x3'!$E$21:$E$30</c:f>
              <c:numCache>
                <c:formatCode>General</c:formatCode>
                <c:ptCount val="10"/>
                <c:pt idx="0">
                  <c:v>13.807429376398364</c:v>
                </c:pt>
                <c:pt idx="1">
                  <c:v>20.070648503024</c:v>
                </c:pt>
                <c:pt idx="2">
                  <c:v>50.581244638817303</c:v>
                </c:pt>
                <c:pt idx="3">
                  <c:v>139.07110308679762</c:v>
                </c:pt>
                <c:pt idx="4">
                  <c:v>396.48491348389712</c:v>
                </c:pt>
                <c:pt idx="5">
                  <c:v>1152.9567218039701</c:v>
                </c:pt>
                <c:pt idx="6">
                  <c:v>3392.4009666105212</c:v>
                </c:pt>
                <c:pt idx="7">
                  <c:v>10053.805344863251</c:v>
                </c:pt>
                <c:pt idx="8">
                  <c:v>29929.489418863497</c:v>
                </c:pt>
                <c:pt idx="9">
                  <c:v>89348.905206732961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1669328"/>
        <c:axId val="-1931666304"/>
      </c:lineChart>
      <c:catAx>
        <c:axId val="-1931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6304"/>
        <c:crosses val="autoZero"/>
        <c:auto val="1"/>
        <c:lblAlgn val="ctr"/>
        <c:lblOffset val="100"/>
        <c:noMultiLvlLbl val="0"/>
      </c:catAx>
      <c:valAx>
        <c:axId val="-1931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'1x4'!$E$21:$E$30</c:f>
              <c:numCache>
                <c:formatCode>General</c:formatCode>
                <c:ptCount val="10"/>
                <c:pt idx="0">
                  <c:v>13.960220915082191</c:v>
                </c:pt>
                <c:pt idx="1">
                  <c:v>29.86507688366348</c:v>
                </c:pt>
                <c:pt idx="2">
                  <c:v>100.93920932548883</c:v>
                </c:pt>
                <c:pt idx="3">
                  <c:v>373.18667624164192</c:v>
                </c:pt>
                <c:pt idx="4">
                  <c:v>1432.9687807759931</c:v>
                </c:pt>
                <c:pt idx="5">
                  <c:v>5607.7068954921506</c:v>
                </c:pt>
                <c:pt idx="6">
                  <c:v>22165.431566423129</c:v>
                </c:pt>
                <c:pt idx="7">
                  <c:v>88085.556035504022</c:v>
                </c:pt>
                <c:pt idx="8">
                  <c:v>351080.06151920324</c:v>
                </c:pt>
                <c:pt idx="9">
                  <c:v>1401540.7268845623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01168"/>
        <c:axId val="-1932439824"/>
      </c:lineChart>
      <c:catAx>
        <c:axId val="-1932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39824"/>
        <c:crosses val="autoZero"/>
        <c:auto val="1"/>
        <c:lblAlgn val="ctr"/>
        <c:lblOffset val="100"/>
        <c:noMultiLvlLbl val="0"/>
      </c:catAx>
      <c:valAx>
        <c:axId val="-1932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'1x5'!$E$21:$E$30</c:f>
              <c:numCache>
                <c:formatCode>General</c:formatCode>
                <c:ptCount val="10"/>
                <c:pt idx="0">
                  <c:v>15.222601204845301</c:v>
                </c:pt>
                <c:pt idx="1">
                  <c:v>42.265932329979137</c:v>
                </c:pt>
                <c:pt idx="2">
                  <c:v>179.53865917174852</c:v>
                </c:pt>
                <c:pt idx="3">
                  <c:v>835.81872249220521</c:v>
                </c:pt>
                <c:pt idx="4">
                  <c:v>4039.0931305462286</c:v>
                </c:pt>
                <c:pt idx="5">
                  <c:v>19860.528472108588</c:v>
                </c:pt>
                <c:pt idx="6">
                  <c:v>98480.026006327331</c:v>
                </c:pt>
                <c:pt idx="7">
                  <c:v>490352.20823110506</c:v>
                </c:pt>
                <c:pt idx="8">
                  <c:v>2446625.9990729787</c:v>
                </c:pt>
                <c:pt idx="9">
                  <c:v>12220205.125111917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681792"/>
        <c:axId val="-1985261776"/>
      </c:lineChart>
      <c:catAx>
        <c:axId val="-1985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61776"/>
        <c:crosses val="autoZero"/>
        <c:auto val="1"/>
        <c:lblAlgn val="ctr"/>
        <c:lblOffset val="100"/>
        <c:noMultiLvlLbl val="0"/>
      </c:catAx>
      <c:valAx>
        <c:axId val="-19852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'1x6'!$E$21:$E$30</c:f>
              <c:numCache>
                <c:formatCode>General</c:formatCode>
                <c:ptCount val="10"/>
                <c:pt idx="0">
                  <c:v>16.891826539301398</c:v>
                </c:pt>
                <c:pt idx="1">
                  <c:v>57.219956437207735</c:v>
                </c:pt>
                <c:pt idx="2">
                  <c:v>292.85743072177098</c:v>
                </c:pt>
                <c:pt idx="3">
                  <c:v>1644.570191223871</c:v>
                </c:pt>
                <c:pt idx="4">
                  <c:v>9577.7207141766066</c:v>
                </c:pt>
                <c:pt idx="5">
                  <c:v>56679.234798203011</c:v>
                </c:pt>
                <c:pt idx="6">
                  <c:v>337882.56207616127</c:v>
                </c:pt>
                <c:pt idx="7">
                  <c:v>2021110.1909918366</c:v>
                </c:pt>
                <c:pt idx="8">
                  <c:v>12109107.901017735</c:v>
                </c:pt>
                <c:pt idx="9">
                  <c:v>72604681.094274908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61568"/>
        <c:axId val="-1985235936"/>
      </c:lineChart>
      <c:catAx>
        <c:axId val="-19850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35936"/>
        <c:crosses val="autoZero"/>
        <c:auto val="1"/>
        <c:lblAlgn val="ctr"/>
        <c:lblOffset val="100"/>
        <c:noMultiLvlLbl val="0"/>
      </c:catAx>
      <c:valAx>
        <c:axId val="-1985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3</xdr:row>
      <xdr:rowOff>180975</xdr:rowOff>
    </xdr:from>
    <xdr:to>
      <xdr:col>29</xdr:col>
      <xdr:colOff>171450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19</xdr:row>
      <xdr:rowOff>196850</xdr:rowOff>
    </xdr:from>
    <xdr:to>
      <xdr:col>28</xdr:col>
      <xdr:colOff>631825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35</xdr:row>
      <xdr:rowOff>63500</xdr:rowOff>
    </xdr:from>
    <xdr:to>
      <xdr:col>29</xdr:col>
      <xdr:colOff>479425</xdr:colOff>
      <xdr:row>46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111125</xdr:rowOff>
    </xdr:from>
    <xdr:to>
      <xdr:col>12</xdr:col>
      <xdr:colOff>209550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16</xdr:row>
      <xdr:rowOff>47625</xdr:rowOff>
    </xdr:from>
    <xdr:to>
      <xdr:col>12</xdr:col>
      <xdr:colOff>171450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34925</xdr:rowOff>
    </xdr:from>
    <xdr:to>
      <xdr:col>12</xdr:col>
      <xdr:colOff>187325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18</xdr:row>
      <xdr:rowOff>123825</xdr:rowOff>
    </xdr:from>
    <xdr:to>
      <xdr:col>12</xdr:col>
      <xdr:colOff>212725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9525</xdr:rowOff>
    </xdr:from>
    <xdr:to>
      <xdr:col>12</xdr:col>
      <xdr:colOff>200025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8114</xdr:colOff>
      <xdr:row>18</xdr:row>
      <xdr:rowOff>71613</xdr:rowOff>
    </xdr:from>
    <xdr:to>
      <xdr:col>16</xdr:col>
      <xdr:colOff>389114</xdr:colOff>
      <xdr:row>32</xdr:row>
      <xdr:rowOff>30338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18</xdr:row>
      <xdr:rowOff>200025</xdr:rowOff>
    </xdr:from>
    <xdr:to>
      <xdr:col>12</xdr:col>
      <xdr:colOff>288925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22225</xdr:rowOff>
    </xdr:from>
    <xdr:to>
      <xdr:col>12</xdr:col>
      <xdr:colOff>187325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19</xdr:row>
      <xdr:rowOff>60325</xdr:rowOff>
    </xdr:from>
    <xdr:to>
      <xdr:col>12</xdr:col>
      <xdr:colOff>276225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73025</xdr:rowOff>
    </xdr:from>
    <xdr:to>
      <xdr:col>12</xdr:col>
      <xdr:colOff>288925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18</xdr:row>
      <xdr:rowOff>57150</xdr:rowOff>
    </xdr:from>
    <xdr:to>
      <xdr:col>12</xdr:col>
      <xdr:colOff>571500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9E2E1-79FF-497B-ADD2-1DD41F8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85725</xdr:rowOff>
    </xdr:from>
    <xdr:to>
      <xdr:col>12</xdr:col>
      <xdr:colOff>288925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19</xdr:row>
      <xdr:rowOff>73025</xdr:rowOff>
    </xdr:from>
    <xdr:to>
      <xdr:col>12</xdr:col>
      <xdr:colOff>212725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19</xdr:row>
      <xdr:rowOff>85725</xdr:rowOff>
    </xdr:from>
    <xdr:to>
      <xdr:col>12</xdr:col>
      <xdr:colOff>250825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22225</xdr:rowOff>
    </xdr:from>
    <xdr:to>
      <xdr:col>12</xdr:col>
      <xdr:colOff>200025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85725</xdr:rowOff>
    </xdr:from>
    <xdr:to>
      <xdr:col>12</xdr:col>
      <xdr:colOff>200025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19</xdr:row>
      <xdr:rowOff>47625</xdr:rowOff>
    </xdr:from>
    <xdr:to>
      <xdr:col>12</xdr:col>
      <xdr:colOff>149225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E7FF7-B687-8541-B657-8E9F795F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9D68E-FFEC-B841-998B-F5763A87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8540C-3F12-C64F-ABC6-92C3DB5E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18</xdr:row>
      <xdr:rowOff>57150</xdr:rowOff>
    </xdr:from>
    <xdr:to>
      <xdr:col>12</xdr:col>
      <xdr:colOff>571500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0CE6-9544-0944-BE56-C64B4C0B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3C6FB-7E55-304E-9639-C7C997F1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F22FF-4884-BB42-B54F-40B1F580F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5CD6F-7D81-4548-B549-CA8332187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158397</xdr:colOff>
      <xdr:row>18</xdr:row>
      <xdr:rowOff>14817</xdr:rowOff>
    </xdr:from>
    <xdr:to>
      <xdr:col>13</xdr:col>
      <xdr:colOff>310445</xdr:colOff>
      <xdr:row>31</xdr:row>
      <xdr:rowOff>183797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17</xdr:row>
      <xdr:rowOff>110066</xdr:rowOff>
    </xdr:from>
    <xdr:to>
      <xdr:col>13</xdr:col>
      <xdr:colOff>434975</xdr:colOff>
      <xdr:row>31</xdr:row>
      <xdr:rowOff>80080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18</xdr:row>
      <xdr:rowOff>161925</xdr:rowOff>
    </xdr:from>
    <xdr:to>
      <xdr:col>13</xdr:col>
      <xdr:colOff>180975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17</xdr:row>
      <xdr:rowOff>200025</xdr:rowOff>
    </xdr:from>
    <xdr:to>
      <xdr:col>12</xdr:col>
      <xdr:colOff>187325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19</xdr:row>
      <xdr:rowOff>9525</xdr:rowOff>
    </xdr:from>
    <xdr:to>
      <xdr:col>12</xdr:col>
      <xdr:colOff>466725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16</xdr:row>
      <xdr:rowOff>190500</xdr:rowOff>
    </xdr:from>
    <xdr:to>
      <xdr:col>12</xdr:col>
      <xdr:colOff>247650</xdr:colOff>
      <xdr:row>30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8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1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0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1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3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24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25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26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2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28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2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30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31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Relationship Id="rId4" Type="http://schemas.openxmlformats.org/officeDocument/2006/relationships/comments" Target="../comments3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E97B-2344-784D-8B72-D54A88D5AC84}">
  <dimension ref="A1:AV25"/>
  <sheetViews>
    <sheetView tabSelected="1" zoomScale="70" zoomScaleNormal="70" workbookViewId="0">
      <pane xSplit="1" ySplit="21" topLeftCell="B22" activePane="bottomRight" state="frozen"/>
      <selection pane="topRight" activeCell="B1" sqref="B1"/>
      <selection pane="bottomLeft" activeCell="A22" sqref="A22"/>
      <selection pane="bottomRight" activeCell="H15" sqref="H15:J15"/>
    </sheetView>
  </sheetViews>
  <sheetFormatPr defaultColWidth="5.796875" defaultRowHeight="15.6" x14ac:dyDescent="0.3"/>
  <cols>
    <col min="1" max="1" width="4.69921875" style="394" customWidth="1"/>
    <col min="2" max="2" width="3.69921875" customWidth="1"/>
    <col min="3" max="3" width="5.796875" style="319"/>
    <col min="4" max="7" width="4.69921875" customWidth="1"/>
    <col min="8" max="9" width="10.69921875" customWidth="1"/>
    <col min="10" max="10" width="9.69921875" customWidth="1"/>
    <col min="11" max="11" width="3.69921875" customWidth="1"/>
    <col min="12" max="22" width="4.796875" style="316" customWidth="1"/>
    <col min="23" max="23" width="3.69921875" customWidth="1"/>
    <col min="24" max="34" width="4.796875" customWidth="1"/>
    <col min="35" max="35" width="3.69921875" customWidth="1"/>
    <col min="36" max="46" width="4.796875" customWidth="1"/>
    <col min="47" max="47" width="3.69921875" customWidth="1"/>
    <col min="48" max="48" width="24.796875" customWidth="1"/>
  </cols>
  <sheetData>
    <row r="1" spans="1:48" s="388" customFormat="1" ht="21.6" thickBot="1" x14ac:dyDescent="0.45">
      <c r="A1" s="395"/>
      <c r="B1" s="387"/>
      <c r="C1" s="403" t="s">
        <v>257</v>
      </c>
      <c r="D1" s="404"/>
      <c r="E1" s="404"/>
      <c r="F1" s="404"/>
      <c r="G1" s="405"/>
      <c r="H1" s="396"/>
      <c r="I1" s="401"/>
      <c r="J1" s="396"/>
      <c r="L1" s="406" t="s">
        <v>258</v>
      </c>
      <c r="M1" s="407"/>
      <c r="N1" s="407"/>
      <c r="O1" s="407"/>
      <c r="P1" s="407"/>
      <c r="Q1" s="407"/>
      <c r="R1" s="407"/>
      <c r="S1" s="407"/>
      <c r="T1" s="407"/>
      <c r="U1" s="407"/>
      <c r="V1" s="408"/>
      <c r="X1" s="406" t="s">
        <v>260</v>
      </c>
      <c r="Y1" s="407"/>
      <c r="Z1" s="407"/>
      <c r="AA1" s="407"/>
      <c r="AB1" s="407"/>
      <c r="AC1" s="407"/>
      <c r="AD1" s="407"/>
      <c r="AE1" s="407"/>
      <c r="AF1" s="407"/>
      <c r="AG1" s="407"/>
      <c r="AH1" s="408"/>
      <c r="AJ1" s="406" t="s">
        <v>259</v>
      </c>
      <c r="AK1" s="407"/>
      <c r="AL1" s="407"/>
      <c r="AM1" s="407"/>
      <c r="AN1" s="407"/>
      <c r="AO1" s="407"/>
      <c r="AP1" s="407"/>
      <c r="AQ1" s="407"/>
      <c r="AR1" s="407"/>
      <c r="AS1" s="407"/>
      <c r="AT1" s="408"/>
    </row>
    <row r="2" spans="1:48" ht="16.2" thickBot="1" x14ac:dyDescent="0.35">
      <c r="C2" s="393" t="s">
        <v>205</v>
      </c>
      <c r="D2" s="422" t="s">
        <v>208</v>
      </c>
      <c r="E2" s="423"/>
      <c r="F2" s="426" t="s">
        <v>264</v>
      </c>
      <c r="G2" s="423"/>
      <c r="H2" s="392" t="s">
        <v>262</v>
      </c>
      <c r="I2" s="402" t="s">
        <v>267</v>
      </c>
      <c r="J2" s="392" t="s">
        <v>263</v>
      </c>
      <c r="L2" s="328" t="str">
        <f>Summary!B2</f>
        <v>Hard</v>
      </c>
      <c r="M2" s="328" t="str">
        <f>Summary!C2</f>
        <v>A</v>
      </c>
      <c r="N2" s="328">
        <f>Summary!D2</f>
        <v>2</v>
      </c>
      <c r="O2" s="328">
        <f>Summary!E2</f>
        <v>3</v>
      </c>
      <c r="P2" s="328">
        <f>Summary!F2</f>
        <v>4</v>
      </c>
      <c r="Q2" s="328">
        <f>Summary!G2</f>
        <v>5</v>
      </c>
      <c r="R2" s="328">
        <f>Summary!H2</f>
        <v>6</v>
      </c>
      <c r="S2" s="328">
        <f>Summary!I2</f>
        <v>7</v>
      </c>
      <c r="T2" s="328">
        <f>Summary!J2</f>
        <v>8</v>
      </c>
      <c r="U2" s="328">
        <f>Summary!K2</f>
        <v>9</v>
      </c>
      <c r="V2" s="328">
        <f>Summary!L2</f>
        <v>10</v>
      </c>
      <c r="X2" s="48" t="str">
        <f>Summary!B13</f>
        <v>Soft</v>
      </c>
      <c r="Y2" s="48" t="str">
        <f>Summary!C13</f>
        <v>A</v>
      </c>
      <c r="Z2" s="48">
        <f>Summary!D13</f>
        <v>2</v>
      </c>
      <c r="AA2" s="48">
        <f>Summary!E13</f>
        <v>3</v>
      </c>
      <c r="AB2" s="48">
        <f>Summary!F13</f>
        <v>4</v>
      </c>
      <c r="AC2" s="48">
        <f>Summary!G13</f>
        <v>5</v>
      </c>
      <c r="AD2" s="48">
        <f>Summary!H13</f>
        <v>6</v>
      </c>
      <c r="AE2" s="48">
        <f>Summary!I13</f>
        <v>7</v>
      </c>
      <c r="AF2" s="48">
        <f>Summary!J13</f>
        <v>8</v>
      </c>
      <c r="AG2" s="48">
        <f>Summary!K13</f>
        <v>9</v>
      </c>
      <c r="AH2" s="48">
        <f>Summary!L13</f>
        <v>10</v>
      </c>
      <c r="AJ2" s="48" t="str">
        <f>Summary!B22</f>
        <v>Pair</v>
      </c>
      <c r="AK2" s="48" t="str">
        <f>Summary!C22</f>
        <v>A</v>
      </c>
      <c r="AL2" s="48">
        <f>Summary!D22</f>
        <v>2</v>
      </c>
      <c r="AM2" s="48">
        <f>Summary!E22</f>
        <v>3</v>
      </c>
      <c r="AN2" s="48">
        <f>Summary!F22</f>
        <v>4</v>
      </c>
      <c r="AO2" s="48">
        <f>Summary!G22</f>
        <v>5</v>
      </c>
      <c r="AP2" s="48">
        <f>Summary!H22</f>
        <v>6</v>
      </c>
      <c r="AQ2" s="48">
        <f>Summary!I22</f>
        <v>7</v>
      </c>
      <c r="AR2" s="48">
        <f>Summary!J22</f>
        <v>8</v>
      </c>
      <c r="AS2" s="48">
        <f>Summary!K22</f>
        <v>9</v>
      </c>
      <c r="AT2" s="48">
        <f>Summary!L22</f>
        <v>10</v>
      </c>
      <c r="AV2" s="377" t="str">
        <f>Summary!B33</f>
        <v>EV = -0.0313878519608082</v>
      </c>
    </row>
    <row r="3" spans="1:48" x14ac:dyDescent="0.3">
      <c r="C3" s="397" t="s">
        <v>22</v>
      </c>
      <c r="D3" s="424">
        <f>COUNTIF($A:$A,C3)+COUNTIF($A:$A,1)</f>
        <v>0</v>
      </c>
      <c r="E3" s="425"/>
      <c r="F3" s="412">
        <f>Inittialize!E2</f>
        <v>32</v>
      </c>
      <c r="G3" s="412"/>
      <c r="H3" s="509" t="e">
        <f>D3/$D$13</f>
        <v>#DIV/0!</v>
      </c>
      <c r="I3" s="509">
        <f>D3/Inittialize!$C$12</f>
        <v>0</v>
      </c>
      <c r="J3" s="509">
        <f>F3/$F$13</f>
        <v>7.6923076923076927E-2</v>
      </c>
      <c r="L3" s="48" t="str">
        <f>Summary!B3</f>
        <v>5-8</v>
      </c>
      <c r="M3" s="317" t="str">
        <f>Summary!C3</f>
        <v>H</v>
      </c>
      <c r="N3" s="317" t="str">
        <f>Summary!D3</f>
        <v>H</v>
      </c>
      <c r="O3" s="317" t="str">
        <f>Summary!E3</f>
        <v>H</v>
      </c>
      <c r="P3" s="317" t="str">
        <f>Summary!F3</f>
        <v>H</v>
      </c>
      <c r="Q3" s="317" t="str">
        <f>Summary!G3</f>
        <v>H</v>
      </c>
      <c r="R3" s="317" t="str">
        <f>Summary!H3</f>
        <v>H</v>
      </c>
      <c r="S3" s="317" t="str">
        <f>Summary!I3</f>
        <v>H</v>
      </c>
      <c r="T3" s="317" t="str">
        <f>Summary!J3</f>
        <v>H</v>
      </c>
      <c r="U3" s="317" t="str">
        <f>Summary!K3</f>
        <v>H</v>
      </c>
      <c r="V3" s="317" t="str">
        <f>Summary!L3</f>
        <v>H</v>
      </c>
      <c r="X3" s="48">
        <f>Summary!B14</f>
        <v>13</v>
      </c>
      <c r="Y3" s="317" t="str">
        <f>Summary!C14</f>
        <v>H</v>
      </c>
      <c r="Z3" s="317" t="str">
        <f>Summary!D14</f>
        <v>H</v>
      </c>
      <c r="AA3" s="317" t="str">
        <f>Summary!E14</f>
        <v>H</v>
      </c>
      <c r="AB3" s="317" t="str">
        <f>Summary!F14</f>
        <v>H</v>
      </c>
      <c r="AC3" s="317" t="str">
        <f>Summary!G14</f>
        <v>H</v>
      </c>
      <c r="AD3" s="317" t="str">
        <f>Summary!H14</f>
        <v>D</v>
      </c>
      <c r="AE3" s="317" t="str">
        <f>Summary!I14</f>
        <v>H</v>
      </c>
      <c r="AF3" s="317" t="str">
        <f>Summary!J14</f>
        <v>H</v>
      </c>
      <c r="AG3" s="317" t="str">
        <f>Summary!K14</f>
        <v>H</v>
      </c>
      <c r="AH3" s="317" t="str">
        <f>Summary!L14</f>
        <v>H</v>
      </c>
      <c r="AJ3" s="48" t="str">
        <f>Summary!B23</f>
        <v>A</v>
      </c>
      <c r="AK3" s="317">
        <f>Summary!C23</f>
        <v>2</v>
      </c>
      <c r="AL3" s="317">
        <f>Summary!D23</f>
        <v>2</v>
      </c>
      <c r="AM3" s="317">
        <f>Summary!E23</f>
        <v>2</v>
      </c>
      <c r="AN3" s="317">
        <f>Summary!F23</f>
        <v>2</v>
      </c>
      <c r="AO3" s="317">
        <f>Summary!G23</f>
        <v>2</v>
      </c>
      <c r="AP3" s="317">
        <f>Summary!H23</f>
        <v>2</v>
      </c>
      <c r="AQ3" s="317">
        <f>Summary!I23</f>
        <v>2</v>
      </c>
      <c r="AR3" s="317">
        <f>Summary!J23</f>
        <v>2</v>
      </c>
      <c r="AS3" s="317">
        <f>Summary!K23</f>
        <v>2</v>
      </c>
      <c r="AT3" s="317">
        <f>Summary!L23</f>
        <v>2</v>
      </c>
      <c r="AV3" s="377" t="str">
        <f>Summary!B34</f>
        <v>EV = -3.13878519608082 %</v>
      </c>
    </row>
    <row r="4" spans="1:48" x14ac:dyDescent="0.3">
      <c r="C4" s="325">
        <v>2</v>
      </c>
      <c r="D4" s="414">
        <f>COUNTIF($A:$A,C4)</f>
        <v>0</v>
      </c>
      <c r="E4" s="415"/>
      <c r="F4" s="413">
        <f>Inittialize!E3</f>
        <v>32</v>
      </c>
      <c r="G4" s="413"/>
      <c r="H4" s="512" t="e">
        <f t="shared" ref="H4:H13" si="0">D4/$D$13</f>
        <v>#DIV/0!</v>
      </c>
      <c r="I4" s="509">
        <f>D4/Inittialize!$C$12</f>
        <v>0</v>
      </c>
      <c r="J4" s="509">
        <f>F4/$F$13</f>
        <v>7.6923076923076927E-2</v>
      </c>
      <c r="L4" s="48">
        <f>Summary!B4</f>
        <v>9</v>
      </c>
      <c r="M4" s="317" t="str">
        <f>Summary!C4</f>
        <v>H</v>
      </c>
      <c r="N4" s="317" t="str">
        <f>Summary!D4</f>
        <v>H</v>
      </c>
      <c r="O4" s="317" t="str">
        <f>Summary!E4</f>
        <v>D</v>
      </c>
      <c r="P4" s="317" t="str">
        <f>Summary!F4</f>
        <v>D</v>
      </c>
      <c r="Q4" s="317" t="str">
        <f>Summary!G4</f>
        <v>D</v>
      </c>
      <c r="R4" s="317" t="str">
        <f>Summary!H4</f>
        <v>D</v>
      </c>
      <c r="S4" s="317" t="str">
        <f>Summary!I4</f>
        <v>H</v>
      </c>
      <c r="T4" s="317" t="str">
        <f>Summary!J4</f>
        <v>H</v>
      </c>
      <c r="U4" s="317" t="str">
        <f>Summary!K4</f>
        <v>H</v>
      </c>
      <c r="V4" s="317" t="str">
        <f>Summary!L4</f>
        <v>H</v>
      </c>
      <c r="X4" s="48">
        <f>Summary!B15</f>
        <v>14</v>
      </c>
      <c r="Y4" s="317" t="str">
        <f>Summary!C15</f>
        <v>H</v>
      </c>
      <c r="Z4" s="317" t="str">
        <f>Summary!D15</f>
        <v>H</v>
      </c>
      <c r="AA4" s="317" t="str">
        <f>Summary!E15</f>
        <v>H</v>
      </c>
      <c r="AB4" s="317" t="str">
        <f>Summary!F15</f>
        <v>H</v>
      </c>
      <c r="AC4" s="317" t="str">
        <f>Summary!G15</f>
        <v>D</v>
      </c>
      <c r="AD4" s="317" t="str">
        <f>Summary!H15</f>
        <v>D</v>
      </c>
      <c r="AE4" s="317" t="str">
        <f>Summary!I15</f>
        <v>H</v>
      </c>
      <c r="AF4" s="317" t="str">
        <f>Summary!J15</f>
        <v>H</v>
      </c>
      <c r="AG4" s="317" t="str">
        <f>Summary!K15</f>
        <v>H</v>
      </c>
      <c r="AH4" s="317" t="str">
        <f>Summary!L15</f>
        <v>H</v>
      </c>
      <c r="AJ4" s="48">
        <f>Summary!B24</f>
        <v>2</v>
      </c>
      <c r="AK4" s="317" t="str">
        <f>Summary!C24</f>
        <v>H</v>
      </c>
      <c r="AL4" s="317" t="str">
        <f>Summary!D24</f>
        <v>H</v>
      </c>
      <c r="AM4" s="317" t="str">
        <f>Summary!E24</f>
        <v>H</v>
      </c>
      <c r="AN4" s="317">
        <f>Summary!F24</f>
        <v>2</v>
      </c>
      <c r="AO4" s="317">
        <f>Summary!G24</f>
        <v>2</v>
      </c>
      <c r="AP4" s="317">
        <f>Summary!H24</f>
        <v>2</v>
      </c>
      <c r="AQ4" s="317">
        <f>Summary!I24</f>
        <v>2</v>
      </c>
      <c r="AR4" s="317" t="str">
        <f>Summary!J24</f>
        <v>H</v>
      </c>
      <c r="AS4" s="317" t="str">
        <f>Summary!K24</f>
        <v>H</v>
      </c>
      <c r="AT4" s="317" t="str">
        <f>Summary!L24</f>
        <v>H</v>
      </c>
      <c r="AV4" s="378" t="s">
        <v>24</v>
      </c>
    </row>
    <row r="5" spans="1:48" x14ac:dyDescent="0.3">
      <c r="C5" s="325">
        <v>3</v>
      </c>
      <c r="D5" s="414">
        <f t="shared" ref="D5:D11" si="1">COUNTIF($A:$A,C5)</f>
        <v>0</v>
      </c>
      <c r="E5" s="415"/>
      <c r="F5" s="413">
        <f>Inittialize!E4</f>
        <v>32</v>
      </c>
      <c r="G5" s="413"/>
      <c r="H5" s="512" t="e">
        <f t="shared" si="0"/>
        <v>#DIV/0!</v>
      </c>
      <c r="I5" s="509">
        <f>D5/Inittialize!$C$12</f>
        <v>0</v>
      </c>
      <c r="J5" s="509">
        <f>F5/$F$13</f>
        <v>7.6923076923076927E-2</v>
      </c>
      <c r="L5" s="48">
        <f>Summary!B5</f>
        <v>10</v>
      </c>
      <c r="M5" s="317" t="str">
        <f>Summary!C5</f>
        <v>H</v>
      </c>
      <c r="N5" s="317" t="str">
        <f>Summary!D5</f>
        <v>D</v>
      </c>
      <c r="O5" s="317" t="str">
        <f>Summary!E5</f>
        <v>D</v>
      </c>
      <c r="P5" s="317" t="str">
        <f>Summary!F5</f>
        <v>D</v>
      </c>
      <c r="Q5" s="317" t="str">
        <f>Summary!G5</f>
        <v>D</v>
      </c>
      <c r="R5" s="317" t="str">
        <f>Summary!H5</f>
        <v>D</v>
      </c>
      <c r="S5" s="317" t="str">
        <f>Summary!I5</f>
        <v>D</v>
      </c>
      <c r="T5" s="317" t="str">
        <f>Summary!J5</f>
        <v>D</v>
      </c>
      <c r="U5" s="317" t="str">
        <f>Summary!K5</f>
        <v>D</v>
      </c>
      <c r="V5" s="317" t="str">
        <f>Summary!L5</f>
        <v>H</v>
      </c>
      <c r="X5" s="48">
        <f>Summary!B16</f>
        <v>15</v>
      </c>
      <c r="Y5" s="317" t="str">
        <f>Summary!C16</f>
        <v>H</v>
      </c>
      <c r="Z5" s="317" t="str">
        <f>Summary!D16</f>
        <v>H</v>
      </c>
      <c r="AA5" s="317" t="str">
        <f>Summary!E16</f>
        <v>H</v>
      </c>
      <c r="AB5" s="317" t="str">
        <f>Summary!F16</f>
        <v>H</v>
      </c>
      <c r="AC5" s="317" t="str">
        <f>Summary!G16</f>
        <v>D</v>
      </c>
      <c r="AD5" s="317" t="str">
        <f>Summary!H16</f>
        <v>D</v>
      </c>
      <c r="AE5" s="317" t="str">
        <f>Summary!I16</f>
        <v>H</v>
      </c>
      <c r="AF5" s="317" t="str">
        <f>Summary!J16</f>
        <v>H</v>
      </c>
      <c r="AG5" s="317" t="str">
        <f>Summary!K16</f>
        <v>H</v>
      </c>
      <c r="AH5" s="317" t="str">
        <f>Summary!L16</f>
        <v>H</v>
      </c>
      <c r="AJ5" s="48">
        <f>Summary!B25</f>
        <v>3</v>
      </c>
      <c r="AK5" s="317" t="str">
        <f>Summary!C25</f>
        <v>H</v>
      </c>
      <c r="AL5" s="317" t="str">
        <f>Summary!D25</f>
        <v>H</v>
      </c>
      <c r="AM5" s="317" t="str">
        <f>Summary!E25</f>
        <v>H</v>
      </c>
      <c r="AN5" s="317">
        <f>Summary!F25</f>
        <v>2</v>
      </c>
      <c r="AO5" s="317">
        <f>Summary!G25</f>
        <v>2</v>
      </c>
      <c r="AP5" s="317">
        <f>Summary!H25</f>
        <v>2</v>
      </c>
      <c r="AQ5" s="317">
        <f>Summary!I25</f>
        <v>2</v>
      </c>
      <c r="AR5" s="317" t="str">
        <f>Summary!J25</f>
        <v>H</v>
      </c>
      <c r="AS5" s="317" t="str">
        <f>Summary!K25</f>
        <v>H</v>
      </c>
      <c r="AT5" s="317" t="str">
        <f>Summary!L25</f>
        <v>H</v>
      </c>
      <c r="AV5" s="379" t="s">
        <v>25</v>
      </c>
    </row>
    <row r="6" spans="1:48" x14ac:dyDescent="0.3">
      <c r="C6" s="325">
        <v>4</v>
      </c>
      <c r="D6" s="414">
        <f t="shared" si="1"/>
        <v>0</v>
      </c>
      <c r="E6" s="415"/>
      <c r="F6" s="413">
        <f>Inittialize!E5</f>
        <v>32</v>
      </c>
      <c r="G6" s="413"/>
      <c r="H6" s="512" t="e">
        <f t="shared" si="0"/>
        <v>#DIV/0!</v>
      </c>
      <c r="I6" s="509">
        <f>D6/Inittialize!$C$12</f>
        <v>0</v>
      </c>
      <c r="J6" s="509">
        <f>F6/$F$13</f>
        <v>7.6923076923076927E-2</v>
      </c>
      <c r="L6" s="48">
        <f>Summary!B6</f>
        <v>11</v>
      </c>
      <c r="M6" s="317" t="str">
        <f>Summary!C6</f>
        <v>H</v>
      </c>
      <c r="N6" s="317" t="str">
        <f>Summary!D6</f>
        <v>D</v>
      </c>
      <c r="O6" s="317" t="str">
        <f>Summary!E6</f>
        <v>D</v>
      </c>
      <c r="P6" s="317" t="str">
        <f>Summary!F6</f>
        <v>D</v>
      </c>
      <c r="Q6" s="317" t="str">
        <f>Summary!G6</f>
        <v>D</v>
      </c>
      <c r="R6" s="317" t="str">
        <f>Summary!H6</f>
        <v>D</v>
      </c>
      <c r="S6" s="317" t="str">
        <f>Summary!I6</f>
        <v>D</v>
      </c>
      <c r="T6" s="317" t="str">
        <f>Summary!J6</f>
        <v>D</v>
      </c>
      <c r="U6" s="317" t="str">
        <f>Summary!K6</f>
        <v>D</v>
      </c>
      <c r="V6" s="317" t="str">
        <f>Summary!L6</f>
        <v>H</v>
      </c>
      <c r="X6" s="48">
        <f>Summary!B17</f>
        <v>16</v>
      </c>
      <c r="Y6" s="317" t="str">
        <f>Summary!C17</f>
        <v>H</v>
      </c>
      <c r="Z6" s="317" t="str">
        <f>Summary!D17</f>
        <v>H</v>
      </c>
      <c r="AA6" s="317" t="str">
        <f>Summary!E17</f>
        <v>H</v>
      </c>
      <c r="AB6" s="317" t="str">
        <f>Summary!F17</f>
        <v>D</v>
      </c>
      <c r="AC6" s="317" t="str">
        <f>Summary!G17</f>
        <v>D</v>
      </c>
      <c r="AD6" s="317" t="str">
        <f>Summary!H17</f>
        <v>D</v>
      </c>
      <c r="AE6" s="317" t="str">
        <f>Summary!I17</f>
        <v>H</v>
      </c>
      <c r="AF6" s="317" t="str">
        <f>Summary!J17</f>
        <v>H</v>
      </c>
      <c r="AG6" s="317" t="str">
        <f>Summary!K17</f>
        <v>H</v>
      </c>
      <c r="AH6" s="317" t="str">
        <f>Summary!L17</f>
        <v>H</v>
      </c>
      <c r="AJ6" s="48">
        <f>Summary!B26</f>
        <v>4</v>
      </c>
      <c r="AK6" s="317" t="str">
        <f>Summary!C26</f>
        <v>H</v>
      </c>
      <c r="AL6" s="317" t="str">
        <f>Summary!D26</f>
        <v>H</v>
      </c>
      <c r="AM6" s="317" t="str">
        <f>Summary!E26</f>
        <v>H</v>
      </c>
      <c r="AN6" s="317" t="str">
        <f>Summary!F26</f>
        <v>H</v>
      </c>
      <c r="AO6" s="317" t="str">
        <f>Summary!G26</f>
        <v>H</v>
      </c>
      <c r="AP6" s="317" t="str">
        <f>Summary!H26</f>
        <v>H</v>
      </c>
      <c r="AQ6" s="317" t="str">
        <f>Summary!I26</f>
        <v>H</v>
      </c>
      <c r="AR6" s="317" t="str">
        <f>Summary!J26</f>
        <v>H</v>
      </c>
      <c r="AS6" s="317" t="str">
        <f>Summary!K26</f>
        <v>H</v>
      </c>
      <c r="AT6" s="317" t="str">
        <f>Summary!L26</f>
        <v>H</v>
      </c>
      <c r="AV6" s="380" t="s">
        <v>26</v>
      </c>
    </row>
    <row r="7" spans="1:48" x14ac:dyDescent="0.3">
      <c r="C7" s="325">
        <v>5</v>
      </c>
      <c r="D7" s="414">
        <f t="shared" si="1"/>
        <v>0</v>
      </c>
      <c r="E7" s="415"/>
      <c r="F7" s="413">
        <f>Inittialize!E6</f>
        <v>32</v>
      </c>
      <c r="G7" s="413"/>
      <c r="H7" s="512" t="e">
        <f t="shared" si="0"/>
        <v>#DIV/0!</v>
      </c>
      <c r="I7" s="509">
        <f>D7/Inittialize!$C$12</f>
        <v>0</v>
      </c>
      <c r="J7" s="509">
        <f>F7/$F$13</f>
        <v>7.6923076923076927E-2</v>
      </c>
      <c r="L7" s="48">
        <f>Summary!B7</f>
        <v>12</v>
      </c>
      <c r="M7" s="317" t="str">
        <f>Summary!C7</f>
        <v>H</v>
      </c>
      <c r="N7" s="317" t="str">
        <f>Summary!D7</f>
        <v>H</v>
      </c>
      <c r="O7" s="317" t="str">
        <f>Summary!E7</f>
        <v>H</v>
      </c>
      <c r="P7" s="317" t="str">
        <f>Summary!F7</f>
        <v>S</v>
      </c>
      <c r="Q7" s="317" t="str">
        <f>Summary!G7</f>
        <v>S</v>
      </c>
      <c r="R7" s="317" t="str">
        <f>Summary!H7</f>
        <v>S</v>
      </c>
      <c r="S7" s="317" t="str">
        <f>Summary!I7</f>
        <v>H</v>
      </c>
      <c r="T7" s="317" t="str">
        <f>Summary!J7</f>
        <v>H</v>
      </c>
      <c r="U7" s="317" t="str">
        <f>Summary!K7</f>
        <v>H</v>
      </c>
      <c r="V7" s="317" t="str">
        <f>Summary!L7</f>
        <v>H</v>
      </c>
      <c r="X7" s="48">
        <f>Summary!B18</f>
        <v>17</v>
      </c>
      <c r="Y7" s="317" t="str">
        <f>Summary!C18</f>
        <v>H</v>
      </c>
      <c r="Z7" s="317" t="str">
        <f>Summary!D18</f>
        <v>H</v>
      </c>
      <c r="AA7" s="317" t="str">
        <f>Summary!E18</f>
        <v>D</v>
      </c>
      <c r="AB7" s="317" t="str">
        <f>Summary!F18</f>
        <v>D</v>
      </c>
      <c r="AC7" s="317" t="str">
        <f>Summary!G18</f>
        <v>D</v>
      </c>
      <c r="AD7" s="317" t="str">
        <f>Summary!H18</f>
        <v>D</v>
      </c>
      <c r="AE7" s="317" t="str">
        <f>Summary!I18</f>
        <v>H</v>
      </c>
      <c r="AF7" s="317" t="str">
        <f>Summary!J18</f>
        <v>H</v>
      </c>
      <c r="AG7" s="317" t="str">
        <f>Summary!K18</f>
        <v>H</v>
      </c>
      <c r="AH7" s="317" t="str">
        <f>Summary!L18</f>
        <v>H</v>
      </c>
      <c r="AJ7" s="48">
        <f>Summary!B27</f>
        <v>5</v>
      </c>
      <c r="AK7" s="317" t="str">
        <f>Summary!C27</f>
        <v>H</v>
      </c>
      <c r="AL7" s="317" t="str">
        <f>Summary!D27</f>
        <v>D</v>
      </c>
      <c r="AM7" s="317" t="str">
        <f>Summary!E27</f>
        <v>D</v>
      </c>
      <c r="AN7" s="317" t="str">
        <f>Summary!F27</f>
        <v>D</v>
      </c>
      <c r="AO7" s="317" t="str">
        <f>Summary!G27</f>
        <v>D</v>
      </c>
      <c r="AP7" s="317" t="str">
        <f>Summary!H27</f>
        <v>D</v>
      </c>
      <c r="AQ7" s="317" t="str">
        <f>Summary!I27</f>
        <v>D</v>
      </c>
      <c r="AR7" s="317" t="str">
        <f>Summary!J27</f>
        <v>D</v>
      </c>
      <c r="AS7" s="317" t="str">
        <f>Summary!K27</f>
        <v>D</v>
      </c>
      <c r="AT7" s="317" t="str">
        <f>Summary!L27</f>
        <v>H</v>
      </c>
      <c r="AV7" s="381" t="s">
        <v>199</v>
      </c>
    </row>
    <row r="8" spans="1:48" x14ac:dyDescent="0.3">
      <c r="C8" s="325">
        <v>6</v>
      </c>
      <c r="D8" s="414">
        <f t="shared" si="1"/>
        <v>0</v>
      </c>
      <c r="E8" s="415"/>
      <c r="F8" s="413">
        <f>Inittialize!E7</f>
        <v>32</v>
      </c>
      <c r="G8" s="413"/>
      <c r="H8" s="512" t="e">
        <f t="shared" si="0"/>
        <v>#DIV/0!</v>
      </c>
      <c r="I8" s="509">
        <f>D8/Inittialize!$C$12</f>
        <v>0</v>
      </c>
      <c r="J8" s="509">
        <f>F8/$F$13</f>
        <v>7.6923076923076927E-2</v>
      </c>
      <c r="L8" s="48">
        <f>Summary!B8</f>
        <v>13</v>
      </c>
      <c r="M8" s="317" t="str">
        <f>Summary!C8</f>
        <v>H</v>
      </c>
      <c r="N8" s="317" t="str">
        <f>Summary!D8</f>
        <v>S</v>
      </c>
      <c r="O8" s="317" t="str">
        <f>Summary!E8</f>
        <v>S</v>
      </c>
      <c r="P8" s="317" t="str">
        <f>Summary!F8</f>
        <v>S</v>
      </c>
      <c r="Q8" s="317" t="str">
        <f>Summary!G8</f>
        <v>S</v>
      </c>
      <c r="R8" s="317" t="str">
        <f>Summary!H8</f>
        <v>S</v>
      </c>
      <c r="S8" s="317" t="str">
        <f>Summary!I8</f>
        <v>H</v>
      </c>
      <c r="T8" s="317" t="str">
        <f>Summary!J8</f>
        <v>H</v>
      </c>
      <c r="U8" s="317" t="str">
        <f>Summary!K8</f>
        <v>H</v>
      </c>
      <c r="V8" s="317" t="str">
        <f>Summary!L8</f>
        <v>H</v>
      </c>
      <c r="X8" s="48">
        <f>Summary!B19</f>
        <v>18</v>
      </c>
      <c r="Y8" s="317" t="str">
        <f>Summary!C19</f>
        <v>S</v>
      </c>
      <c r="Z8" s="317" t="str">
        <f>Summary!D19</f>
        <v>S</v>
      </c>
      <c r="AA8" s="317" t="str">
        <f>Summary!E19</f>
        <v>D</v>
      </c>
      <c r="AB8" s="317" t="str">
        <f>Summary!F19</f>
        <v>D</v>
      </c>
      <c r="AC8" s="317" t="str">
        <f>Summary!G19</f>
        <v>D</v>
      </c>
      <c r="AD8" s="317" t="str">
        <f>Summary!H19</f>
        <v>D</v>
      </c>
      <c r="AE8" s="317" t="str">
        <f>Summary!I19</f>
        <v>S</v>
      </c>
      <c r="AF8" s="317" t="str">
        <f>Summary!J19</f>
        <v>S</v>
      </c>
      <c r="AG8" s="317" t="str">
        <f>Summary!K19</f>
        <v>H</v>
      </c>
      <c r="AH8" s="317" t="str">
        <f>Summary!L19</f>
        <v>H</v>
      </c>
      <c r="AJ8" s="48">
        <f>Summary!B28</f>
        <v>6</v>
      </c>
      <c r="AK8" s="317" t="str">
        <f>Summary!C28</f>
        <v>H</v>
      </c>
      <c r="AL8" s="317" t="str">
        <f>Summary!D28</f>
        <v>H</v>
      </c>
      <c r="AM8" s="317">
        <f>Summary!E28</f>
        <v>2</v>
      </c>
      <c r="AN8" s="317">
        <f>Summary!F28</f>
        <v>2</v>
      </c>
      <c r="AO8" s="317">
        <f>Summary!G28</f>
        <v>2</v>
      </c>
      <c r="AP8" s="317">
        <f>Summary!H28</f>
        <v>2</v>
      </c>
      <c r="AQ8" s="317" t="str">
        <f>Summary!I28</f>
        <v>H</v>
      </c>
      <c r="AR8" s="317" t="str">
        <f>Summary!J28</f>
        <v>H</v>
      </c>
      <c r="AS8" s="317" t="str">
        <f>Summary!K28</f>
        <v>H</v>
      </c>
      <c r="AT8" s="317" t="str">
        <f>Summary!L28</f>
        <v>H</v>
      </c>
      <c r="AV8" s="377" t="s">
        <v>27</v>
      </c>
    </row>
    <row r="9" spans="1:48" x14ac:dyDescent="0.3">
      <c r="C9" s="325">
        <v>7</v>
      </c>
      <c r="D9" s="414">
        <f t="shared" si="1"/>
        <v>0</v>
      </c>
      <c r="E9" s="415"/>
      <c r="F9" s="413">
        <f>Inittialize!E8</f>
        <v>32</v>
      </c>
      <c r="G9" s="413"/>
      <c r="H9" s="512" t="e">
        <f t="shared" si="0"/>
        <v>#DIV/0!</v>
      </c>
      <c r="I9" s="509">
        <f>D9/Inittialize!$C$12</f>
        <v>0</v>
      </c>
      <c r="J9" s="509">
        <f>F9/$F$13</f>
        <v>7.6923076923076927E-2</v>
      </c>
      <c r="L9" s="48">
        <f>Summary!B9</f>
        <v>14</v>
      </c>
      <c r="M9" s="317" t="str">
        <f>Summary!C9</f>
        <v>H</v>
      </c>
      <c r="N9" s="317" t="str">
        <f>Summary!D9</f>
        <v>S</v>
      </c>
      <c r="O9" s="317" t="str">
        <f>Summary!E9</f>
        <v>S</v>
      </c>
      <c r="P9" s="317" t="str">
        <f>Summary!F9</f>
        <v>S</v>
      </c>
      <c r="Q9" s="317" t="str">
        <f>Summary!G9</f>
        <v>S</v>
      </c>
      <c r="R9" s="317" t="str">
        <f>Summary!H9</f>
        <v>S</v>
      </c>
      <c r="S9" s="317" t="str">
        <f>Summary!I9</f>
        <v>H</v>
      </c>
      <c r="T9" s="317" t="str">
        <f>Summary!J9</f>
        <v>H</v>
      </c>
      <c r="U9" s="317" t="str">
        <f>Summary!K9</f>
        <v>H</v>
      </c>
      <c r="V9" s="317" t="str">
        <f>Summary!L9</f>
        <v>H</v>
      </c>
      <c r="X9" s="48">
        <f>Summary!B20</f>
        <v>19</v>
      </c>
      <c r="Y9" s="317" t="str">
        <f>Summary!C20</f>
        <v>S</v>
      </c>
      <c r="Z9" s="317" t="str">
        <f>Summary!D20</f>
        <v>S</v>
      </c>
      <c r="AA9" s="317" t="str">
        <f>Summary!E20</f>
        <v>S</v>
      </c>
      <c r="AB9" s="317" t="str">
        <f>Summary!F20</f>
        <v>S</v>
      </c>
      <c r="AC9" s="317" t="str">
        <f>Summary!G20</f>
        <v>S</v>
      </c>
      <c r="AD9" s="317" t="str">
        <f>Summary!H20</f>
        <v>S</v>
      </c>
      <c r="AE9" s="317" t="str">
        <f>Summary!I20</f>
        <v>S</v>
      </c>
      <c r="AF9" s="317" t="str">
        <f>Summary!J20</f>
        <v>S</v>
      </c>
      <c r="AG9" s="317" t="str">
        <f>Summary!K20</f>
        <v>S</v>
      </c>
      <c r="AH9" s="317" t="str">
        <f>Summary!L20</f>
        <v>S</v>
      </c>
      <c r="AJ9" s="48">
        <f>Summary!B29</f>
        <v>7</v>
      </c>
      <c r="AK9" s="317" t="str">
        <f>Summary!C29</f>
        <v>H</v>
      </c>
      <c r="AL9" s="317">
        <f>Summary!D29</f>
        <v>2</v>
      </c>
      <c r="AM9" s="317">
        <f>Summary!E29</f>
        <v>2</v>
      </c>
      <c r="AN9" s="317">
        <f>Summary!F29</f>
        <v>2</v>
      </c>
      <c r="AO9" s="317">
        <f>Summary!G29</f>
        <v>2</v>
      </c>
      <c r="AP9" s="317">
        <f>Summary!H29</f>
        <v>2</v>
      </c>
      <c r="AQ9" s="317">
        <f>Summary!I29</f>
        <v>2</v>
      </c>
      <c r="AR9" s="317" t="str">
        <f>Summary!J29</f>
        <v>H</v>
      </c>
      <c r="AS9" s="317" t="str">
        <f>Summary!K29</f>
        <v>H</v>
      </c>
      <c r="AT9" s="317" t="str">
        <f>Summary!L29</f>
        <v>H</v>
      </c>
    </row>
    <row r="10" spans="1:48" x14ac:dyDescent="0.3">
      <c r="C10" s="325">
        <v>8</v>
      </c>
      <c r="D10" s="414">
        <f t="shared" si="1"/>
        <v>0</v>
      </c>
      <c r="E10" s="415"/>
      <c r="F10" s="413">
        <f>Inittialize!E9</f>
        <v>32</v>
      </c>
      <c r="G10" s="413"/>
      <c r="H10" s="512" t="e">
        <f t="shared" si="0"/>
        <v>#DIV/0!</v>
      </c>
      <c r="I10" s="509">
        <f>D10/Inittialize!$C$12</f>
        <v>0</v>
      </c>
      <c r="J10" s="509">
        <f>F10/$F$13</f>
        <v>7.6923076923076927E-2</v>
      </c>
      <c r="L10" s="48">
        <f>Summary!B10</f>
        <v>15</v>
      </c>
      <c r="M10" s="317" t="str">
        <f>Summary!C10</f>
        <v>H</v>
      </c>
      <c r="N10" s="317" t="str">
        <f>Summary!D10</f>
        <v>S</v>
      </c>
      <c r="O10" s="317" t="str">
        <f>Summary!E10</f>
        <v>S</v>
      </c>
      <c r="P10" s="317" t="str">
        <f>Summary!F10</f>
        <v>S</v>
      </c>
      <c r="Q10" s="317" t="str">
        <f>Summary!G10</f>
        <v>S</v>
      </c>
      <c r="R10" s="317" t="str">
        <f>Summary!H10</f>
        <v>S</v>
      </c>
      <c r="S10" s="317" t="str">
        <f>Summary!I10</f>
        <v>H</v>
      </c>
      <c r="T10" s="317" t="str">
        <f>Summary!J10</f>
        <v>H</v>
      </c>
      <c r="U10" s="317" t="str">
        <f>Summary!K10</f>
        <v>H</v>
      </c>
      <c r="V10" s="317" t="str">
        <f>Summary!L10</f>
        <v>H</v>
      </c>
      <c r="X10" s="390">
        <f>Summary!B21</f>
        <v>20</v>
      </c>
      <c r="Y10" s="391" t="str">
        <f>Summary!C21</f>
        <v>S</v>
      </c>
      <c r="Z10" s="391" t="str">
        <f>Summary!D21</f>
        <v>S</v>
      </c>
      <c r="AA10" s="391" t="str">
        <f>Summary!E21</f>
        <v>S</v>
      </c>
      <c r="AB10" s="391" t="str">
        <f>Summary!F21</f>
        <v>S</v>
      </c>
      <c r="AC10" s="391" t="str">
        <f>Summary!G21</f>
        <v>S</v>
      </c>
      <c r="AD10" s="391" t="str">
        <f>Summary!H21</f>
        <v>S</v>
      </c>
      <c r="AE10" s="391" t="str">
        <f>Summary!I21</f>
        <v>S</v>
      </c>
      <c r="AF10" s="391" t="str">
        <f>Summary!J21</f>
        <v>S</v>
      </c>
      <c r="AG10" s="391" t="str">
        <f>Summary!K21</f>
        <v>S</v>
      </c>
      <c r="AH10" s="391" t="str">
        <f>Summary!L21</f>
        <v>S</v>
      </c>
      <c r="AJ10" s="48">
        <f>Summary!B30</f>
        <v>8</v>
      </c>
      <c r="AK10" s="317" t="str">
        <f>Summary!C30</f>
        <v>S</v>
      </c>
      <c r="AL10" s="317">
        <f>Summary!D30</f>
        <v>2</v>
      </c>
      <c r="AM10" s="317">
        <f>Summary!E30</f>
        <v>2</v>
      </c>
      <c r="AN10" s="317">
        <f>Summary!F30</f>
        <v>2</v>
      </c>
      <c r="AO10" s="317">
        <f>Summary!G30</f>
        <v>2</v>
      </c>
      <c r="AP10" s="317">
        <f>Summary!H30</f>
        <v>2</v>
      </c>
      <c r="AQ10" s="317">
        <f>Summary!I30</f>
        <v>2</v>
      </c>
      <c r="AR10" s="317">
        <f>Summary!J30</f>
        <v>2</v>
      </c>
      <c r="AS10" s="317">
        <f>Summary!K30</f>
        <v>2</v>
      </c>
      <c r="AT10" s="317" t="str">
        <f>Summary!L30</f>
        <v>H</v>
      </c>
    </row>
    <row r="11" spans="1:48" x14ac:dyDescent="0.3">
      <c r="C11" s="325">
        <v>9</v>
      </c>
      <c r="D11" s="414">
        <f t="shared" si="1"/>
        <v>0</v>
      </c>
      <c r="E11" s="415"/>
      <c r="F11" s="413">
        <f>Inittialize!E10</f>
        <v>32</v>
      </c>
      <c r="G11" s="413"/>
      <c r="H11" s="512" t="e">
        <f t="shared" si="0"/>
        <v>#DIV/0!</v>
      </c>
      <c r="I11" s="509">
        <f>D11/Inittialize!$C$12</f>
        <v>0</v>
      </c>
      <c r="J11" s="509">
        <f>F11/$F$13</f>
        <v>7.6923076923076927E-2</v>
      </c>
      <c r="L11" s="48">
        <f>Summary!B11</f>
        <v>16</v>
      </c>
      <c r="M11" s="317" t="str">
        <f>Summary!C11</f>
        <v>S</v>
      </c>
      <c r="N11" s="317" t="str">
        <f>Summary!D11</f>
        <v>S</v>
      </c>
      <c r="O11" s="317" t="str">
        <f>Summary!E11</f>
        <v>S</v>
      </c>
      <c r="P11" s="317" t="str">
        <f>Summary!F11</f>
        <v>S</v>
      </c>
      <c r="Q11" s="317" t="str">
        <f>Summary!G11</f>
        <v>S</v>
      </c>
      <c r="R11" s="317" t="str">
        <f>Summary!H11</f>
        <v>S</v>
      </c>
      <c r="S11" s="317" t="str">
        <f>Summary!I11</f>
        <v>H</v>
      </c>
      <c r="T11" s="317" t="str">
        <f>Summary!J11</f>
        <v>H</v>
      </c>
      <c r="U11" s="317" t="str">
        <f>Summary!K11</f>
        <v>H</v>
      </c>
      <c r="V11" s="317" t="str">
        <f>Summary!L11</f>
        <v>H</v>
      </c>
      <c r="AJ11" s="48">
        <f>Summary!B31</f>
        <v>9</v>
      </c>
      <c r="AK11" s="317" t="str">
        <f>Summary!C31</f>
        <v>S</v>
      </c>
      <c r="AL11" s="317">
        <f>Summary!D31</f>
        <v>2</v>
      </c>
      <c r="AM11" s="317">
        <f>Summary!E31</f>
        <v>2</v>
      </c>
      <c r="AN11" s="317">
        <f>Summary!F31</f>
        <v>2</v>
      </c>
      <c r="AO11" s="317">
        <f>Summary!G31</f>
        <v>2</v>
      </c>
      <c r="AP11" s="317">
        <f>Summary!H31</f>
        <v>2</v>
      </c>
      <c r="AQ11" s="317" t="str">
        <f>Summary!I31</f>
        <v>S</v>
      </c>
      <c r="AR11" s="317">
        <f>Summary!J31</f>
        <v>2</v>
      </c>
      <c r="AS11" s="317">
        <f>Summary!K31</f>
        <v>2</v>
      </c>
      <c r="AT11" s="317" t="str">
        <f>Summary!L31</f>
        <v>S</v>
      </c>
    </row>
    <row r="12" spans="1:48" ht="16.2" thickBot="1" x14ac:dyDescent="0.35">
      <c r="C12" s="398">
        <v>10</v>
      </c>
      <c r="D12" s="416">
        <f>COUNTIF($A:$A,C12)+ COUNTIF($A:$A,"K")+ COUNTIF($A:$A,"Q")+ COUNTIF($A:$A,"J")</f>
        <v>0</v>
      </c>
      <c r="E12" s="417"/>
      <c r="F12" s="430">
        <f>Inittialize!E11</f>
        <v>128</v>
      </c>
      <c r="G12" s="430"/>
      <c r="H12" s="513" t="e">
        <f t="shared" si="0"/>
        <v>#DIV/0!</v>
      </c>
      <c r="I12" s="510">
        <f>D12/Inittialize!$C$12</f>
        <v>0</v>
      </c>
      <c r="J12" s="510">
        <f>F12/$F$13</f>
        <v>0.30769230769230771</v>
      </c>
      <c r="L12" s="48" t="str">
        <f>Summary!B12</f>
        <v>17-21</v>
      </c>
      <c r="M12" s="317" t="str">
        <f>Summary!C12</f>
        <v>S</v>
      </c>
      <c r="N12" s="317" t="str">
        <f>Summary!D12</f>
        <v>S</v>
      </c>
      <c r="O12" s="317" t="str">
        <f>Summary!E12</f>
        <v>S</v>
      </c>
      <c r="P12" s="317" t="str">
        <f>Summary!F12</f>
        <v>S</v>
      </c>
      <c r="Q12" s="317" t="str">
        <f>Summary!G12</f>
        <v>S</v>
      </c>
      <c r="R12" s="317" t="str">
        <f>Summary!H12</f>
        <v>S</v>
      </c>
      <c r="S12" s="317" t="str">
        <f>Summary!I12</f>
        <v>S</v>
      </c>
      <c r="T12" s="317" t="str">
        <f>Summary!J12</f>
        <v>S</v>
      </c>
      <c r="U12" s="317" t="str">
        <f>Summary!K12</f>
        <v>S</v>
      </c>
      <c r="V12" s="317" t="str">
        <f>Summary!L12</f>
        <v>S</v>
      </c>
      <c r="AJ12" s="48">
        <f>Summary!B32</f>
        <v>10</v>
      </c>
      <c r="AK12" s="317" t="str">
        <f>Summary!C32</f>
        <v>S</v>
      </c>
      <c r="AL12" s="317" t="str">
        <f>Summary!D32</f>
        <v>S</v>
      </c>
      <c r="AM12" s="317" t="str">
        <f>Summary!E32</f>
        <v>S</v>
      </c>
      <c r="AN12" s="317" t="str">
        <f>Summary!F32</f>
        <v>S</v>
      </c>
      <c r="AO12" s="317" t="str">
        <f>Summary!G32</f>
        <v>S</v>
      </c>
      <c r="AP12" s="317" t="str">
        <f>Summary!H32</f>
        <v>S</v>
      </c>
      <c r="AQ12" s="317" t="str">
        <f>Summary!I32</f>
        <v>S</v>
      </c>
      <c r="AR12" s="317" t="str">
        <f>Summary!J32</f>
        <v>S</v>
      </c>
      <c r="AS12" s="317" t="str">
        <f>Summary!K32</f>
        <v>S</v>
      </c>
      <c r="AT12" s="317" t="str">
        <f>Summary!L32</f>
        <v>S</v>
      </c>
    </row>
    <row r="13" spans="1:48" ht="16.2" thickBot="1" x14ac:dyDescent="0.35">
      <c r="C13" s="393" t="s">
        <v>2</v>
      </c>
      <c r="D13" s="410">
        <f>SUM(D3:D12)</f>
        <v>0</v>
      </c>
      <c r="E13" s="411"/>
      <c r="F13" s="409">
        <f>SUM(F3:F12)</f>
        <v>416</v>
      </c>
      <c r="G13" s="409"/>
      <c r="H13" s="514" t="e">
        <f t="shared" si="0"/>
        <v>#DIV/0!</v>
      </c>
      <c r="I13" s="514">
        <f>D13/Inittialize!$C$12</f>
        <v>0</v>
      </c>
      <c r="J13" s="511">
        <f>$F$13/Inittialize!$C$12</f>
        <v>1</v>
      </c>
    </row>
    <row r="14" spans="1:48" x14ac:dyDescent="0.3">
      <c r="F14" s="515" t="s">
        <v>268</v>
      </c>
      <c r="G14" s="521"/>
      <c r="H14" s="519" t="e">
        <f>SUM(H3:H11)</f>
        <v>#DIV/0!</v>
      </c>
      <c r="I14" s="516">
        <f>SUM(I3:I11)</f>
        <v>0</v>
      </c>
      <c r="J14" s="517">
        <f>SUM(J3:J11)</f>
        <v>0.69230769230769229</v>
      </c>
    </row>
    <row r="15" spans="1:48" ht="16.2" thickBot="1" x14ac:dyDescent="0.35">
      <c r="F15" s="518" t="s">
        <v>269</v>
      </c>
      <c r="G15" s="522"/>
      <c r="H15" s="520" t="e">
        <f>H12</f>
        <v>#DIV/0!</v>
      </c>
      <c r="I15" s="520">
        <f t="shared" ref="I15:J15" si="2">I12</f>
        <v>0</v>
      </c>
      <c r="J15" s="520">
        <f t="shared" si="2"/>
        <v>0.30769230769230771</v>
      </c>
      <c r="L15" s="420" t="s">
        <v>212</v>
      </c>
      <c r="M15" s="420"/>
      <c r="N15" s="420"/>
      <c r="P15" s="420" t="s">
        <v>261</v>
      </c>
      <c r="Q15" s="420"/>
      <c r="R15" s="420"/>
      <c r="S15" s="431" t="s">
        <v>140</v>
      </c>
      <c r="T15" s="431"/>
      <c r="X15" s="420" t="s">
        <v>47</v>
      </c>
      <c r="Y15" s="420"/>
      <c r="Z15" s="420"/>
      <c r="AA15" s="418">
        <f>EV!H46</f>
        <v>-3.138785196080817E-2</v>
      </c>
      <c r="AB15" s="418"/>
    </row>
    <row r="16" spans="1:48" x14ac:dyDescent="0.3">
      <c r="L16" s="420" t="s">
        <v>213</v>
      </c>
      <c r="M16" s="420"/>
      <c r="N16" s="1">
        <f>SUM(D4:D7)</f>
        <v>0</v>
      </c>
      <c r="P16" s="420" t="s">
        <v>130</v>
      </c>
      <c r="Q16" s="420"/>
      <c r="R16" s="420"/>
      <c r="S16" s="431">
        <v>2</v>
      </c>
      <c r="T16" s="431"/>
      <c r="X16" s="420" t="s">
        <v>265</v>
      </c>
      <c r="Y16" s="420"/>
      <c r="Z16" s="420"/>
      <c r="AA16" s="419">
        <f>F12/F13</f>
        <v>0.30769230769230771</v>
      </c>
      <c r="AB16" s="419"/>
    </row>
    <row r="17" spans="1:28" x14ac:dyDescent="0.3">
      <c r="L17" s="420" t="s">
        <v>214</v>
      </c>
      <c r="M17" s="420"/>
      <c r="N17" s="1">
        <f>SUM(D3,D12)</f>
        <v>0</v>
      </c>
      <c r="P17" s="420" t="s">
        <v>66</v>
      </c>
      <c r="Q17" s="420"/>
      <c r="R17" s="420"/>
      <c r="S17" s="432">
        <f>INDEX(Rules!B31:J33,MATCH(Situation!$S$16,Rules!$A$31:$A$33,0),MATCH(Situation!$S$15,Rules!$B$30:$J$30,0))</f>
        <v>81.705941861061405</v>
      </c>
      <c r="T17" s="432"/>
      <c r="X17" s="427" t="s">
        <v>266</v>
      </c>
      <c r="Y17" s="428"/>
      <c r="Z17" s="429"/>
      <c r="AA17" s="419" t="e">
        <f>D12/D13</f>
        <v>#DIV/0!</v>
      </c>
      <c r="AB17" s="419"/>
    </row>
    <row r="18" spans="1:28" x14ac:dyDescent="0.3">
      <c r="L18" s="420" t="s">
        <v>215</v>
      </c>
      <c r="M18" s="420"/>
      <c r="N18" s="1">
        <f>N16-N17</f>
        <v>0</v>
      </c>
      <c r="P18" s="420" t="s">
        <v>170</v>
      </c>
      <c r="Q18" s="420"/>
      <c r="R18" s="420"/>
      <c r="S18" s="432">
        <f>INDEX(Rules!$B$36:$J$38,MATCH(Situation!$S$16,Rules!$A$31:$A$33,0),MATCH(Situation!$S$15,Rules!$B$30:$J$30,0))</f>
        <v>0.70979151165490939</v>
      </c>
      <c r="T18" s="432"/>
      <c r="X18" s="420" t="s">
        <v>29</v>
      </c>
      <c r="Y18" s="420"/>
      <c r="Z18" s="420"/>
      <c r="AA18" s="421">
        <f>Dealer!J33</f>
        <v>4.7337278106508882E-2</v>
      </c>
      <c r="AB18" s="421"/>
    </row>
    <row r="19" spans="1:28" x14ac:dyDescent="0.3">
      <c r="C19" s="323"/>
      <c r="D19" s="323"/>
      <c r="E19" s="327"/>
      <c r="L19" s="420" t="b">
        <v>1</v>
      </c>
      <c r="M19" s="420"/>
      <c r="N19" s="1">
        <f>N18/Rules!B5</f>
        <v>0</v>
      </c>
      <c r="P19" s="420" t="s">
        <v>251</v>
      </c>
      <c r="Q19" s="420"/>
      <c r="R19" s="420"/>
      <c r="S19" s="432">
        <f>INDEX(Rules!$B$41:$J$43,MATCH(Situation!$S$16,Rules!$A$31:$A$33,0),MATCH(Situation!$S$15,Rules!$B$30:$J$30,0))</f>
        <v>1.9331394661583639</v>
      </c>
      <c r="T19" s="432"/>
      <c r="X19" s="420" t="s">
        <v>216</v>
      </c>
      <c r="Y19" s="420"/>
      <c r="Z19" s="420"/>
      <c r="AA19" s="418">
        <f>AA16*2-(1-AA16)</f>
        <v>-7.6923076923076872E-2</v>
      </c>
      <c r="AB19" s="418"/>
    </row>
    <row r="20" spans="1:28" x14ac:dyDescent="0.3">
      <c r="G20" s="322"/>
      <c r="H20" s="322"/>
      <c r="I20" s="322"/>
      <c r="J20" s="322"/>
    </row>
    <row r="21" spans="1:28" s="383" customFormat="1" x14ac:dyDescent="0.3">
      <c r="A21" s="394"/>
      <c r="C21" s="382"/>
      <c r="E21" s="384"/>
      <c r="F21" s="384"/>
      <c r="G21" s="385"/>
      <c r="H21" s="385"/>
      <c r="I21" s="385"/>
      <c r="J21" s="385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</row>
    <row r="22" spans="1:28" x14ac:dyDescent="0.3">
      <c r="E22" s="322"/>
      <c r="F22" s="322"/>
      <c r="G22" s="322"/>
      <c r="H22" s="322"/>
      <c r="I22" s="322"/>
      <c r="J22" s="322"/>
    </row>
    <row r="23" spans="1:28" x14ac:dyDescent="0.3">
      <c r="E23" s="322"/>
      <c r="F23" s="322"/>
      <c r="G23" s="322"/>
      <c r="H23" s="322"/>
      <c r="I23" s="322"/>
      <c r="J23" s="322"/>
    </row>
    <row r="24" spans="1:28" x14ac:dyDescent="0.3">
      <c r="E24" s="322"/>
      <c r="F24" s="322"/>
    </row>
    <row r="25" spans="1:28" x14ac:dyDescent="0.3">
      <c r="E25" s="322"/>
      <c r="F25" s="322"/>
    </row>
  </sheetData>
  <sheetProtection sheet="1" objects="1" scenarios="1"/>
  <mergeCells count="55">
    <mergeCell ref="F14:G14"/>
    <mergeCell ref="F15:G15"/>
    <mergeCell ref="S15:T15"/>
    <mergeCell ref="S16:T16"/>
    <mergeCell ref="S17:T17"/>
    <mergeCell ref="S18:T18"/>
    <mergeCell ref="S19:T19"/>
    <mergeCell ref="D2:E2"/>
    <mergeCell ref="D3:E3"/>
    <mergeCell ref="X15:Z15"/>
    <mergeCell ref="X16:Z16"/>
    <mergeCell ref="X18:Z18"/>
    <mergeCell ref="D9:E9"/>
    <mergeCell ref="D10:E10"/>
    <mergeCell ref="D11:E11"/>
    <mergeCell ref="F2:G2"/>
    <mergeCell ref="X17:Z17"/>
    <mergeCell ref="D8:E8"/>
    <mergeCell ref="F8:G8"/>
    <mergeCell ref="F9:G9"/>
    <mergeCell ref="F11:G11"/>
    <mergeCell ref="F12:G12"/>
    <mergeCell ref="F10:G10"/>
    <mergeCell ref="AA15:AB15"/>
    <mergeCell ref="AA16:AB16"/>
    <mergeCell ref="L16:M16"/>
    <mergeCell ref="AA19:AB19"/>
    <mergeCell ref="X19:Z19"/>
    <mergeCell ref="AA18:AB18"/>
    <mergeCell ref="L18:M18"/>
    <mergeCell ref="AA17:AB17"/>
    <mergeCell ref="L19:M19"/>
    <mergeCell ref="L15:N15"/>
    <mergeCell ref="P15:R15"/>
    <mergeCell ref="P16:R16"/>
    <mergeCell ref="P17:R17"/>
    <mergeCell ref="P18:R18"/>
    <mergeCell ref="P19:R19"/>
    <mergeCell ref="L17:M17"/>
    <mergeCell ref="C1:G1"/>
    <mergeCell ref="L1:V1"/>
    <mergeCell ref="X1:AH1"/>
    <mergeCell ref="AJ1:AT1"/>
    <mergeCell ref="F13:G13"/>
    <mergeCell ref="D13:E13"/>
    <mergeCell ref="F3:G3"/>
    <mergeCell ref="F4:G4"/>
    <mergeCell ref="F6:G6"/>
    <mergeCell ref="F7:G7"/>
    <mergeCell ref="F5:G5"/>
    <mergeCell ref="D4:E4"/>
    <mergeCell ref="D5:E5"/>
    <mergeCell ref="D6:E6"/>
    <mergeCell ref="D7:E7"/>
    <mergeCell ref="D12:E12"/>
  </mergeCells>
  <conditionalFormatting sqref="M3:V12">
    <cfRule type="containsText" dxfId="865" priority="24" operator="containsText" text="S">
      <formula>NOT(ISERROR(SEARCH("S",M3)))</formula>
    </cfRule>
    <cfRule type="containsText" dxfId="864" priority="25" operator="containsText" text="H">
      <formula>NOT(ISERROR(SEARCH("H",M3)))</formula>
    </cfRule>
  </conditionalFormatting>
  <conditionalFormatting sqref="M3:V12">
    <cfRule type="containsText" dxfId="863" priority="23" operator="containsText" text="D">
      <formula>NOT(ISERROR(SEARCH("D",M3)))</formula>
    </cfRule>
  </conditionalFormatting>
  <conditionalFormatting sqref="M3:V12">
    <cfRule type="containsText" dxfId="862" priority="22" operator="containsText" text="R">
      <formula>NOT(ISERROR(SEARCH("R",M3)))</formula>
    </cfRule>
  </conditionalFormatting>
  <conditionalFormatting sqref="M3:V12">
    <cfRule type="cellIs" dxfId="861" priority="21" operator="between">
      <formula>2</formula>
      <formula>5</formula>
    </cfRule>
  </conditionalFormatting>
  <conditionalFormatting sqref="Y3:AH10">
    <cfRule type="containsText" dxfId="860" priority="19" operator="containsText" text="S">
      <formula>NOT(ISERROR(SEARCH("S",Y3)))</formula>
    </cfRule>
    <cfRule type="containsText" dxfId="859" priority="20" operator="containsText" text="H">
      <formula>NOT(ISERROR(SEARCH("H",Y3)))</formula>
    </cfRule>
  </conditionalFormatting>
  <conditionalFormatting sqref="Y3:AH10">
    <cfRule type="containsText" dxfId="858" priority="18" operator="containsText" text="D">
      <formula>NOT(ISERROR(SEARCH("D",Y3)))</formula>
    </cfRule>
  </conditionalFormatting>
  <conditionalFormatting sqref="Y3:AH10">
    <cfRule type="containsText" dxfId="857" priority="17" operator="containsText" text="R">
      <formula>NOT(ISERROR(SEARCH("R",Y3)))</formula>
    </cfRule>
  </conditionalFormatting>
  <conditionalFormatting sqref="Y3:AH10">
    <cfRule type="cellIs" dxfId="856" priority="16" operator="between">
      <formula>2</formula>
      <formula>5</formula>
    </cfRule>
  </conditionalFormatting>
  <conditionalFormatting sqref="AK3:AT12">
    <cfRule type="containsText" dxfId="855" priority="14" operator="containsText" text="S">
      <formula>NOT(ISERROR(SEARCH("S",AK3)))</formula>
    </cfRule>
    <cfRule type="containsText" dxfId="854" priority="15" operator="containsText" text="H">
      <formula>NOT(ISERROR(SEARCH("H",AK3)))</formula>
    </cfRule>
  </conditionalFormatting>
  <conditionalFormatting sqref="AK3:AT12">
    <cfRule type="containsText" dxfId="853" priority="13" operator="containsText" text="D">
      <formula>NOT(ISERROR(SEARCH("D",AK3)))</formula>
    </cfRule>
  </conditionalFormatting>
  <conditionalFormatting sqref="AK3:AT12">
    <cfRule type="containsText" dxfId="852" priority="12" operator="containsText" text="R">
      <formula>NOT(ISERROR(SEARCH("R",AK3)))</formula>
    </cfRule>
  </conditionalFormatting>
  <conditionalFormatting sqref="AK3:AT12">
    <cfRule type="cellIs" dxfId="851" priority="11" operator="between">
      <formula>2</formula>
      <formula>5</formula>
    </cfRule>
  </conditionalFormatting>
  <conditionalFormatting sqref="AA15 E19 AA19">
    <cfRule type="cellIs" dxfId="850" priority="7" operator="greaterThan">
      <formula>0</formula>
    </cfRule>
    <cfRule type="cellIs" dxfId="849" priority="8" operator="lessThan">
      <formula>0</formula>
    </cfRule>
  </conditionalFormatting>
  <conditionalFormatting sqref="S17:T17">
    <cfRule type="cellIs" dxfId="848" priority="3" operator="greaterThanOrEqual">
      <formula>0</formula>
    </cfRule>
    <cfRule type="cellIs" dxfId="847" priority="4" operator="lessThan">
      <formula>0</formula>
    </cfRule>
  </conditionalFormatting>
  <conditionalFormatting sqref="S18:T19">
    <cfRule type="cellIs" dxfId="846" priority="1" operator="greaterThanOrEqual">
      <formula>0</formula>
    </cfRule>
    <cfRule type="cellIs" dxfId="845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38299BB-F585-4D88-8411-E6805AC6FD31}">
          <x14:formula1>
            <xm:f>Rules!$B$30:$J$30</xm:f>
          </x14:formula1>
          <xm:sqref>S15</xm:sqref>
        </x14:dataValidation>
        <x14:dataValidation type="list" allowBlank="1" showInputMessage="1" showErrorMessage="1" xr:uid="{D5FE7B12-B6C5-4F6A-84C7-54F7E7E19778}">
          <x14:formula1>
            <xm:f>Rules!$A$31:$A$33</xm:f>
          </x14:formula1>
          <xm:sqref>S16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55"/>
  <sheetViews>
    <sheetView workbookViewId="0">
      <selection activeCell="D34" sqref="D34"/>
    </sheetView>
  </sheetViews>
  <sheetFormatPr defaultColWidth="8.796875" defaultRowHeight="15.6" x14ac:dyDescent="0.3"/>
  <sheetData>
    <row r="1" spans="1:11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3">
      <c r="A3"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3">
      <c r="A4"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3">
      <c r="A5"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3">
      <c r="A6"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3">
      <c r="A7"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3">
      <c r="A8"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3">
      <c r="A9"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3">
      <c r="A10"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3">
      <c r="A11"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3">
      <c r="A12"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3">
      <c r="A13"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3">
      <c r="A14"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3">
      <c r="A15"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3">
      <c r="A16"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3">
      <c r="A17"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3">
      <c r="A18"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3">
      <c r="A19"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3">
      <c r="A20">
        <v>22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3">
      <c r="A21">
        <v>23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3">
      <c r="A22">
        <v>24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3">
      <c r="A23">
        <v>25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3">
      <c r="A24">
        <v>26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3">
      <c r="A25">
        <v>27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3">
      <c r="A26">
        <v>28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3">
      <c r="A27">
        <v>29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3">
      <c r="A28">
        <v>30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3">
      <c r="A29">
        <v>31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1" spans="1:11" x14ac:dyDescent="0.3">
      <c r="A31" t="s">
        <v>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</row>
    <row r="32" spans="1:11" x14ac:dyDescent="0.3">
      <c r="A32">
        <v>12</v>
      </c>
      <c r="B32">
        <v>-0.5</v>
      </c>
      <c r="C32">
        <v>-0.5</v>
      </c>
      <c r="D32">
        <v>-0.5</v>
      </c>
      <c r="E32">
        <v>-0.5</v>
      </c>
      <c r="F32">
        <v>-0.5</v>
      </c>
      <c r="G32">
        <v>-0.5</v>
      </c>
      <c r="H32">
        <v>-0.5</v>
      </c>
      <c r="I32">
        <v>-0.5</v>
      </c>
      <c r="J32">
        <v>-0.5</v>
      </c>
      <c r="K32">
        <v>-0.5</v>
      </c>
    </row>
    <row r="33" spans="1:11" x14ac:dyDescent="0.3">
      <c r="A33">
        <v>13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-0.5</v>
      </c>
      <c r="I33">
        <v>-0.5</v>
      </c>
      <c r="J33">
        <v>-0.5</v>
      </c>
      <c r="K33">
        <v>-0.5</v>
      </c>
    </row>
    <row r="34" spans="1:11" x14ac:dyDescent="0.3">
      <c r="A34">
        <v>14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3">
      <c r="A35">
        <v>15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3">
      <c r="A36">
        <v>16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3">
      <c r="A37">
        <v>17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3">
      <c r="A38">
        <v>18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3">
      <c r="A39">
        <v>19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3">
      <c r="A40">
        <v>20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3">
      <c r="A41">
        <v>21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3">
      <c r="A42">
        <v>22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3">
      <c r="A43">
        <v>23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3">
      <c r="A44">
        <v>24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3">
      <c r="A45">
        <v>25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3">
      <c r="A46">
        <v>26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3">
      <c r="A47">
        <v>27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3">
      <c r="A48">
        <v>28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3">
      <c r="A49">
        <v>29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3">
      <c r="A50">
        <v>30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3">
      <c r="A51">
        <v>31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3">
      <c r="A52" s="457" t="s">
        <v>127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</row>
    <row r="53" spans="1:11" x14ac:dyDescent="0.3">
      <c r="A53" t="s">
        <v>7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11" x14ac:dyDescent="0.3">
      <c r="A54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>
        <v>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>
        <v>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>
        <v>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>
        <v>13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>
        <v>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>
        <v>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v>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>
        <v>17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>
        <v>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>
        <v>19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>
        <v>20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>
        <v>21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>
        <v>22</v>
      </c>
      <c r="B72">
        <f>IF(B20=Stand!B20,Stand!B72,Hit!B72)</f>
        <v>0</v>
      </c>
      <c r="C72">
        <f>IF(C20=Stand!C20,Stand!C72,Hit!C72)</f>
        <v>0</v>
      </c>
      <c r="D72">
        <f>IF(D20=Stand!D20,Stand!D72,Hit!D72)</f>
        <v>0</v>
      </c>
      <c r="E72">
        <f>IF(E20=Stand!E20,Stand!E72,Hit!E72)</f>
        <v>0</v>
      </c>
      <c r="F72">
        <f>IF(F20=Stand!F20,Stand!F72,Hit!F72)</f>
        <v>0</v>
      </c>
      <c r="G72">
        <f>IF(G20=Stand!G20,Stand!G72,Hit!G72)</f>
        <v>0</v>
      </c>
      <c r="H72">
        <f>IF(H20=Stand!H20,Stand!H72,Hit!H72)</f>
        <v>0</v>
      </c>
      <c r="I72">
        <f>IF(I20=Stand!I20,Stand!I72,Hit!I72)</f>
        <v>0</v>
      </c>
      <c r="J72">
        <f>IF(J20=Stand!J20,Stand!J72,Hit!J72)</f>
        <v>0</v>
      </c>
      <c r="K72">
        <f>IF(K20=Stand!K20,Stand!K72,Hit!K72)</f>
        <v>0</v>
      </c>
    </row>
    <row r="73" spans="1:11" x14ac:dyDescent="0.3">
      <c r="A73">
        <v>23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3">
      <c r="A74">
        <v>24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3">
      <c r="A75">
        <v>25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3">
      <c r="A76">
        <v>26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3">
      <c r="A77">
        <v>27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3">
      <c r="A78">
        <v>28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3">
      <c r="A79">
        <v>29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3">
      <c r="A80">
        <v>30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3">
      <c r="A81">
        <v>31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3" spans="1:11" x14ac:dyDescent="0.3">
      <c r="A83" t="s">
        <v>4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3">
      <c r="A84">
        <v>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>
        <v>13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>
        <v>14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>
        <v>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>
        <v>16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>
        <v>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>
        <v>18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>
        <v>19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>
        <v>20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>
        <v>21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>
        <v>22</v>
      </c>
      <c r="B94">
        <f>B62</f>
        <v>0</v>
      </c>
      <c r="C94">
        <f t="shared" ref="C94:K94" si="0">C62</f>
        <v>0</v>
      </c>
      <c r="D94">
        <f t="shared" si="0"/>
        <v>0</v>
      </c>
      <c r="E94">
        <f t="shared" si="0"/>
        <v>0</v>
      </c>
      <c r="F94">
        <f t="shared" si="0"/>
        <v>0</v>
      </c>
      <c r="G94">
        <f t="shared" si="0"/>
        <v>0</v>
      </c>
      <c r="H94">
        <f t="shared" si="0"/>
        <v>0</v>
      </c>
      <c r="I94">
        <f t="shared" si="0"/>
        <v>0</v>
      </c>
      <c r="J94">
        <f t="shared" si="0"/>
        <v>0</v>
      </c>
      <c r="K94">
        <f t="shared" si="0"/>
        <v>0</v>
      </c>
    </row>
    <row r="95" spans="1:11" x14ac:dyDescent="0.3">
      <c r="A95">
        <v>23</v>
      </c>
      <c r="B95">
        <f t="shared" ref="B95:K103" si="1">B63</f>
        <v>0</v>
      </c>
      <c r="C95">
        <f t="shared" si="1"/>
        <v>0</v>
      </c>
      <c r="D95">
        <f t="shared" si="1"/>
        <v>0</v>
      </c>
      <c r="E95">
        <f t="shared" si="1"/>
        <v>0</v>
      </c>
      <c r="F95">
        <f t="shared" si="1"/>
        <v>0</v>
      </c>
      <c r="G95">
        <f t="shared" si="1"/>
        <v>0</v>
      </c>
      <c r="H95">
        <f t="shared" si="1"/>
        <v>0</v>
      </c>
      <c r="I95">
        <f t="shared" si="1"/>
        <v>0</v>
      </c>
      <c r="J95">
        <f t="shared" si="1"/>
        <v>0</v>
      </c>
      <c r="K95">
        <f t="shared" si="1"/>
        <v>0</v>
      </c>
    </row>
    <row r="96" spans="1:11" x14ac:dyDescent="0.3">
      <c r="A96">
        <v>24</v>
      </c>
      <c r="B96">
        <f t="shared" si="1"/>
        <v>0</v>
      </c>
      <c r="C96">
        <f t="shared" si="1"/>
        <v>0</v>
      </c>
      <c r="D96">
        <f t="shared" si="1"/>
        <v>0</v>
      </c>
      <c r="E96">
        <f t="shared" si="1"/>
        <v>0</v>
      </c>
      <c r="F96">
        <f t="shared" si="1"/>
        <v>0</v>
      </c>
      <c r="G96">
        <f t="shared" si="1"/>
        <v>0</v>
      </c>
      <c r="H96">
        <f t="shared" si="1"/>
        <v>0</v>
      </c>
      <c r="I96">
        <f t="shared" si="1"/>
        <v>0</v>
      </c>
      <c r="J96">
        <f t="shared" si="1"/>
        <v>0</v>
      </c>
      <c r="K96">
        <f t="shared" si="1"/>
        <v>0</v>
      </c>
    </row>
    <row r="97" spans="1:11" x14ac:dyDescent="0.3">
      <c r="A97">
        <v>25</v>
      </c>
      <c r="B97">
        <f t="shared" si="1"/>
        <v>0</v>
      </c>
      <c r="C97">
        <f t="shared" si="1"/>
        <v>0</v>
      </c>
      <c r="D97">
        <f t="shared" si="1"/>
        <v>0</v>
      </c>
      <c r="E97">
        <f t="shared" si="1"/>
        <v>0</v>
      </c>
      <c r="F97">
        <f t="shared" si="1"/>
        <v>0</v>
      </c>
      <c r="G97">
        <f t="shared" si="1"/>
        <v>0</v>
      </c>
      <c r="H97">
        <f t="shared" si="1"/>
        <v>0</v>
      </c>
      <c r="I97">
        <f t="shared" si="1"/>
        <v>0</v>
      </c>
      <c r="J97">
        <f t="shared" si="1"/>
        <v>0</v>
      </c>
      <c r="K97">
        <f t="shared" si="1"/>
        <v>0</v>
      </c>
    </row>
    <row r="98" spans="1:11" x14ac:dyDescent="0.3">
      <c r="A98">
        <v>26</v>
      </c>
      <c r="B98">
        <f t="shared" si="1"/>
        <v>0</v>
      </c>
      <c r="C98">
        <f t="shared" si="1"/>
        <v>0</v>
      </c>
      <c r="D98">
        <f t="shared" si="1"/>
        <v>0</v>
      </c>
      <c r="E98">
        <f t="shared" si="1"/>
        <v>0</v>
      </c>
      <c r="F98">
        <f t="shared" si="1"/>
        <v>0</v>
      </c>
      <c r="G98">
        <f t="shared" si="1"/>
        <v>0</v>
      </c>
      <c r="H98">
        <f t="shared" si="1"/>
        <v>0</v>
      </c>
      <c r="I98">
        <f t="shared" si="1"/>
        <v>0</v>
      </c>
      <c r="J98">
        <f t="shared" si="1"/>
        <v>0</v>
      </c>
      <c r="K98">
        <f t="shared" si="1"/>
        <v>0</v>
      </c>
    </row>
    <row r="99" spans="1:11" x14ac:dyDescent="0.3">
      <c r="A99">
        <v>27</v>
      </c>
      <c r="B99">
        <f t="shared" si="1"/>
        <v>0</v>
      </c>
      <c r="C99">
        <f t="shared" si="1"/>
        <v>0</v>
      </c>
      <c r="D99">
        <f t="shared" si="1"/>
        <v>0</v>
      </c>
      <c r="E99">
        <f t="shared" si="1"/>
        <v>0</v>
      </c>
      <c r="F99">
        <f t="shared" si="1"/>
        <v>0</v>
      </c>
      <c r="G99">
        <f t="shared" si="1"/>
        <v>0</v>
      </c>
      <c r="H99">
        <f t="shared" si="1"/>
        <v>0</v>
      </c>
      <c r="I99">
        <f t="shared" si="1"/>
        <v>0</v>
      </c>
      <c r="J99">
        <f t="shared" si="1"/>
        <v>0</v>
      </c>
      <c r="K99">
        <f t="shared" si="1"/>
        <v>0</v>
      </c>
    </row>
    <row r="100" spans="1:11" x14ac:dyDescent="0.3">
      <c r="A100">
        <v>28</v>
      </c>
      <c r="B100">
        <f t="shared" si="1"/>
        <v>0</v>
      </c>
      <c r="C100">
        <f t="shared" si="1"/>
        <v>0</v>
      </c>
      <c r="D100">
        <f t="shared" si="1"/>
        <v>0</v>
      </c>
      <c r="E100">
        <f t="shared" si="1"/>
        <v>0</v>
      </c>
      <c r="F100">
        <f t="shared" si="1"/>
        <v>0</v>
      </c>
      <c r="G100">
        <f t="shared" si="1"/>
        <v>0</v>
      </c>
      <c r="H100">
        <f t="shared" si="1"/>
        <v>0</v>
      </c>
      <c r="I100">
        <f t="shared" si="1"/>
        <v>0</v>
      </c>
      <c r="J100">
        <f t="shared" si="1"/>
        <v>0</v>
      </c>
      <c r="K100">
        <f t="shared" si="1"/>
        <v>0</v>
      </c>
    </row>
    <row r="101" spans="1:11" x14ac:dyDescent="0.3">
      <c r="A101">
        <v>29</v>
      </c>
      <c r="B101">
        <f t="shared" si="1"/>
        <v>0</v>
      </c>
      <c r="C101">
        <f t="shared" si="1"/>
        <v>0</v>
      </c>
      <c r="D101">
        <f t="shared" si="1"/>
        <v>0</v>
      </c>
      <c r="E101">
        <f t="shared" si="1"/>
        <v>0</v>
      </c>
      <c r="F101">
        <f t="shared" si="1"/>
        <v>0</v>
      </c>
      <c r="G101">
        <f t="shared" si="1"/>
        <v>0</v>
      </c>
      <c r="H101">
        <f t="shared" si="1"/>
        <v>0</v>
      </c>
      <c r="I101">
        <f t="shared" si="1"/>
        <v>0</v>
      </c>
      <c r="J101">
        <f t="shared" si="1"/>
        <v>0</v>
      </c>
      <c r="K101">
        <f t="shared" si="1"/>
        <v>0</v>
      </c>
    </row>
    <row r="102" spans="1:11" x14ac:dyDescent="0.3">
      <c r="A102">
        <v>30</v>
      </c>
      <c r="B102">
        <f t="shared" si="1"/>
        <v>0</v>
      </c>
      <c r="C102">
        <f t="shared" si="1"/>
        <v>0</v>
      </c>
      <c r="D102">
        <f t="shared" si="1"/>
        <v>0</v>
      </c>
      <c r="E102">
        <f t="shared" si="1"/>
        <v>0</v>
      </c>
      <c r="F102">
        <f t="shared" si="1"/>
        <v>0</v>
      </c>
      <c r="G102">
        <f t="shared" si="1"/>
        <v>0</v>
      </c>
      <c r="H102">
        <f t="shared" si="1"/>
        <v>0</v>
      </c>
      <c r="I102">
        <f t="shared" si="1"/>
        <v>0</v>
      </c>
      <c r="J102">
        <f t="shared" si="1"/>
        <v>0</v>
      </c>
      <c r="K102">
        <f t="shared" si="1"/>
        <v>0</v>
      </c>
    </row>
    <row r="103" spans="1:11" x14ac:dyDescent="0.3">
      <c r="A103">
        <v>31</v>
      </c>
      <c r="B103">
        <f t="shared" si="1"/>
        <v>0</v>
      </c>
      <c r="C103">
        <f t="shared" si="1"/>
        <v>0</v>
      </c>
      <c r="D103">
        <f t="shared" si="1"/>
        <v>0</v>
      </c>
      <c r="E103">
        <f t="shared" si="1"/>
        <v>0</v>
      </c>
      <c r="F103">
        <f t="shared" si="1"/>
        <v>0</v>
      </c>
      <c r="G103">
        <f t="shared" si="1"/>
        <v>0</v>
      </c>
      <c r="H103">
        <f t="shared" si="1"/>
        <v>0</v>
      </c>
      <c r="I103">
        <f t="shared" si="1"/>
        <v>0</v>
      </c>
      <c r="J103">
        <f t="shared" si="1"/>
        <v>0</v>
      </c>
      <c r="K103">
        <f t="shared" si="1"/>
        <v>0</v>
      </c>
    </row>
    <row r="104" spans="1:11" x14ac:dyDescent="0.3">
      <c r="A104" s="457" t="s">
        <v>132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 x14ac:dyDescent="0.3">
      <c r="A105" t="s">
        <v>7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 x14ac:dyDescent="0.3">
      <c r="A106">
        <v>4</v>
      </c>
      <c r="B106">
        <v>-0.5</v>
      </c>
      <c r="C106">
        <v>-0.5</v>
      </c>
      <c r="D106">
        <v>-0.5</v>
      </c>
      <c r="E106">
        <v>-0.5</v>
      </c>
      <c r="F106">
        <v>-0.5</v>
      </c>
      <c r="G106">
        <v>-0.5</v>
      </c>
      <c r="H106">
        <v>-0.5</v>
      </c>
      <c r="I106">
        <v>-0.5</v>
      </c>
      <c r="J106">
        <v>-0.5</v>
      </c>
      <c r="K106">
        <v>-0.5</v>
      </c>
    </row>
    <row r="107" spans="1:11" x14ac:dyDescent="0.3">
      <c r="A107">
        <v>5</v>
      </c>
      <c r="B107">
        <v>-0.5</v>
      </c>
      <c r="C107">
        <v>-0.5</v>
      </c>
      <c r="D107">
        <v>-0.5</v>
      </c>
      <c r="E107">
        <v>-0.5</v>
      </c>
      <c r="F107">
        <v>-0.5</v>
      </c>
      <c r="G107">
        <v>-0.5</v>
      </c>
      <c r="H107">
        <v>-0.5</v>
      </c>
      <c r="I107">
        <v>-0.5</v>
      </c>
      <c r="J107">
        <v>-0.5</v>
      </c>
      <c r="K107">
        <v>-0.5</v>
      </c>
    </row>
    <row r="108" spans="1:11" x14ac:dyDescent="0.3">
      <c r="A108">
        <v>6</v>
      </c>
      <c r="B108">
        <v>-0.5</v>
      </c>
      <c r="C108">
        <v>-0.5</v>
      </c>
      <c r="D108">
        <v>-0.5</v>
      </c>
      <c r="E108">
        <v>-0.5</v>
      </c>
      <c r="F108">
        <v>-0.5</v>
      </c>
      <c r="G108">
        <v>-0.5</v>
      </c>
      <c r="H108">
        <v>-0.5</v>
      </c>
      <c r="I108">
        <v>-0.5</v>
      </c>
      <c r="J108">
        <v>-0.5</v>
      </c>
      <c r="K108">
        <v>-0.5</v>
      </c>
    </row>
    <row r="109" spans="1:11" x14ac:dyDescent="0.3">
      <c r="A109">
        <v>7</v>
      </c>
      <c r="B109">
        <v>-0.5</v>
      </c>
      <c r="C109">
        <v>-0.5</v>
      </c>
      <c r="D109">
        <v>-0.5</v>
      </c>
      <c r="E109">
        <v>-0.5</v>
      </c>
      <c r="F109">
        <v>-0.5</v>
      </c>
      <c r="G109">
        <v>-0.5</v>
      </c>
      <c r="H109">
        <v>-0.5</v>
      </c>
      <c r="I109">
        <v>-0.5</v>
      </c>
      <c r="J109">
        <v>-0.5</v>
      </c>
      <c r="K109">
        <v>-0.5</v>
      </c>
    </row>
    <row r="110" spans="1:11" x14ac:dyDescent="0.3">
      <c r="A110">
        <v>8</v>
      </c>
      <c r="B110">
        <v>-0.5</v>
      </c>
      <c r="C110">
        <v>-0.5</v>
      </c>
      <c r="D110">
        <v>-0.5</v>
      </c>
      <c r="E110">
        <v>-0.5</v>
      </c>
      <c r="F110">
        <v>-0.5</v>
      </c>
      <c r="G110">
        <v>-0.5</v>
      </c>
      <c r="H110">
        <v>-0.5</v>
      </c>
      <c r="I110">
        <v>-0.5</v>
      </c>
      <c r="J110">
        <v>-0.5</v>
      </c>
      <c r="K110">
        <v>-0.5</v>
      </c>
    </row>
    <row r="111" spans="1:11" x14ac:dyDescent="0.3">
      <c r="A111">
        <v>9</v>
      </c>
      <c r="B111">
        <v>-0.5</v>
      </c>
      <c r="C111">
        <v>-0.5</v>
      </c>
      <c r="D111">
        <v>-0.5</v>
      </c>
      <c r="E111">
        <v>-0.5</v>
      </c>
      <c r="F111">
        <v>-0.5</v>
      </c>
      <c r="G111">
        <v>-0.5</v>
      </c>
      <c r="H111">
        <v>-0.5</v>
      </c>
      <c r="I111">
        <v>-0.5</v>
      </c>
      <c r="J111">
        <v>-0.5</v>
      </c>
      <c r="K111">
        <v>-0.5</v>
      </c>
    </row>
    <row r="112" spans="1:11" x14ac:dyDescent="0.3">
      <c r="A112">
        <v>10</v>
      </c>
      <c r="B112">
        <v>-0.5</v>
      </c>
      <c r="C112">
        <v>-0.5</v>
      </c>
      <c r="D112">
        <v>-0.5</v>
      </c>
      <c r="E112">
        <v>-0.5</v>
      </c>
      <c r="F112">
        <v>-0.5</v>
      </c>
      <c r="G112">
        <v>-0.5</v>
      </c>
      <c r="H112">
        <v>-0.5</v>
      </c>
      <c r="I112">
        <v>-0.5</v>
      </c>
      <c r="J112">
        <v>-0.5</v>
      </c>
      <c r="K112">
        <v>-0.5</v>
      </c>
    </row>
    <row r="113" spans="1:11" x14ac:dyDescent="0.3">
      <c r="A113">
        <v>11</v>
      </c>
      <c r="B113">
        <v>-0.5</v>
      </c>
      <c r="C113">
        <v>-0.5</v>
      </c>
      <c r="D113">
        <v>-0.5</v>
      </c>
      <c r="E113">
        <v>-0.5</v>
      </c>
      <c r="F113">
        <v>-0.5</v>
      </c>
      <c r="G113">
        <v>-0.5</v>
      </c>
      <c r="H113">
        <v>-0.5</v>
      </c>
      <c r="I113">
        <v>-0.5</v>
      </c>
      <c r="J113">
        <v>-0.5</v>
      </c>
      <c r="K113">
        <v>-0.5</v>
      </c>
    </row>
    <row r="114" spans="1:11" x14ac:dyDescent="0.3">
      <c r="A114">
        <v>12</v>
      </c>
      <c r="B114">
        <v>-0.5</v>
      </c>
      <c r="C114">
        <v>-0.5</v>
      </c>
      <c r="D114">
        <v>-0.5</v>
      </c>
      <c r="E114">
        <v>-0.5</v>
      </c>
      <c r="F114">
        <v>-0.5</v>
      </c>
      <c r="G114">
        <v>-0.5</v>
      </c>
      <c r="H114">
        <v>-0.5</v>
      </c>
      <c r="I114">
        <v>-0.5</v>
      </c>
      <c r="J114">
        <v>-0.5</v>
      </c>
      <c r="K114">
        <v>-0.5</v>
      </c>
    </row>
    <row r="115" spans="1:11" x14ac:dyDescent="0.3">
      <c r="A115">
        <v>13</v>
      </c>
      <c r="B115">
        <v>-0.5</v>
      </c>
      <c r="C115">
        <v>-0.5</v>
      </c>
      <c r="D115">
        <v>-0.5</v>
      </c>
      <c r="E115">
        <v>-0.5</v>
      </c>
      <c r="F115">
        <v>-0.5</v>
      </c>
      <c r="G115">
        <v>-0.5</v>
      </c>
      <c r="H115">
        <v>-0.5</v>
      </c>
      <c r="I115">
        <v>-0.5</v>
      </c>
      <c r="J115">
        <v>-0.5</v>
      </c>
      <c r="K115">
        <v>-0.5</v>
      </c>
    </row>
    <row r="116" spans="1:11" x14ac:dyDescent="0.3">
      <c r="A116">
        <v>14</v>
      </c>
      <c r="B116">
        <v>-0.5</v>
      </c>
      <c r="C116">
        <v>-0.5</v>
      </c>
      <c r="D116">
        <v>-0.5</v>
      </c>
      <c r="E116">
        <v>-0.5</v>
      </c>
      <c r="F116">
        <v>-0.5</v>
      </c>
      <c r="G116">
        <v>-0.5</v>
      </c>
      <c r="H116">
        <v>-0.5</v>
      </c>
      <c r="I116">
        <v>-0.5</v>
      </c>
      <c r="J116">
        <v>-0.5</v>
      </c>
      <c r="K116">
        <v>-0.5</v>
      </c>
    </row>
    <row r="117" spans="1:11" x14ac:dyDescent="0.3">
      <c r="A117">
        <v>15</v>
      </c>
      <c r="B117">
        <v>-0.5</v>
      </c>
      <c r="C117">
        <v>-0.5</v>
      </c>
      <c r="D117">
        <v>-0.5</v>
      </c>
      <c r="E117">
        <v>-0.5</v>
      </c>
      <c r="F117">
        <v>-0.5</v>
      </c>
      <c r="G117">
        <v>-0.5</v>
      </c>
      <c r="H117">
        <v>-0.5</v>
      </c>
      <c r="I117">
        <v>-0.5</v>
      </c>
      <c r="J117">
        <v>-0.5</v>
      </c>
      <c r="K117">
        <v>-0.5</v>
      </c>
    </row>
    <row r="118" spans="1:11" x14ac:dyDescent="0.3">
      <c r="A118">
        <v>16</v>
      </c>
      <c r="B118">
        <v>-0.5</v>
      </c>
      <c r="C118">
        <v>-0.5</v>
      </c>
      <c r="D118">
        <v>-0.5</v>
      </c>
      <c r="E118">
        <v>-0.5</v>
      </c>
      <c r="F118">
        <v>-0.5</v>
      </c>
      <c r="G118">
        <v>-0.5</v>
      </c>
      <c r="H118">
        <v>-0.5</v>
      </c>
      <c r="I118">
        <v>-0.5</v>
      </c>
      <c r="J118">
        <v>-0.5</v>
      </c>
      <c r="K118">
        <v>-0.5</v>
      </c>
    </row>
    <row r="119" spans="1:11" x14ac:dyDescent="0.3">
      <c r="A119">
        <v>17</v>
      </c>
      <c r="B119">
        <v>-0.5</v>
      </c>
      <c r="C119">
        <v>-0.5</v>
      </c>
      <c r="D119">
        <v>-0.5</v>
      </c>
      <c r="E119">
        <v>-0.5</v>
      </c>
      <c r="F119">
        <v>-0.5</v>
      </c>
      <c r="G119">
        <v>-0.5</v>
      </c>
      <c r="H119">
        <v>-0.5</v>
      </c>
      <c r="I119">
        <v>-0.5</v>
      </c>
      <c r="J119">
        <v>-0.5</v>
      </c>
      <c r="K119">
        <v>-0.5</v>
      </c>
    </row>
    <row r="120" spans="1:11" x14ac:dyDescent="0.3">
      <c r="A120">
        <v>18</v>
      </c>
      <c r="B120">
        <v>-0.5</v>
      </c>
      <c r="C120">
        <v>-0.5</v>
      </c>
      <c r="D120">
        <v>-0.5</v>
      </c>
      <c r="E120">
        <v>-0.5</v>
      </c>
      <c r="F120">
        <v>-0.5</v>
      </c>
      <c r="G120">
        <v>-0.5</v>
      </c>
      <c r="H120">
        <v>-0.5</v>
      </c>
      <c r="I120">
        <v>-0.5</v>
      </c>
      <c r="J120">
        <v>-0.5</v>
      </c>
      <c r="K120">
        <v>-0.5</v>
      </c>
    </row>
    <row r="121" spans="1:11" x14ac:dyDescent="0.3">
      <c r="A121">
        <v>19</v>
      </c>
      <c r="B121">
        <v>-0.5</v>
      </c>
      <c r="C121">
        <v>-0.5</v>
      </c>
      <c r="D121">
        <v>-0.5</v>
      </c>
      <c r="E121">
        <v>-0.5</v>
      </c>
      <c r="F121">
        <v>-0.5</v>
      </c>
      <c r="G121">
        <v>-0.5</v>
      </c>
      <c r="H121">
        <v>-0.5</v>
      </c>
      <c r="I121">
        <v>-0.5</v>
      </c>
      <c r="J121">
        <v>-0.5</v>
      </c>
      <c r="K121">
        <v>-0.5</v>
      </c>
    </row>
    <row r="122" spans="1:11" x14ac:dyDescent="0.3">
      <c r="A122">
        <v>20</v>
      </c>
      <c r="B122">
        <v>-0.5</v>
      </c>
      <c r="C122">
        <v>-0.5</v>
      </c>
      <c r="D122">
        <v>-0.5</v>
      </c>
      <c r="E122">
        <v>-0.5</v>
      </c>
      <c r="F122">
        <v>-0.5</v>
      </c>
      <c r="G122">
        <v>-0.5</v>
      </c>
      <c r="H122">
        <v>-0.5</v>
      </c>
      <c r="I122">
        <v>-0.5</v>
      </c>
      <c r="J122">
        <v>-0.5</v>
      </c>
      <c r="K122">
        <v>-0.5</v>
      </c>
    </row>
    <row r="123" spans="1:11" x14ac:dyDescent="0.3">
      <c r="A123">
        <v>21</v>
      </c>
      <c r="B123">
        <v>-0.5</v>
      </c>
      <c r="C123">
        <v>-0.5</v>
      </c>
      <c r="D123">
        <v>-0.5</v>
      </c>
      <c r="E123">
        <v>-0.5</v>
      </c>
      <c r="F123">
        <v>-0.5</v>
      </c>
      <c r="G123">
        <v>-0.5</v>
      </c>
      <c r="H123">
        <v>-0.5</v>
      </c>
      <c r="I123">
        <v>-0.5</v>
      </c>
      <c r="J123">
        <v>-0.5</v>
      </c>
      <c r="K123">
        <v>-0.5</v>
      </c>
    </row>
    <row r="124" spans="1:11" x14ac:dyDescent="0.3">
      <c r="A124">
        <v>22</v>
      </c>
      <c r="B124">
        <v>-0.5</v>
      </c>
      <c r="C124">
        <v>-0.5</v>
      </c>
      <c r="D124">
        <v>-0.5</v>
      </c>
      <c r="E124">
        <v>-0.5</v>
      </c>
      <c r="F124">
        <v>-0.5</v>
      </c>
      <c r="G124">
        <v>-0.5</v>
      </c>
      <c r="H124">
        <v>-0.5</v>
      </c>
      <c r="I124">
        <v>-0.5</v>
      </c>
      <c r="J124">
        <v>-0.5</v>
      </c>
      <c r="K124">
        <v>-0.5</v>
      </c>
    </row>
    <row r="125" spans="1:11" x14ac:dyDescent="0.3">
      <c r="A125">
        <v>23</v>
      </c>
      <c r="B125">
        <v>-0.5</v>
      </c>
      <c r="C125">
        <v>-0.5</v>
      </c>
      <c r="D125">
        <v>-0.5</v>
      </c>
      <c r="E125">
        <v>-0.5</v>
      </c>
      <c r="F125">
        <v>-0.5</v>
      </c>
      <c r="G125">
        <v>-0.5</v>
      </c>
      <c r="H125">
        <v>-0.5</v>
      </c>
      <c r="I125">
        <v>-0.5</v>
      </c>
      <c r="J125">
        <v>-0.5</v>
      </c>
      <c r="K125">
        <v>-0.5</v>
      </c>
    </row>
    <row r="126" spans="1:11" x14ac:dyDescent="0.3">
      <c r="A126">
        <v>24</v>
      </c>
      <c r="B126">
        <v>-0.5</v>
      </c>
      <c r="C126">
        <v>-0.5</v>
      </c>
      <c r="D126">
        <v>-0.5</v>
      </c>
      <c r="E126">
        <v>-0.5</v>
      </c>
      <c r="F126">
        <v>-0.5</v>
      </c>
      <c r="G126">
        <v>-0.5</v>
      </c>
      <c r="H126">
        <v>-0.5</v>
      </c>
      <c r="I126">
        <v>-0.5</v>
      </c>
      <c r="J126">
        <v>-0.5</v>
      </c>
      <c r="K126">
        <v>-0.5</v>
      </c>
    </row>
    <row r="127" spans="1:11" x14ac:dyDescent="0.3">
      <c r="A127">
        <v>25</v>
      </c>
      <c r="B127">
        <v>-0.5</v>
      </c>
      <c r="C127">
        <v>-0.5</v>
      </c>
      <c r="D127">
        <v>-0.5</v>
      </c>
      <c r="E127">
        <v>-0.5</v>
      </c>
      <c r="F127">
        <v>-0.5</v>
      </c>
      <c r="G127">
        <v>-0.5</v>
      </c>
      <c r="H127">
        <v>-0.5</v>
      </c>
      <c r="I127">
        <v>-0.5</v>
      </c>
      <c r="J127">
        <v>-0.5</v>
      </c>
      <c r="K127">
        <v>-0.5</v>
      </c>
    </row>
    <row r="128" spans="1:11" x14ac:dyDescent="0.3">
      <c r="A128">
        <v>26</v>
      </c>
      <c r="B128">
        <v>-0.5</v>
      </c>
      <c r="C128">
        <v>-0.5</v>
      </c>
      <c r="D128">
        <v>-0.5</v>
      </c>
      <c r="E128">
        <v>-0.5</v>
      </c>
      <c r="F128">
        <v>-0.5</v>
      </c>
      <c r="G128">
        <v>-0.5</v>
      </c>
      <c r="H128">
        <v>-0.5</v>
      </c>
      <c r="I128">
        <v>-0.5</v>
      </c>
      <c r="J128">
        <v>-0.5</v>
      </c>
      <c r="K128">
        <v>-0.5</v>
      </c>
    </row>
    <row r="129" spans="1:11" x14ac:dyDescent="0.3">
      <c r="A129">
        <v>27</v>
      </c>
      <c r="B129">
        <v>-0.5</v>
      </c>
      <c r="C129">
        <v>-0.5</v>
      </c>
      <c r="D129">
        <v>-0.5</v>
      </c>
      <c r="E129">
        <v>-0.5</v>
      </c>
      <c r="F129">
        <v>-0.5</v>
      </c>
      <c r="G129">
        <v>-0.5</v>
      </c>
      <c r="H129">
        <v>-0.5</v>
      </c>
      <c r="I129">
        <v>-0.5</v>
      </c>
      <c r="J129">
        <v>-0.5</v>
      </c>
      <c r="K129">
        <v>-0.5</v>
      </c>
    </row>
    <row r="130" spans="1:11" x14ac:dyDescent="0.3">
      <c r="A130">
        <v>28</v>
      </c>
      <c r="B130">
        <v>-0.5</v>
      </c>
      <c r="C130">
        <v>-0.5</v>
      </c>
      <c r="D130">
        <v>-0.5</v>
      </c>
      <c r="E130">
        <v>-0.5</v>
      </c>
      <c r="F130">
        <v>-0.5</v>
      </c>
      <c r="G130">
        <v>-0.5</v>
      </c>
      <c r="H130">
        <v>-0.5</v>
      </c>
      <c r="I130">
        <v>-0.5</v>
      </c>
      <c r="J130">
        <v>-0.5</v>
      </c>
      <c r="K130">
        <v>-0.5</v>
      </c>
    </row>
    <row r="131" spans="1:11" x14ac:dyDescent="0.3">
      <c r="A131">
        <v>29</v>
      </c>
      <c r="B131">
        <v>-0.5</v>
      </c>
      <c r="C131">
        <v>-0.5</v>
      </c>
      <c r="D131">
        <v>-0.5</v>
      </c>
      <c r="E131">
        <v>-0.5</v>
      </c>
      <c r="F131">
        <v>-0.5</v>
      </c>
      <c r="G131">
        <v>-0.5</v>
      </c>
      <c r="H131">
        <v>-0.5</v>
      </c>
      <c r="I131">
        <v>-0.5</v>
      </c>
      <c r="J131">
        <v>-0.5</v>
      </c>
      <c r="K131">
        <v>-0.5</v>
      </c>
    </row>
    <row r="132" spans="1:11" x14ac:dyDescent="0.3">
      <c r="A132">
        <v>30</v>
      </c>
      <c r="B132">
        <v>-0.5</v>
      </c>
      <c r="C132">
        <v>-0.5</v>
      </c>
      <c r="D132">
        <v>-0.5</v>
      </c>
      <c r="E132">
        <v>-0.5</v>
      </c>
      <c r="F132">
        <v>-0.5</v>
      </c>
      <c r="G132">
        <v>-0.5</v>
      </c>
      <c r="H132">
        <v>-0.5</v>
      </c>
      <c r="I132">
        <v>-0.5</v>
      </c>
      <c r="J132">
        <v>-0.5</v>
      </c>
      <c r="K132">
        <v>-0.5</v>
      </c>
    </row>
    <row r="133" spans="1:11" x14ac:dyDescent="0.3">
      <c r="A133">
        <v>31</v>
      </c>
      <c r="B133">
        <v>-0.5</v>
      </c>
      <c r="C133">
        <v>-0.5</v>
      </c>
      <c r="D133">
        <v>-0.5</v>
      </c>
      <c r="E133">
        <v>-0.5</v>
      </c>
      <c r="F133">
        <v>-0.5</v>
      </c>
      <c r="G133">
        <v>-0.5</v>
      </c>
      <c r="H133">
        <v>-0.5</v>
      </c>
      <c r="I133">
        <v>-0.5</v>
      </c>
      <c r="J133">
        <v>-0.5</v>
      </c>
      <c r="K133">
        <v>-0.5</v>
      </c>
    </row>
    <row r="135" spans="1:11" x14ac:dyDescent="0.3">
      <c r="A135" t="s">
        <v>4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3">
      <c r="A136">
        <v>12</v>
      </c>
      <c r="B136">
        <v>-0.5</v>
      </c>
      <c r="C136">
        <v>-0.5</v>
      </c>
      <c r="D136">
        <v>-0.5</v>
      </c>
      <c r="E136">
        <v>-0.5</v>
      </c>
      <c r="F136">
        <v>-0.5</v>
      </c>
      <c r="G136">
        <v>-0.5</v>
      </c>
      <c r="H136">
        <v>-0.5</v>
      </c>
      <c r="I136">
        <v>-0.5</v>
      </c>
      <c r="J136">
        <v>-0.5</v>
      </c>
      <c r="K136">
        <v>-0.5</v>
      </c>
    </row>
    <row r="137" spans="1:11" x14ac:dyDescent="0.3">
      <c r="A137">
        <v>13</v>
      </c>
      <c r="B137">
        <v>-0.5</v>
      </c>
      <c r="C137">
        <v>-0.5</v>
      </c>
      <c r="D137">
        <v>-0.5</v>
      </c>
      <c r="E137">
        <v>-0.5</v>
      </c>
      <c r="F137">
        <v>-0.5</v>
      </c>
      <c r="G137">
        <v>-0.5</v>
      </c>
      <c r="H137">
        <v>-0.5</v>
      </c>
      <c r="I137">
        <v>-0.5</v>
      </c>
      <c r="J137">
        <v>-0.5</v>
      </c>
      <c r="K137">
        <v>-0.5</v>
      </c>
    </row>
    <row r="138" spans="1:11" x14ac:dyDescent="0.3">
      <c r="A138">
        <v>14</v>
      </c>
      <c r="B138">
        <v>-0.5</v>
      </c>
      <c r="C138">
        <v>-0.5</v>
      </c>
      <c r="D138">
        <v>-0.5</v>
      </c>
      <c r="E138">
        <v>-0.5</v>
      </c>
      <c r="F138">
        <v>-0.5</v>
      </c>
      <c r="G138">
        <v>-0.5</v>
      </c>
      <c r="H138">
        <v>-0.5</v>
      </c>
      <c r="I138">
        <v>-0.5</v>
      </c>
      <c r="J138">
        <v>-0.5</v>
      </c>
      <c r="K138">
        <v>-0.5</v>
      </c>
    </row>
    <row r="139" spans="1:11" x14ac:dyDescent="0.3">
      <c r="A139">
        <v>15</v>
      </c>
      <c r="B139">
        <v>-0.5</v>
      </c>
      <c r="C139">
        <v>-0.5</v>
      </c>
      <c r="D139">
        <v>-0.5</v>
      </c>
      <c r="E139">
        <v>-0.5</v>
      </c>
      <c r="F139">
        <v>-0.5</v>
      </c>
      <c r="G139">
        <v>-0.5</v>
      </c>
      <c r="H139">
        <v>-0.5</v>
      </c>
      <c r="I139">
        <v>-0.5</v>
      </c>
      <c r="J139">
        <v>-0.5</v>
      </c>
      <c r="K139">
        <v>-0.5</v>
      </c>
    </row>
    <row r="140" spans="1:11" x14ac:dyDescent="0.3">
      <c r="A140">
        <v>16</v>
      </c>
      <c r="B140">
        <v>-0.5</v>
      </c>
      <c r="C140">
        <v>-0.5</v>
      </c>
      <c r="D140">
        <v>-0.5</v>
      </c>
      <c r="E140">
        <v>-0.5</v>
      </c>
      <c r="F140">
        <v>-0.5</v>
      </c>
      <c r="G140">
        <v>-0.5</v>
      </c>
      <c r="H140">
        <v>-0.5</v>
      </c>
      <c r="I140">
        <v>-0.5</v>
      </c>
      <c r="J140">
        <v>-0.5</v>
      </c>
      <c r="K140">
        <v>-0.5</v>
      </c>
    </row>
    <row r="141" spans="1:11" x14ac:dyDescent="0.3">
      <c r="A141">
        <v>17</v>
      </c>
      <c r="B141">
        <v>-0.5</v>
      </c>
      <c r="C141">
        <v>-0.5</v>
      </c>
      <c r="D141">
        <v>-0.5</v>
      </c>
      <c r="E141">
        <v>-0.5</v>
      </c>
      <c r="F141">
        <v>-0.5</v>
      </c>
      <c r="G141">
        <v>-0.5</v>
      </c>
      <c r="H141">
        <v>-0.5</v>
      </c>
      <c r="I141">
        <v>-0.5</v>
      </c>
      <c r="J141">
        <v>-0.5</v>
      </c>
      <c r="K141">
        <v>-0.5</v>
      </c>
    </row>
    <row r="142" spans="1:11" x14ac:dyDescent="0.3">
      <c r="A142">
        <v>18</v>
      </c>
      <c r="B142">
        <v>-0.5</v>
      </c>
      <c r="C142">
        <v>-0.5</v>
      </c>
      <c r="D142">
        <v>-0.5</v>
      </c>
      <c r="E142">
        <v>-0.5</v>
      </c>
      <c r="F142">
        <v>-0.5</v>
      </c>
      <c r="G142">
        <v>-0.5</v>
      </c>
      <c r="H142">
        <v>-0.5</v>
      </c>
      <c r="I142">
        <v>-0.5</v>
      </c>
      <c r="J142">
        <v>-0.5</v>
      </c>
      <c r="K142">
        <v>-0.5</v>
      </c>
    </row>
    <row r="143" spans="1:11" x14ac:dyDescent="0.3">
      <c r="A143">
        <v>19</v>
      </c>
      <c r="B143">
        <v>-0.5</v>
      </c>
      <c r="C143">
        <v>-0.5</v>
      </c>
      <c r="D143">
        <v>-0.5</v>
      </c>
      <c r="E143">
        <v>-0.5</v>
      </c>
      <c r="F143">
        <v>-0.5</v>
      </c>
      <c r="G143">
        <v>-0.5</v>
      </c>
      <c r="H143">
        <v>-0.5</v>
      </c>
      <c r="I143">
        <v>-0.5</v>
      </c>
      <c r="J143">
        <v>-0.5</v>
      </c>
      <c r="K143">
        <v>-0.5</v>
      </c>
    </row>
    <row r="144" spans="1:11" x14ac:dyDescent="0.3">
      <c r="A144">
        <v>20</v>
      </c>
      <c r="B144">
        <v>-0.5</v>
      </c>
      <c r="C144">
        <v>-0.5</v>
      </c>
      <c r="D144">
        <v>-0.5</v>
      </c>
      <c r="E144">
        <v>-0.5</v>
      </c>
      <c r="F144">
        <v>-0.5</v>
      </c>
      <c r="G144">
        <v>-0.5</v>
      </c>
      <c r="H144">
        <v>-0.5</v>
      </c>
      <c r="I144">
        <v>-0.5</v>
      </c>
      <c r="J144">
        <v>-0.5</v>
      </c>
      <c r="K144">
        <v>-0.5</v>
      </c>
    </row>
    <row r="145" spans="1:11" x14ac:dyDescent="0.3">
      <c r="A145">
        <v>21</v>
      </c>
      <c r="B145">
        <v>-0.5</v>
      </c>
      <c r="C145">
        <v>-0.5</v>
      </c>
      <c r="D145">
        <v>-0.5</v>
      </c>
      <c r="E145">
        <v>-0.5</v>
      </c>
      <c r="F145">
        <v>-0.5</v>
      </c>
      <c r="G145">
        <v>-0.5</v>
      </c>
      <c r="H145">
        <v>-0.5</v>
      </c>
      <c r="I145">
        <v>-0.5</v>
      </c>
      <c r="J145">
        <v>-0.5</v>
      </c>
      <c r="K145">
        <v>-0.5</v>
      </c>
    </row>
    <row r="146" spans="1:11" x14ac:dyDescent="0.3">
      <c r="A146">
        <v>22</v>
      </c>
      <c r="B146">
        <v>-0.5</v>
      </c>
      <c r="C146">
        <v>-0.5</v>
      </c>
      <c r="D146">
        <v>-0.5</v>
      </c>
      <c r="E146">
        <v>-0.5</v>
      </c>
      <c r="F146">
        <v>-0.5</v>
      </c>
      <c r="G146">
        <v>-0.5</v>
      </c>
      <c r="H146">
        <v>-0.5</v>
      </c>
      <c r="I146">
        <v>-0.5</v>
      </c>
      <c r="J146">
        <v>-0.5</v>
      </c>
      <c r="K146">
        <v>-0.5</v>
      </c>
    </row>
    <row r="147" spans="1:11" x14ac:dyDescent="0.3">
      <c r="A147">
        <v>23</v>
      </c>
      <c r="B147">
        <v>-0.5</v>
      </c>
      <c r="C147">
        <v>-0.5</v>
      </c>
      <c r="D147">
        <v>-0.5</v>
      </c>
      <c r="E147">
        <v>-0.5</v>
      </c>
      <c r="F147">
        <v>-0.5</v>
      </c>
      <c r="G147">
        <v>-0.5</v>
      </c>
      <c r="H147">
        <v>-0.5</v>
      </c>
      <c r="I147">
        <v>-0.5</v>
      </c>
      <c r="J147">
        <v>-0.5</v>
      </c>
      <c r="K147">
        <v>-0.5</v>
      </c>
    </row>
    <row r="148" spans="1:11" x14ac:dyDescent="0.3">
      <c r="A148">
        <v>24</v>
      </c>
      <c r="B148">
        <v>-0.5</v>
      </c>
      <c r="C148">
        <v>-0.5</v>
      </c>
      <c r="D148">
        <v>-0.5</v>
      </c>
      <c r="E148">
        <v>-0.5</v>
      </c>
      <c r="F148">
        <v>-0.5</v>
      </c>
      <c r="G148">
        <v>-0.5</v>
      </c>
      <c r="H148">
        <v>-0.5</v>
      </c>
      <c r="I148">
        <v>-0.5</v>
      </c>
      <c r="J148">
        <v>-0.5</v>
      </c>
      <c r="K148">
        <v>-0.5</v>
      </c>
    </row>
    <row r="149" spans="1:11" x14ac:dyDescent="0.3">
      <c r="A149">
        <v>25</v>
      </c>
      <c r="B149">
        <v>-0.5</v>
      </c>
      <c r="C149">
        <v>-0.5</v>
      </c>
      <c r="D149">
        <v>-0.5</v>
      </c>
      <c r="E149">
        <v>-0.5</v>
      </c>
      <c r="F149">
        <v>-0.5</v>
      </c>
      <c r="G149">
        <v>-0.5</v>
      </c>
      <c r="H149">
        <v>-0.5</v>
      </c>
      <c r="I149">
        <v>-0.5</v>
      </c>
      <c r="J149">
        <v>-0.5</v>
      </c>
      <c r="K149">
        <v>-0.5</v>
      </c>
    </row>
    <row r="150" spans="1:11" x14ac:dyDescent="0.3">
      <c r="A150">
        <v>26</v>
      </c>
      <c r="B150">
        <v>-0.5</v>
      </c>
      <c r="C150">
        <v>-0.5</v>
      </c>
      <c r="D150">
        <v>-0.5</v>
      </c>
      <c r="E150">
        <v>-0.5</v>
      </c>
      <c r="F150">
        <v>-0.5</v>
      </c>
      <c r="G150">
        <v>-0.5</v>
      </c>
      <c r="H150">
        <v>-0.5</v>
      </c>
      <c r="I150">
        <v>-0.5</v>
      </c>
      <c r="J150">
        <v>-0.5</v>
      </c>
      <c r="K150">
        <v>-0.5</v>
      </c>
    </row>
    <row r="151" spans="1:11" x14ac:dyDescent="0.3">
      <c r="A151">
        <v>27</v>
      </c>
      <c r="B151">
        <v>-0.5</v>
      </c>
      <c r="C151">
        <v>-0.5</v>
      </c>
      <c r="D151">
        <v>-0.5</v>
      </c>
      <c r="E151">
        <v>-0.5</v>
      </c>
      <c r="F151">
        <v>-0.5</v>
      </c>
      <c r="G151">
        <v>-0.5</v>
      </c>
      <c r="H151">
        <v>-0.5</v>
      </c>
      <c r="I151">
        <v>-0.5</v>
      </c>
      <c r="J151">
        <v>-0.5</v>
      </c>
      <c r="K151">
        <v>-0.5</v>
      </c>
    </row>
    <row r="152" spans="1:11" x14ac:dyDescent="0.3">
      <c r="A152">
        <v>28</v>
      </c>
      <c r="B152">
        <v>-0.5</v>
      </c>
      <c r="C152">
        <v>-0.5</v>
      </c>
      <c r="D152">
        <v>-0.5</v>
      </c>
      <c r="E152">
        <v>-0.5</v>
      </c>
      <c r="F152">
        <v>-0.5</v>
      </c>
      <c r="G152">
        <v>-0.5</v>
      </c>
      <c r="H152">
        <v>-0.5</v>
      </c>
      <c r="I152">
        <v>-0.5</v>
      </c>
      <c r="J152">
        <v>-0.5</v>
      </c>
      <c r="K152">
        <v>-0.5</v>
      </c>
    </row>
    <row r="153" spans="1:11" x14ac:dyDescent="0.3">
      <c r="A153">
        <v>29</v>
      </c>
      <c r="B153">
        <v>-0.5</v>
      </c>
      <c r="C153">
        <v>-0.5</v>
      </c>
      <c r="D153">
        <v>-0.5</v>
      </c>
      <c r="E153">
        <v>-0.5</v>
      </c>
      <c r="F153">
        <v>-0.5</v>
      </c>
      <c r="G153">
        <v>-0.5</v>
      </c>
      <c r="H153">
        <v>-0.5</v>
      </c>
      <c r="I153">
        <v>-0.5</v>
      </c>
      <c r="J153">
        <v>-0.5</v>
      </c>
      <c r="K153">
        <v>-0.5</v>
      </c>
    </row>
    <row r="154" spans="1:11" x14ac:dyDescent="0.3">
      <c r="A154">
        <v>30</v>
      </c>
      <c r="B154">
        <v>-0.5</v>
      </c>
      <c r="C154">
        <v>-0.5</v>
      </c>
      <c r="D154">
        <v>-0.5</v>
      </c>
      <c r="E154">
        <v>-0.5</v>
      </c>
      <c r="F154">
        <v>-0.5</v>
      </c>
      <c r="G154">
        <v>-0.5</v>
      </c>
      <c r="H154">
        <v>-0.5</v>
      </c>
      <c r="I154">
        <v>-0.5</v>
      </c>
      <c r="J154">
        <v>-0.5</v>
      </c>
      <c r="K154">
        <v>-0.5</v>
      </c>
    </row>
    <row r="155" spans="1:11" x14ac:dyDescent="0.3">
      <c r="A155">
        <v>31</v>
      </c>
      <c r="B155">
        <v>-0.5</v>
      </c>
      <c r="C155">
        <v>-0.5</v>
      </c>
      <c r="D155">
        <v>-0.5</v>
      </c>
      <c r="E155">
        <v>-0.5</v>
      </c>
      <c r="F155">
        <v>-0.5</v>
      </c>
      <c r="G155">
        <v>-0.5</v>
      </c>
      <c r="H155">
        <v>-0.5</v>
      </c>
      <c r="I155">
        <v>-0.5</v>
      </c>
      <c r="J155">
        <v>-0.5</v>
      </c>
      <c r="K155">
        <v>-0.5</v>
      </c>
    </row>
  </sheetData>
  <sheetProtection sheet="1" objects="1" scenarios="1"/>
  <mergeCells count="2">
    <mergeCell ref="A52:K52"/>
    <mergeCell ref="A104:K104"/>
  </mergeCells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155"/>
  <sheetViews>
    <sheetView topLeftCell="A123" workbookViewId="0">
      <selection activeCell="O32" sqref="O32"/>
    </sheetView>
  </sheetViews>
  <sheetFormatPr defaultColWidth="8.796875" defaultRowHeight="15.6" x14ac:dyDescent="0.3"/>
  <cols>
    <col min="12" max="12" width="4.796875" customWidth="1"/>
    <col min="13" max="13" width="4.69921875" customWidth="1"/>
    <col min="14" max="24" width="4" style="31" customWidth="1"/>
  </cols>
  <sheetData>
    <row r="1" spans="1:24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3">
      <c r="A2">
        <v>4</v>
      </c>
      <c r="B2">
        <f>IF(AND(Rules!$B$9=Rules!$D$9,Rules!$B$8=Rules!$D$8),MAX(Hit!B2,Stand!B2,Double!B2,Surrender!B2),MAX(Hit!B2,Stand!B2,Double!B2))</f>
        <v>-0.38538530661686632</v>
      </c>
      <c r="C2">
        <f>IF(Rules!$B$8=Rules!$D$8,MAX(Hit!C2,Stand!C2,Double!C2,Surrender!C2),MAX(Hit!C2,Stand!C2,Double!C2))</f>
        <v>-0.11491332761892138</v>
      </c>
      <c r="D2">
        <f>IF(Rules!$B$8=Rules!$D$8,MAX(Hit!D2,Stand!D2,Double!D2,Surrender!D2),MAX(Hit!D2,Stand!D2,Double!D2))</f>
        <v>-8.261331429974432E-2</v>
      </c>
      <c r="E2">
        <f>IF(Rules!$B$8=Rules!$D$8,MAX(Hit!E2,Stand!E2,Double!E2,Surrender!E2),MAX(Hit!E2,Stand!E2,Double!E2))</f>
        <v>-4.9367420106916929E-2</v>
      </c>
      <c r="F2">
        <f>IF(Rules!$B$8=Rules!$D$8,MAX(Hit!F2,Stand!F2,Double!F2,Surrender!F2),MAX(Hit!F2,Stand!F2,Double!F2))</f>
        <v>-1.2379926519926553E-2</v>
      </c>
      <c r="G2">
        <f>IF(Rules!$B$8=Rules!$D$8,MAX(Hit!G2,Stand!G2,Double!G2,Surrender!G2),MAX(Hit!G2,Stand!G2,Double!G2))</f>
        <v>1.1130417280979743E-2</v>
      </c>
      <c r="H2">
        <f>IF(Rules!$B$8=Rules!$D$8,MAX(Hit!H2,Stand!H2,Double!H2,Surrender!H2),MAX(Hit!H2,Stand!H2,Double!H2))</f>
        <v>-8.8279201058463694E-2</v>
      </c>
      <c r="I2">
        <f>IF(Rules!$B$8=Rules!$D$8,MAX(Hit!I2,Stand!I2,Double!I2,Surrender!I2),MAX(Hit!I2,Stand!I2,Double!I2))</f>
        <v>-0.15933415266020512</v>
      </c>
      <c r="J2">
        <f>IF(Rules!$B$8=Rules!$D$8,MAX(Hit!J2,Stand!J2,Double!J2,Surrender!J2),MAX(Hit!J2,Stand!J2,Double!J2))</f>
        <v>-0.24066617915336552</v>
      </c>
      <c r="K2">
        <f>IF(Rules!$B$8=Rules!$D$8,MAX(Hit!K2,Stand!K2,Double!K2,Surrender!K2),MAX(Hit!K2,Stand!K2,Double!K2))</f>
        <v>-0.33509986436351102</v>
      </c>
      <c r="N2" s="31">
        <v>4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3">
      <c r="A3">
        <v>5</v>
      </c>
      <c r="B3">
        <f>IF(AND(Rules!$B$9=Rules!$D$9,Rules!$B$8=Rules!$D$8),MAX(Hit!B3,Stand!B3,Double!B3,Surrender!B3),MAX(Hit!B3,Stand!B3,Double!B3))</f>
        <v>-0.40632230211141918</v>
      </c>
      <c r="C3">
        <f>IF(Rules!$B$8=Rules!$D$8,MAX(Hit!C3,Stand!C3,Double!C3,Surrender!C3),MAX(Hit!C3,Stand!C3,Double!C3))</f>
        <v>-0.12821556706374751</v>
      </c>
      <c r="D3">
        <f>IF(Rules!$B$8=Rules!$D$8,MAX(Hit!D3,Stand!D3,Double!D3,Surrender!D3),MAX(Hit!D3,Stand!D3,Double!D3))</f>
        <v>-9.5310227261489827E-2</v>
      </c>
      <c r="E3">
        <f>IF(Rules!$B$8=Rules!$D$8,MAX(Hit!E3,Stand!E3,Double!E3,Surrender!E3),MAX(Hit!E3,Stand!E3,Double!E3))</f>
        <v>-6.1479464199694266E-2</v>
      </c>
      <c r="F3">
        <f>IF(Rules!$B$8=Rules!$D$8,MAX(Hit!F3,Stand!F3,Double!F3,Surrender!F3),MAX(Hit!F3,Stand!F3,Double!F3))</f>
        <v>-2.3978970391859797E-2</v>
      </c>
      <c r="G3">
        <f>IF(Rules!$B$8=Rules!$D$8,MAX(Hit!G3,Stand!G3,Double!G3,Surrender!G3),MAX(Hit!G3,Stand!G3,Double!G3))</f>
        <v>-1.1863378384402296E-3</v>
      </c>
      <c r="H3">
        <f>IF(Rules!$B$8=Rules!$D$8,MAX(Hit!H3,Stand!H3,Double!H3,Surrender!H3),MAX(Hit!H3,Stand!H3,Double!H3))</f>
        <v>-0.11944744188414852</v>
      </c>
      <c r="I3">
        <f>IF(Rules!$B$8=Rules!$D$8,MAX(Hit!I3,Stand!I3,Double!I3,Surrender!I3),MAX(Hit!I3,Stand!I3,Double!I3))</f>
        <v>-0.18809330390318521</v>
      </c>
      <c r="J3">
        <f>IF(Rules!$B$8=Rules!$D$8,MAX(Hit!J3,Stand!J3,Double!J3,Surrender!J3),MAX(Hit!J3,Stand!J3,Double!J3))</f>
        <v>-0.2666150533579591</v>
      </c>
      <c r="K3">
        <f>IF(Rules!$B$8=Rules!$D$8,MAX(Hit!K3,Stand!K3,Double!K3,Surrender!K3),MAX(Hit!K3,Stand!K3,Double!K3))</f>
        <v>-0.3577434525808979</v>
      </c>
      <c r="N3" s="31">
        <v>5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3">
      <c r="A4">
        <v>6</v>
      </c>
      <c r="B4">
        <f>IF(AND(Rules!$B$9=Rules!$D$9,Rules!$B$8=Rules!$D$8),MAX(Hit!B4,Stand!B4,Double!B4,Surrender!B4),MAX(Hit!B4,Stand!B4,Double!B4))</f>
        <v>-0.4196869034710109</v>
      </c>
      <c r="C4">
        <f>IF(Rules!$B$8=Rules!$D$8,MAX(Hit!C4,Stand!C4,Double!C4,Surrender!C4),MAX(Hit!C4,Stand!C4,Double!C4))</f>
        <v>-0.14075911746001996</v>
      </c>
      <c r="D4">
        <f>IF(Rules!$B$8=Rules!$D$8,MAX(Hit!D4,Stand!D4,Double!D4,Surrender!D4),MAX(Hit!D4,Stand!D4,Double!D4))</f>
        <v>-0.10729107800860832</v>
      </c>
      <c r="E4">
        <f>IF(Rules!$B$8=Rules!$D$8,MAX(Hit!E4,Stand!E4,Double!E4,Surrender!E4),MAX(Hit!E4,Stand!E4,Double!E4))</f>
        <v>-7.2917141926387333E-2</v>
      </c>
      <c r="F4">
        <f>IF(Rules!$B$8=Rules!$D$8,MAX(Hit!F4,Stand!F4,Double!F4,Surrender!F4),MAX(Hit!F4,Stand!F4,Double!F4))</f>
        <v>-3.4915973330102358E-2</v>
      </c>
      <c r="G4">
        <f>IF(Rules!$B$8=Rules!$D$8,MAX(Hit!G4,Stand!G4,Double!G4,Surrender!G4),MAX(Hit!G4,Stand!G4,Double!G4))</f>
        <v>-1.3005835529874346E-2</v>
      </c>
      <c r="H4">
        <f>IF(Rules!$B$8=Rules!$D$8,MAX(Hit!H4,Stand!H4,Double!H4,Surrender!H4),MAX(Hit!H4,Stand!H4,Double!H4))</f>
        <v>-0.15193270723669947</v>
      </c>
      <c r="I4">
        <f>IF(Rules!$B$8=Rules!$D$8,MAX(Hit!I4,Stand!I4,Double!I4,Surrender!I4),MAX(Hit!I4,Stand!I4,Double!I4))</f>
        <v>-0.21724188132078476</v>
      </c>
      <c r="J4">
        <f>IF(Rules!$B$8=Rules!$D$8,MAX(Hit!J4,Stand!J4,Double!J4,Surrender!J4),MAX(Hit!J4,Stand!J4,Double!J4))</f>
        <v>-0.29264070019772603</v>
      </c>
      <c r="K4">
        <f>IF(Rules!$B$8=Rules!$D$8,MAX(Hit!K4,Stand!K4,Double!K4,Surrender!K4),MAX(Hit!K4,Stand!K4,Double!K4))</f>
        <v>-0.38050766229289545</v>
      </c>
      <c r="N4" s="31">
        <v>6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3">
      <c r="A5">
        <v>7</v>
      </c>
      <c r="B5">
        <f>IF(AND(Rules!$B$9=Rules!$D$9,Rules!$B$8=Rules!$D$8),MAX(Hit!B5,Stand!B5,Double!B5,Surrender!B5),MAX(Hit!B5,Stand!B5,Double!B5))</f>
        <v>-0.39971038372569107</v>
      </c>
      <c r="C5">
        <f>IF(Rules!$B$8=Rules!$D$8,MAX(Hit!C5,Stand!C5,Double!C5,Surrender!C5),MAX(Hit!C5,Stand!C5,Double!C5))</f>
        <v>-0.10918342786661635</v>
      </c>
      <c r="D5">
        <f>IF(Rules!$B$8=Rules!$D$8,MAX(Hit!D5,Stand!D5,Double!D5,Surrender!D5),MAX(Hit!D5,Stand!D5,Double!D5))</f>
        <v>-7.6582981904463526E-2</v>
      </c>
      <c r="E5">
        <f>IF(Rules!$B$8=Rules!$D$8,MAX(Hit!E5,Stand!E5,Double!E5,Surrender!E5),MAX(Hit!E5,Stand!E5,Double!E5))</f>
        <v>-4.302179400434189E-2</v>
      </c>
      <c r="F5">
        <f>IF(Rules!$B$8=Rules!$D$8,MAX(Hit!F5,Stand!F5,Double!F5,Surrender!F5),MAX(Hit!F5,Stand!F5,Double!F5))</f>
        <v>-7.271360902941058E-3</v>
      </c>
      <c r="G5">
        <f>IF(Rules!$B$8=Rules!$D$8,MAX(Hit!G5,Stand!G5,Double!G5,Surrender!G5),MAX(Hit!G5,Stand!G5,Double!G5))</f>
        <v>2.9185342353860819E-2</v>
      </c>
      <c r="H5">
        <f>IF(Rules!$B$8=Rules!$D$8,MAX(Hit!H5,Stand!H5,Double!H5,Surrender!H5),MAX(Hit!H5,Stand!H5,Double!H5))</f>
        <v>-6.8807799580427792E-2</v>
      </c>
      <c r="I5">
        <f>IF(Rules!$B$8=Rules!$D$8,MAX(Hit!I5,Stand!I5,Double!I5,Surrender!I5),MAX(Hit!I5,Stand!I5,Double!I5))</f>
        <v>-0.21060476872434969</v>
      </c>
      <c r="J5">
        <f>IF(Rules!$B$8=Rules!$D$8,MAX(Hit!J5,Stand!J5,Double!J5,Surrender!J5),MAX(Hit!J5,Stand!J5,Double!J5))</f>
        <v>-0.28536544048687673</v>
      </c>
      <c r="K5">
        <f>IF(Rules!$B$8=Rules!$D$8,MAX(Hit!K5,Stand!K5,Double!K5,Surrender!K5),MAX(Hit!K5,Stand!K5,Double!K5))</f>
        <v>-0.36507789921394673</v>
      </c>
      <c r="N5" s="31">
        <v>7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3">
      <c r="A6">
        <v>8</v>
      </c>
      <c r="B6">
        <f>IF(AND(Rules!$B$9=Rules!$D$9,Rules!$B$8=Rules!$D$8),MAX(Hit!B6,Stand!B6,Double!B6,Surrender!B6),MAX(Hit!B6,Stand!B6,Double!B6))</f>
        <v>-0.33034033459070078</v>
      </c>
      <c r="C6">
        <f>IF(Rules!$B$8=Rules!$D$8,MAX(Hit!C6,Stand!C6,Double!C6,Surrender!C6),MAX(Hit!C6,Stand!C6,Double!C6))</f>
        <v>-2.1798188008805668E-2</v>
      </c>
      <c r="D6">
        <f>IF(Rules!$B$8=Rules!$D$8,MAX(Hit!D6,Stand!D6,Double!D6,Surrender!D6),MAX(Hit!D6,Stand!D6,Double!D6))</f>
        <v>8.0052625306547553E-3</v>
      </c>
      <c r="E6">
        <f>IF(Rules!$B$8=Rules!$D$8,MAX(Hit!E6,Stand!E6,Double!E6,Surrender!E6),MAX(Hit!E6,Stand!E6,Double!E6))</f>
        <v>3.8784473277208804E-2</v>
      </c>
      <c r="F6">
        <f>IF(Rules!$B$8=Rules!$D$8,MAX(Hit!F6,Stand!F6,Double!F6,Surrender!F6),MAX(Hit!F6,Stand!F6,Double!F6))</f>
        <v>7.0804635983033687E-2</v>
      </c>
      <c r="G6">
        <f>IF(Rules!$B$8=Rules!$D$8,MAX(Hit!G6,Stand!G6,Double!G6,Surrender!G6),MAX(Hit!G6,Stand!G6,Double!G6))</f>
        <v>0.11496015009622315</v>
      </c>
      <c r="H6">
        <f>IF(Rules!$B$8=Rules!$D$8,MAX(Hit!H6,Stand!H6,Double!H6,Surrender!H6),MAX(Hit!H6,Stand!H6,Double!H6))</f>
        <v>8.2207439363742862E-2</v>
      </c>
      <c r="I6">
        <f>IF(Rules!$B$8=Rules!$D$8,MAX(Hit!I6,Stand!I6,Double!I6,Surrender!I6),MAX(Hit!I6,Stand!I6,Double!I6))</f>
        <v>-5.9898275658656276E-2</v>
      </c>
      <c r="J6">
        <f>IF(Rules!$B$8=Rules!$D$8,MAX(Hit!J6,Stand!J6,Double!J6,Surrender!J6),MAX(Hit!J6,Stand!J6,Double!J6))</f>
        <v>-0.21018633199821768</v>
      </c>
      <c r="K6">
        <f>IF(Rules!$B$8=Rules!$D$8,MAX(Hit!K6,Stand!K6,Double!K6,Surrender!K6),MAX(Hit!K6,Stand!K6,Double!K6))</f>
        <v>-0.30177738614031369</v>
      </c>
      <c r="N6" s="31">
        <v>8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3">
      <c r="A7">
        <v>9</v>
      </c>
      <c r="B7">
        <f>IF(AND(Rules!$B$9=Rules!$D$9,Rules!$B$8=Rules!$D$8),MAX(Hit!B7,Stand!B7,Double!B7,Surrender!B7),MAX(Hit!B7,Stand!B7,Double!B7))</f>
        <v>-0.25192476177072082</v>
      </c>
      <c r="C7">
        <f>IF(Rules!$B$8=Rules!$D$8,MAX(Hit!C7,Stand!C7,Double!C7,Surrender!C7),MAX(Hit!C7,Stand!C7,Double!C7))</f>
        <v>7.4446037576340551E-2</v>
      </c>
      <c r="D7">
        <f>IF(Rules!$B$8=Rules!$D$8,MAX(Hit!D7,Stand!D7,Double!D7,Surrender!D7),MAX(Hit!D7,Stand!D7,Double!D7))</f>
        <v>0.12081635332999674</v>
      </c>
      <c r="E7">
        <f>IF(Rules!$B$8=Rules!$D$8,MAX(Hit!E7,Stand!E7,Double!E7,Surrender!E7),MAX(Hit!E7,Stand!E7,Double!E7))</f>
        <v>0.18194893405242163</v>
      </c>
      <c r="F7">
        <f>IF(Rules!$B$8=Rules!$D$8,MAX(Hit!F7,Stand!F7,Double!F7,Surrender!F7),MAX(Hit!F7,Stand!F7,Double!F7))</f>
        <v>0.2430572248730361</v>
      </c>
      <c r="G7">
        <f>IF(Rules!$B$8=Rules!$D$8,MAX(Hit!G7,Stand!G7,Double!G7,Surrender!G7),MAX(Hit!G7,Stand!G7,Double!G7))</f>
        <v>0.31705474570166675</v>
      </c>
      <c r="H7">
        <f>IF(Rules!$B$8=Rules!$D$8,MAX(Hit!H7,Stand!H7,Double!H7,Surrender!H7),MAX(Hit!H7,Stand!H7,Double!H7))</f>
        <v>0.17186785993695267</v>
      </c>
      <c r="I7">
        <f>IF(Rules!$B$8=Rules!$D$8,MAX(Hit!I7,Stand!I7,Double!I7,Surrender!I7),MAX(Hit!I7,Stand!I7,Double!I7))</f>
        <v>9.8376217435392543E-2</v>
      </c>
      <c r="J7">
        <f>IF(Rules!$B$8=Rules!$D$8,MAX(Hit!J7,Stand!J7,Double!J7,Surrender!J7),MAX(Hit!J7,Stand!J7,Double!J7))</f>
        <v>-5.2178053462651766E-2</v>
      </c>
      <c r="K7">
        <f>IF(Rules!$B$8=Rules!$D$8,MAX(Hit!K7,Stand!K7,Double!K7,Surrender!K7),MAX(Hit!K7,Stand!K7,Double!K7))</f>
        <v>-0.21343169035706566</v>
      </c>
      <c r="N7" s="31">
        <v>9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D</v>
      </c>
      <c r="R7" s="31" t="str">
        <f>IF(E7=Surrender!E7,"R",HSD!R7)</f>
        <v>D</v>
      </c>
      <c r="S7" s="31" t="str">
        <f>IF(F7=Surrender!F7,"R",HSD!S7)</f>
        <v>D</v>
      </c>
      <c r="T7" s="31" t="str">
        <f>IF(G7=Surrender!G7,"R",HSD!T7)</f>
        <v>D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3">
      <c r="A8">
        <v>10</v>
      </c>
      <c r="B8">
        <f>IF(AND(Rules!$B$9=Rules!$D$9,Rules!$B$8=Rules!$D$8),MAX(Hit!B8,Stand!B8,Double!B8,Surrender!B8),MAX(Hit!B8,Stand!B8,Double!B8))</f>
        <v>-0.14666789263035868</v>
      </c>
      <c r="C8">
        <f>IF(Rules!$B$8=Rules!$D$8,MAX(Hit!C8,Stand!C8,Double!C8,Surrender!C8),MAX(Hit!C8,Stand!C8,Double!C8))</f>
        <v>0.35893941244229921</v>
      </c>
      <c r="D8">
        <f>IF(Rules!$B$8=Rules!$D$8,MAX(Hit!D8,Stand!D8,Double!D8,Surrender!D8),MAX(Hit!D8,Stand!D8,Double!D8))</f>
        <v>0.40932067017593943</v>
      </c>
      <c r="E8">
        <f>IF(Rules!$B$8=Rules!$D$8,MAX(Hit!E8,Stand!E8,Double!E8,Surrender!E8),MAX(Hit!E8,Stand!E8,Double!E8))</f>
        <v>0.46094024379435394</v>
      </c>
      <c r="F8">
        <f>IF(Rules!$B$8=Rules!$D$8,MAX(Hit!F8,Stand!F8,Double!F8,Surrender!F8),MAX(Hit!F8,Stand!F8,Double!F8))</f>
        <v>0.51251710900326763</v>
      </c>
      <c r="G8">
        <f>IF(Rules!$B$8=Rules!$D$8,MAX(Hit!G8,Stand!G8,Double!G8,Surrender!G8),MAX(Hit!G8,Stand!G8,Double!G8))</f>
        <v>0.57559016859776846</v>
      </c>
      <c r="H8">
        <f>IF(Rules!$B$8=Rules!$D$8,MAX(Hit!H8,Stand!H8,Double!H8,Surrender!H8),MAX(Hit!H8,Stand!H8,Double!H8))</f>
        <v>0.39241245528243768</v>
      </c>
      <c r="I8">
        <f>IF(Rules!$B$8=Rules!$D$8,MAX(Hit!I8,Stand!I8,Double!I8,Surrender!I8),MAX(Hit!I8,Stand!I8,Double!I8))</f>
        <v>0.28663571688628381</v>
      </c>
      <c r="J8">
        <f>IF(Rules!$B$8=Rules!$D$8,MAX(Hit!J8,Stand!J8,Double!J8,Surrender!J8),MAX(Hit!J8,Stand!J8,Double!J8))</f>
        <v>0.14432836838077101</v>
      </c>
      <c r="K8">
        <f>IF(Rules!$B$8=Rules!$D$8,MAX(Hit!K8,Stand!K8,Double!K8,Surrender!K8),MAX(Hit!K8,Stand!K8,Double!K8))</f>
        <v>-4.4990260383612951E-2</v>
      </c>
      <c r="N8" s="31">
        <v>10</v>
      </c>
      <c r="O8" s="31" t="str">
        <f>IF(B8=Surrender!B8,"R",HSD!O8)</f>
        <v>H</v>
      </c>
      <c r="P8" s="31" t="str">
        <f>IF(C8=Surrender!C8,"R",HSD!P8)</f>
        <v>D</v>
      </c>
      <c r="Q8" s="31" t="str">
        <f>IF(D8=Surrender!D8,"R",HSD!Q8)</f>
        <v>D</v>
      </c>
      <c r="R8" s="31" t="str">
        <f>IF(E8=Surrender!E8,"R",HSD!R8)</f>
        <v>D</v>
      </c>
      <c r="S8" s="31" t="str">
        <f>IF(F8=Surrender!F8,"R",HSD!S8)</f>
        <v>D</v>
      </c>
      <c r="T8" s="31" t="str">
        <f>IF(G8=Surrender!G8,"R",HSD!T8)</f>
        <v>D</v>
      </c>
      <c r="U8" s="31" t="str">
        <f>IF(H8=Surrender!H8,"R",HSD!U8)</f>
        <v>D</v>
      </c>
      <c r="V8" s="31" t="str">
        <f>IF(I8=Surrender!I8,"R",HSD!V8)</f>
        <v>D</v>
      </c>
      <c r="W8" s="31" t="str">
        <f>IF(J8=Surrender!J8,"R",HSD!W8)</f>
        <v>D</v>
      </c>
      <c r="X8" s="31" t="str">
        <f>IF(K8=Surrender!K8,"R",HSD!X8)</f>
        <v>H</v>
      </c>
    </row>
    <row r="9" spans="1:24" x14ac:dyDescent="0.3">
      <c r="A9">
        <v>11</v>
      </c>
      <c r="B9">
        <f>IF(AND(Rules!$B$9=Rules!$D$9,Rules!$B$8=Rules!$D$8),MAX(Hit!B9,Stand!B9,Double!B9,Surrender!B9),MAX(Hit!B9,Stand!B9,Double!B9))</f>
        <v>-4.1986836980868192E-2</v>
      </c>
      <c r="C9">
        <f>IF(Rules!$B$8=Rules!$D$8,MAX(Hit!C9,Stand!C9,Double!C9,Surrender!C9),MAX(Hit!C9,Stand!C9,Double!C9))</f>
        <v>0.47064092333946905</v>
      </c>
      <c r="D9">
        <f>IF(Rules!$B$8=Rules!$D$8,MAX(Hit!D9,Stand!D9,Double!D9,Surrender!D9),MAX(Hit!D9,Stand!D9,Double!D9))</f>
        <v>0.51779525312221697</v>
      </c>
      <c r="E9">
        <f>IF(Rules!$B$8=Rules!$D$8,MAX(Hit!E9,Stand!E9,Double!E9,Surrender!E9),MAX(Hit!E9,Stand!E9,Double!E9))</f>
        <v>0.56604055041797596</v>
      </c>
      <c r="F9">
        <f>IF(Rules!$B$8=Rules!$D$8,MAX(Hit!F9,Stand!F9,Double!F9,Surrender!F9),MAX(Hit!F9,Stand!F9,Double!F9))</f>
        <v>0.6146990179090277</v>
      </c>
      <c r="G9">
        <f>IF(Rules!$B$8=Rules!$D$8,MAX(Hit!G9,Stand!G9,Double!G9,Surrender!G9),MAX(Hit!G9,Stand!G9,Double!G9))</f>
        <v>0.66738009490756944</v>
      </c>
      <c r="H9">
        <f>IF(Rules!$B$8=Rules!$D$8,MAX(Hit!H9,Stand!H9,Double!H9,Surrender!H9),MAX(Hit!H9,Stand!H9,Double!H9))</f>
        <v>0.46288894886429077</v>
      </c>
      <c r="I9">
        <f>IF(Rules!$B$8=Rules!$D$8,MAX(Hit!I9,Stand!I9,Double!I9,Surrender!I9),MAX(Hit!I9,Stand!I9,Double!I9))</f>
        <v>0.35069259087031507</v>
      </c>
      <c r="J9">
        <f>IF(Rules!$B$8=Rules!$D$8,MAX(Hit!J9,Stand!J9,Double!J9,Surrender!J9),MAX(Hit!J9,Stand!J9,Double!J9))</f>
        <v>0.2277834231524547</v>
      </c>
      <c r="K9">
        <f>IF(Rules!$B$8=Rules!$D$8,MAX(Hit!K9,Stand!K9,Double!K9,Surrender!K9),MAX(Hit!K9,Stand!K9,Double!K9))</f>
        <v>5.9690795265877561E-2</v>
      </c>
      <c r="N9" s="31">
        <v>11</v>
      </c>
      <c r="O9" s="31" t="str">
        <f>IF(B9=Surrender!B9,"R",HSD!O9)</f>
        <v>H</v>
      </c>
      <c r="P9" s="31" t="str">
        <f>IF(C9=Surrender!C9,"R",HSD!P9)</f>
        <v>D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D</v>
      </c>
      <c r="V9" s="31" t="str">
        <f>IF(I9=Surrender!I9,"R",HSD!V9)</f>
        <v>D</v>
      </c>
      <c r="W9" s="31" t="str">
        <f>IF(J9=Surrender!J9,"R",HSD!W9)</f>
        <v>D</v>
      </c>
      <c r="X9" s="31" t="str">
        <f>IF(K9=Surrender!K9,"R",HSD!X9)</f>
        <v>H</v>
      </c>
    </row>
    <row r="10" spans="1:24" x14ac:dyDescent="0.3">
      <c r="A10">
        <v>12</v>
      </c>
      <c r="B10">
        <f>IF(AND(Rules!$B$9=Rules!$D$9,Rules!$B$8=Rules!$D$8),MAX(Hit!B10,Stand!B10,Double!B10,Surrender!B10),MAX(Hit!B10,Stand!B10,Double!B10))</f>
        <v>-0.4656605837768395</v>
      </c>
      <c r="C10">
        <f>IF(Rules!$B$8=Rules!$D$8,MAX(Hit!C10,Stand!C10,Double!C10,Surrender!C10),MAX(Hit!C10,Stand!C10,Double!C10))</f>
        <v>-0.25338998596663803</v>
      </c>
      <c r="D10">
        <f>IF(Rules!$B$8=Rules!$D$8,MAX(Hit!D10,Stand!D10,Double!D10,Surrender!D10),MAX(Hit!D10,Stand!D10,Double!D10))</f>
        <v>-0.23369089979808655</v>
      </c>
      <c r="E10">
        <f>IF(Rules!$B$8=Rules!$D$8,MAX(Hit!E10,Stand!E10,Double!E10,Surrender!E10),MAX(Hit!E10,Stand!E10,Double!E10))</f>
        <v>-0.21106310899491437</v>
      </c>
      <c r="F10">
        <f>IF(Rules!$B$8=Rules!$D$8,MAX(Hit!F10,Stand!F10,Double!F10,Surrender!F10),MAX(Hit!F10,Stand!F10,Double!F10))</f>
        <v>-0.16719266083547546</v>
      </c>
      <c r="G10">
        <f>IF(Rules!$B$8=Rules!$D$8,MAX(Hit!G10,Stand!G10,Double!G10,Surrender!G10),MAX(Hit!G10,Stand!G10,Double!G10))</f>
        <v>-0.15369901583000456</v>
      </c>
      <c r="H10">
        <f>IF(Rules!$B$8=Rules!$D$8,MAX(Hit!H10,Stand!H10,Double!H10,Surrender!H10),MAX(Hit!H10,Stand!H10,Double!H10))</f>
        <v>-0.21284771451731427</v>
      </c>
      <c r="I10">
        <f>IF(Rules!$B$8=Rules!$D$8,MAX(Hit!I10,Stand!I10,Double!I10,Surrender!I10),MAX(Hit!I10,Stand!I10,Double!I10))</f>
        <v>-0.2715748050242861</v>
      </c>
      <c r="J10">
        <f>IF(Rules!$B$8=Rules!$D$8,MAX(Hit!J10,Stand!J10,Double!J10,Surrender!J10),MAX(Hit!J10,Stand!J10,Double!J10))</f>
        <v>-0.34001328060893565</v>
      </c>
      <c r="K10">
        <f>IF(Rules!$B$8=Rules!$D$8,MAX(Hit!K10,Stand!K10,Double!K10,Surrender!K10),MAX(Hit!K10,Stand!K10,Double!K10))</f>
        <v>-0.42069618899826788</v>
      </c>
      <c r="N10" s="31">
        <v>12</v>
      </c>
      <c r="O10" s="31" t="str">
        <f>IF(B10=Surrender!B10,"R",HSD!O10)</f>
        <v>H</v>
      </c>
      <c r="P10" s="31" t="str">
        <f>IF(C10=Surrender!C10,"R",HSD!P10)</f>
        <v>H</v>
      </c>
      <c r="Q10" s="31" t="str">
        <f>IF(D10=Surrender!D10,"R",HSD!Q10)</f>
        <v>H</v>
      </c>
      <c r="R10" s="31" t="str">
        <f>IF(E10=Surrender!E10,"R",HSD!R10)</f>
        <v>S</v>
      </c>
      <c r="S10" s="31" t="str">
        <f>IF(F10=Surrender!F10,"R",HSD!S10)</f>
        <v>S</v>
      </c>
      <c r="T10" s="31" t="str">
        <f>IF(G10=Surrender!G10,"R",HSD!T10)</f>
        <v>S</v>
      </c>
      <c r="U10" s="31" t="str">
        <f>IF(H10=Surrender!H10,"R",HSD!U10)</f>
        <v>H</v>
      </c>
      <c r="V10" s="31" t="str">
        <f>IF(I10=Surrender!I10,"R",HSD!V10)</f>
        <v>H</v>
      </c>
      <c r="W10" s="31" t="str">
        <f>IF(J10=Surrender!J10,"R",HSD!W10)</f>
        <v>H</v>
      </c>
      <c r="X10" s="31" t="str">
        <f>IF(K10=Surrender!K10,"R",HSD!X10)</f>
        <v>H</v>
      </c>
    </row>
    <row r="11" spans="1:24" x14ac:dyDescent="0.3">
      <c r="A11">
        <v>13</v>
      </c>
      <c r="B11">
        <f>IF(AND(Rules!$B$9=Rules!$D$9,Rules!$B$8=Rules!$D$8),MAX(Hit!B11,Stand!B11,Double!B11,Surrender!B11),MAX(Hit!B11,Stand!B11,Double!B11))</f>
        <v>-0.50382768493563668</v>
      </c>
      <c r="C11">
        <f>IF(Rules!$B$8=Rules!$D$8,MAX(Hit!C11,Stand!C11,Double!C11,Surrender!C11),MAX(Hit!C11,Stand!C11,Double!C11))</f>
        <v>-0.29278372720927737</v>
      </c>
      <c r="D11">
        <f>IF(Rules!$B$8=Rules!$D$8,MAX(Hit!D11,Stand!D11,Double!D11,Surrender!D11),MAX(Hit!D11,Stand!D11,Double!D11))</f>
        <v>-0.2522502292357135</v>
      </c>
      <c r="E11">
        <f>IF(Rules!$B$8=Rules!$D$8,MAX(Hit!E11,Stand!E11,Double!E11,Surrender!E11),MAX(Hit!E11,Stand!E11,Double!E11))</f>
        <v>-0.21106310899491437</v>
      </c>
      <c r="F11">
        <f>IF(Rules!$B$8=Rules!$D$8,MAX(Hit!F11,Stand!F11,Double!F11,Surrender!F11),MAX(Hit!F11,Stand!F11,Double!F11))</f>
        <v>-0.16719266083547546</v>
      </c>
      <c r="G11">
        <f>IF(Rules!$B$8=Rules!$D$8,MAX(Hit!G11,Stand!G11,Double!G11,Surrender!G11),MAX(Hit!G11,Stand!G11,Double!G11))</f>
        <v>-0.15369901583000456</v>
      </c>
      <c r="H11">
        <f>IF(Rules!$B$8=Rules!$D$8,MAX(Hit!H11,Stand!H11,Double!H11,Surrender!H11),MAX(Hit!H11,Stand!H11,Double!H11))</f>
        <v>-0.26907287776607752</v>
      </c>
      <c r="I11">
        <f>IF(Rules!$B$8=Rules!$D$8,MAX(Hit!I11,Stand!I11,Double!I11,Surrender!I11),MAX(Hit!I11,Stand!I11,Double!I11))</f>
        <v>-0.32360517609397998</v>
      </c>
      <c r="J11">
        <f>IF(Rules!$B$8=Rules!$D$8,MAX(Hit!J11,Stand!J11,Double!J11,Surrender!J11),MAX(Hit!J11,Stand!J11,Double!J11))</f>
        <v>-0.3871551891368688</v>
      </c>
      <c r="K11">
        <f>IF(Rules!$B$8=Rules!$D$8,MAX(Hit!K11,Stand!K11,Double!K11,Surrender!K11),MAX(Hit!K11,Stand!K11,Double!K11))</f>
        <v>-0.46207503264124877</v>
      </c>
      <c r="N11" s="31">
        <v>13</v>
      </c>
      <c r="O11" s="31" t="str">
        <f>IF(B11=Surrender!B11,"R",HSD!O11)</f>
        <v>H</v>
      </c>
      <c r="P11" s="31" t="str">
        <f>IF(C11=Surrender!C11,"R",HSD!P11)</f>
        <v>S</v>
      </c>
      <c r="Q11" s="31" t="str">
        <f>IF(D11=Surrender!D11,"R",HSD!Q11)</f>
        <v>S</v>
      </c>
      <c r="R11" s="31" t="str">
        <f>IF(E11=Surrender!E11,"R",HSD!R11)</f>
        <v>S</v>
      </c>
      <c r="S11" s="31" t="str">
        <f>IF(F11=Surrender!F11,"R",HSD!S11)</f>
        <v>S</v>
      </c>
      <c r="T11" s="31" t="str">
        <f>IF(G11=Surrender!G11,"R",HSD!T11)</f>
        <v>S</v>
      </c>
      <c r="U11" s="31" t="str">
        <f>IF(H11=Surrender!H11,"R",HSD!U11)</f>
        <v>H</v>
      </c>
      <c r="V11" s="31" t="str">
        <f>IF(I11=Surrender!I11,"R",HSD!V11)</f>
        <v>H</v>
      </c>
      <c r="W11" s="31" t="str">
        <f>IF(J11=Surrender!J11,"R",HSD!W11)</f>
        <v>H</v>
      </c>
      <c r="X11" s="31" t="str">
        <f>IF(K11=Surrender!K11,"R",HSD!X11)</f>
        <v>H</v>
      </c>
    </row>
    <row r="12" spans="1:24" x14ac:dyDescent="0.3">
      <c r="A12">
        <v>14</v>
      </c>
      <c r="B12">
        <f>IF(AND(Rules!$B$9=Rules!$D$9,Rules!$B$8=Rules!$D$8),MAX(Hit!B12,Stand!B12,Double!B12,Surrender!B12),MAX(Hit!B12,Stand!B12,Double!B12))</f>
        <v>-0.53926856458309125</v>
      </c>
      <c r="C12">
        <f>IF(Rules!$B$8=Rules!$D$8,MAX(Hit!C12,Stand!C12,Double!C12,Surrender!C12),MAX(Hit!C12,Stand!C12,Double!C12))</f>
        <v>-0.29278372720927737</v>
      </c>
      <c r="D12">
        <f>IF(Rules!$B$8=Rules!$D$8,MAX(Hit!D12,Stand!D12,Double!D12,Surrender!D12),MAX(Hit!D12,Stand!D12,Double!D12))</f>
        <v>-0.2522502292357135</v>
      </c>
      <c r="E12">
        <f>IF(Rules!$B$8=Rules!$D$8,MAX(Hit!E12,Stand!E12,Double!E12,Surrender!E12),MAX(Hit!E12,Stand!E12,Double!E12))</f>
        <v>-0.21106310899491437</v>
      </c>
      <c r="F12">
        <f>IF(Rules!$B$8=Rules!$D$8,MAX(Hit!F12,Stand!F12,Double!F12,Surrender!F12),MAX(Hit!F12,Stand!F12,Double!F12))</f>
        <v>-0.16719266083547546</v>
      </c>
      <c r="G12">
        <f>IF(Rules!$B$8=Rules!$D$8,MAX(Hit!G12,Stand!G12,Double!G12,Surrender!G12),MAX(Hit!G12,Stand!G12,Double!G12))</f>
        <v>-0.15369901583000456</v>
      </c>
      <c r="H12">
        <f>IF(Rules!$B$8=Rules!$D$8,MAX(Hit!H12,Stand!H12,Double!H12,Surrender!H12),MAX(Hit!H12,Stand!H12,Double!H12))</f>
        <v>-0.3212819579256434</v>
      </c>
      <c r="I12">
        <f>IF(Rules!$B$8=Rules!$D$8,MAX(Hit!I12,Stand!I12,Double!I12,Surrender!I12),MAX(Hit!I12,Stand!I12,Double!I12))</f>
        <v>-0.37191909208726714</v>
      </c>
      <c r="J12">
        <f>IF(Rules!$B$8=Rules!$D$8,MAX(Hit!J12,Stand!J12,Double!J12,Surrender!J12),MAX(Hit!J12,Stand!J12,Double!J12))</f>
        <v>-0.43092981848423534</v>
      </c>
      <c r="K12">
        <f>IF(Rules!$B$8=Rules!$D$8,MAX(Hit!K12,Stand!K12,Double!K12,Surrender!K12),MAX(Hit!K12,Stand!K12,Double!K12))</f>
        <v>-0.50049824459544534</v>
      </c>
      <c r="N12" s="31">
        <v>14</v>
      </c>
      <c r="O12" s="31" t="str">
        <f>IF(B12=Surrender!B12,"R",HSD!O12)</f>
        <v>H</v>
      </c>
      <c r="P12" s="31" t="str">
        <f>IF(C12=Surrender!C12,"R",HSD!P12)</f>
        <v>S</v>
      </c>
      <c r="Q12" s="31" t="str">
        <f>IF(D12=Surrender!D12,"R",HSD!Q12)</f>
        <v>S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3">
      <c r="A13">
        <v>15</v>
      </c>
      <c r="B13">
        <f>IF(AND(Rules!$B$9=Rules!$D$9,Rules!$B$8=Rules!$D$8),MAX(Hit!B13,Stand!B13,Double!B13,Surrender!B13),MAX(Hit!B13,Stand!B13,Double!B13))</f>
        <v>-0.57217795282715611</v>
      </c>
      <c r="C13">
        <f>IF(Rules!$B$8=Rules!$D$8,MAX(Hit!C13,Stand!C13,Double!C13,Surrender!C13),MAX(Hit!C13,Stand!C13,Double!C13))</f>
        <v>-0.29278372720927737</v>
      </c>
      <c r="D13">
        <f>IF(Rules!$B$8=Rules!$D$8,MAX(Hit!D13,Stand!D13,Double!D13,Surrender!D13),MAX(Hit!D13,Stand!D13,Double!D13))</f>
        <v>-0.2522502292357135</v>
      </c>
      <c r="E13">
        <f>IF(Rules!$B$8=Rules!$D$8,MAX(Hit!E13,Stand!E13,Double!E13,Surrender!E13),MAX(Hit!E13,Stand!E13,Double!E13))</f>
        <v>-0.21106310899491437</v>
      </c>
      <c r="F13">
        <f>IF(Rules!$B$8=Rules!$D$8,MAX(Hit!F13,Stand!F13,Double!F13,Surrender!F13),MAX(Hit!F13,Stand!F13,Double!F13))</f>
        <v>-0.16719266083547546</v>
      </c>
      <c r="G13">
        <f>IF(Rules!$B$8=Rules!$D$8,MAX(Hit!G13,Stand!G13,Double!G13,Surrender!G13),MAX(Hit!G13,Stand!G13,Double!G13))</f>
        <v>-0.15369901583000456</v>
      </c>
      <c r="H13">
        <f>IF(Rules!$B$8=Rules!$D$8,MAX(Hit!H13,Stand!H13,Double!H13,Surrender!H13),MAX(Hit!H13,Stand!H13,Double!H13))</f>
        <v>-0.36976181807381175</v>
      </c>
      <c r="I13">
        <f>IF(Rules!$B$8=Rules!$D$8,MAX(Hit!I13,Stand!I13,Double!I13,Surrender!I13),MAX(Hit!I13,Stand!I13,Double!I13))</f>
        <v>-0.41678201408103377</v>
      </c>
      <c r="J13">
        <f>IF(Rules!$B$8=Rules!$D$8,MAX(Hit!J13,Stand!J13,Double!J13,Surrender!J13),MAX(Hit!J13,Stand!J13,Double!J13))</f>
        <v>-0.47157768859250421</v>
      </c>
      <c r="K13">
        <f>IF(Rules!$B$8=Rules!$D$8,MAX(Hit!K13,Stand!K13,Double!K13,Surrender!K13),MAX(Hit!K13,Stand!K13,Double!K13))</f>
        <v>-0.53617694141005634</v>
      </c>
      <c r="N13" s="31">
        <v>15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3">
      <c r="A14">
        <v>16</v>
      </c>
      <c r="B14">
        <f>IF(AND(Rules!$B$9=Rules!$D$9,Rules!$B$8=Rules!$D$8),MAX(Hit!B14,Stand!B14,Double!B14,Surrender!B14),MAX(Hit!B14,Stand!B14,Double!B14))</f>
        <v>-0.57578184676460165</v>
      </c>
      <c r="C14">
        <f>IF(Rules!$B$8=Rules!$D$8,MAX(Hit!C14,Stand!C14,Double!C14,Surrender!C14),MAX(Hit!C14,Stand!C14,Double!C14))</f>
        <v>-0.29278372720927737</v>
      </c>
      <c r="D14">
        <f>IF(Rules!$B$8=Rules!$D$8,MAX(Hit!D14,Stand!D14,Double!D14,Surrender!D14),MAX(Hit!D14,Stand!D14,Double!D14))</f>
        <v>-0.2522502292357135</v>
      </c>
      <c r="E14">
        <f>IF(Rules!$B$8=Rules!$D$8,MAX(Hit!E14,Stand!E14,Double!E14,Surrender!E14),MAX(Hit!E14,Stand!E14,Double!E14))</f>
        <v>-0.21106310899491437</v>
      </c>
      <c r="F14">
        <f>IF(Rules!$B$8=Rules!$D$8,MAX(Hit!F14,Stand!F14,Double!F14,Surrender!F14),MAX(Hit!F14,Stand!F14,Double!F14))</f>
        <v>-0.16719266083547546</v>
      </c>
      <c r="G14">
        <f>IF(Rules!$B$8=Rules!$D$8,MAX(Hit!G14,Stand!G14,Double!G14,Surrender!G14),MAX(Hit!G14,Stand!G14,Double!G14))</f>
        <v>-0.15369901583000456</v>
      </c>
      <c r="H14">
        <f>IF(Rules!$B$8=Rules!$D$8,MAX(Hit!H14,Stand!H14,Double!H14,Surrender!H14),MAX(Hit!H14,Stand!H14,Double!H14))</f>
        <v>-0.41477883106853947</v>
      </c>
      <c r="I14">
        <f>IF(Rules!$B$8=Rules!$D$8,MAX(Hit!I14,Stand!I14,Double!I14,Surrender!I14),MAX(Hit!I14,Stand!I14,Double!I14))</f>
        <v>-0.45844044164667419</v>
      </c>
      <c r="J14">
        <f>IF(Rules!$B$8=Rules!$D$8,MAX(Hit!J14,Stand!J14,Double!J14,Surrender!J14),MAX(Hit!J14,Stand!J14,Double!J14))</f>
        <v>-0.50932213940732529</v>
      </c>
      <c r="K14">
        <f>IF(Rules!$B$8=Rules!$D$8,MAX(Hit!K14,Stand!K14,Double!K14,Surrender!K14),MAX(Hit!K14,Stand!K14,Double!K14))</f>
        <v>-0.56930715988076663</v>
      </c>
      <c r="N14" s="31">
        <v>16</v>
      </c>
      <c r="O14" s="31" t="str">
        <f>IF(B14=Surrender!B14,"R",HSD!O14)</f>
        <v>S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3">
      <c r="A15">
        <v>17</v>
      </c>
      <c r="B15">
        <f>IF(AND(Rules!$B$9=Rules!$D$9,Rules!$B$8=Rules!$D$8),MAX(Hit!B15,Stand!B15,Double!B15,Surrender!B15),MAX(Hit!B15,Stand!B15,Double!B15))</f>
        <v>-0.46435750824198774</v>
      </c>
      <c r="C15">
        <f>IF(Rules!$B$8=Rules!$D$8,MAX(Hit!C15,Stand!C15,Double!C15,Surrender!C15),MAX(Hit!C15,Stand!C15,Double!C15))</f>
        <v>-0.15297458768154204</v>
      </c>
      <c r="D15">
        <f>IF(Rules!$B$8=Rules!$D$8,MAX(Hit!D15,Stand!D15,Double!D15,Surrender!D15),MAX(Hit!D15,Stand!D15,Double!D15))</f>
        <v>-0.11721624142457354</v>
      </c>
      <c r="E15">
        <f>IF(Rules!$B$8=Rules!$D$8,MAX(Hit!E15,Stand!E15,Double!E15,Surrender!E15),MAX(Hit!E15,Stand!E15,Double!E15))</f>
        <v>-8.0573373145316152E-2</v>
      </c>
      <c r="F15">
        <f>IF(Rules!$B$8=Rules!$D$8,MAX(Hit!F15,Stand!F15,Double!F15,Surrender!F15),MAX(Hit!F15,Stand!F15,Double!F15))</f>
        <v>-4.4941375564924613E-2</v>
      </c>
      <c r="G15">
        <f>IF(Rules!$B$8=Rules!$D$8,MAX(Hit!G15,Stand!G15,Double!G15,Surrender!G15),MAX(Hit!G15,Stand!G15,Double!G15))</f>
        <v>1.1739160673341797E-2</v>
      </c>
      <c r="H15">
        <f>IF(Rules!$B$8=Rules!$D$8,MAX(Hit!H15,Stand!H15,Double!H15,Surrender!H15),MAX(Hit!H15,Stand!H15,Double!H15))</f>
        <v>-0.10680898948269474</v>
      </c>
      <c r="I15">
        <f>IF(Rules!$B$8=Rules!$D$8,MAX(Hit!I15,Stand!I15,Double!I15,Surrender!I15),MAX(Hit!I15,Stand!I15,Double!I15))</f>
        <v>-0.38195097104844722</v>
      </c>
      <c r="J15">
        <f>IF(Rules!$B$8=Rules!$D$8,MAX(Hit!J15,Stand!J15,Double!J15,Surrender!J15),MAX(Hit!J15,Stand!J15,Double!J15))</f>
        <v>-0.42315423964521748</v>
      </c>
      <c r="K15">
        <f>IF(Rules!$B$8=Rules!$D$8,MAX(Hit!K15,Stand!K15,Double!K15,Surrender!K15),MAX(Hit!K15,Stand!K15,Double!K15))</f>
        <v>-0.46435750824198757</v>
      </c>
      <c r="N15" s="31">
        <v>17</v>
      </c>
      <c r="O15" s="31" t="str">
        <f>IF(B15=Surrender!B15,"R",HSD!O15)</f>
        <v>S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S</v>
      </c>
      <c r="V15" s="31" t="str">
        <f>IF(I15=Surrender!I15,"R",HSD!V15)</f>
        <v>S</v>
      </c>
      <c r="W15" s="31" t="str">
        <f>IF(J15=Surrender!J15,"R",HSD!W15)</f>
        <v>S</v>
      </c>
      <c r="X15" s="31" t="str">
        <f>IF(K15=Surrender!K15,"R",HSD!X15)</f>
        <v>S</v>
      </c>
    </row>
    <row r="16" spans="1:24" x14ac:dyDescent="0.3">
      <c r="A16">
        <v>18</v>
      </c>
      <c r="B16">
        <f>IF(AND(Rules!$B$9=Rules!$D$9,Rules!$B$8=Rules!$D$8),MAX(Hit!B16,Stand!B16,Double!B16,Surrender!B16),MAX(Hit!B16,Stand!B16,Double!B16))</f>
        <v>-0.24150883119675959</v>
      </c>
      <c r="C16">
        <f>IF(Rules!$B$8=Rules!$D$8,MAX(Hit!C16,Stand!C16,Double!C16,Surrender!C16),MAX(Hit!C16,Stand!C16,Double!C16))</f>
        <v>0.12174190222088777</v>
      </c>
      <c r="D16">
        <f>IF(Rules!$B$8=Rules!$D$8,MAX(Hit!D16,Stand!D16,Double!D16,Surrender!D16),MAX(Hit!D16,Stand!D16,Double!D16))</f>
        <v>0.14830007284131125</v>
      </c>
      <c r="E16">
        <f>IF(Rules!$B$8=Rules!$D$8,MAX(Hit!E16,Stand!E16,Double!E16,Surrender!E16),MAX(Hit!E16,Stand!E16,Double!E16))</f>
        <v>0.17585443719748528</v>
      </c>
      <c r="F16">
        <f>IF(Rules!$B$8=Rules!$D$8,MAX(Hit!F16,Stand!F16,Double!F16,Surrender!F16),MAX(Hit!F16,Stand!F16,Double!F16))</f>
        <v>0.19956119497617708</v>
      </c>
      <c r="G16">
        <f>IF(Rules!$B$8=Rules!$D$8,MAX(Hit!G16,Stand!G16,Double!G16,Surrender!G16),MAX(Hit!G16,Stand!G16,Double!G16))</f>
        <v>0.28344391604689845</v>
      </c>
      <c r="H16">
        <f>IF(Rules!$B$8=Rules!$D$8,MAX(Hit!H16,Stand!H16,Double!H16,Surrender!H16),MAX(Hit!H16,Stand!H16,Double!H16))</f>
        <v>0.39955416733655175</v>
      </c>
      <c r="I16">
        <f>IF(Rules!$B$8=Rules!$D$8,MAX(Hit!I16,Stand!I16,Double!I16,Surrender!I16),MAX(Hit!I16,Stand!I16,Double!I16))</f>
        <v>0.10595134861912359</v>
      </c>
      <c r="J16">
        <f>IF(Rules!$B$8=Rules!$D$8,MAX(Hit!J16,Stand!J16,Double!J16,Surrender!J16),MAX(Hit!J16,Stand!J16,Double!J16))</f>
        <v>-0.18316335667343342</v>
      </c>
      <c r="K16">
        <f>IF(Rules!$B$8=Rules!$D$8,MAX(Hit!K16,Stand!K16,Double!K16,Surrender!K16),MAX(Hit!K16,Stand!K16,Double!K16))</f>
        <v>-0.24150883119675953</v>
      </c>
      <c r="N16" s="31">
        <v>18</v>
      </c>
      <c r="O16" s="31" t="str">
        <f>IF(B16=Surrender!B16,"R",HSD!O16)</f>
        <v>S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S</v>
      </c>
      <c r="V16" s="31" t="str">
        <f>IF(I16=Surrender!I16,"R",HSD!V16)</f>
        <v>S</v>
      </c>
      <c r="W16" s="31" t="str">
        <f>IF(J16=Surrender!J16,"R",HSD!W16)</f>
        <v>S</v>
      </c>
      <c r="X16" s="31" t="str">
        <f>IF(K16=Surrender!K16,"R",HSD!X16)</f>
        <v>S</v>
      </c>
    </row>
    <row r="17" spans="1:24" x14ac:dyDescent="0.3">
      <c r="A17">
        <v>19</v>
      </c>
      <c r="B17">
        <f>IF(AND(Rules!$B$9=Rules!$D$9,Rules!$B$8=Rules!$D$8),MAX(Hit!B17,Stand!B17,Double!B17,Surrender!B17),MAX(Hit!B17,Stand!B17,Double!B17))</f>
        <v>-1.8660154151531605E-2</v>
      </c>
      <c r="C17">
        <f>IF(Rules!$B$8=Rules!$D$8,MAX(Hit!C17,Stand!C17,Double!C17,Surrender!C17),MAX(Hit!C17,Stand!C17,Double!C17))</f>
        <v>0.38630468602058998</v>
      </c>
      <c r="D17">
        <f>IF(Rules!$B$8=Rules!$D$8,MAX(Hit!D17,Stand!D17,Double!D17,Surrender!D17),MAX(Hit!D17,Stand!D17,Double!D17))</f>
        <v>0.40436293659776018</v>
      </c>
      <c r="E17">
        <f>IF(Rules!$B$8=Rules!$D$8,MAX(Hit!E17,Stand!E17,Double!E17,Surrender!E17),MAX(Hit!E17,Stand!E17,Double!E17))</f>
        <v>0.42317892482749647</v>
      </c>
      <c r="F17">
        <f>IF(Rules!$B$8=Rules!$D$8,MAX(Hit!F17,Stand!F17,Double!F17,Surrender!F17),MAX(Hit!F17,Stand!F17,Double!F17))</f>
        <v>0.43951210416088371</v>
      </c>
      <c r="G17">
        <f>IF(Rules!$B$8=Rules!$D$8,MAX(Hit!G17,Stand!G17,Double!G17,Surrender!G17),MAX(Hit!G17,Stand!G17,Double!G17))</f>
        <v>0.49597707378731903</v>
      </c>
      <c r="H17">
        <f>IF(Rules!$B$8=Rules!$D$8,MAX(Hit!H17,Stand!H17,Double!H17,Surrender!H17),MAX(Hit!H17,Stand!H17,Double!H17))</f>
        <v>0.61597649575343139</v>
      </c>
      <c r="I17">
        <f>IF(Rules!$B$8=Rules!$D$8,MAX(Hit!I17,Stand!I17,Double!I17,Surrender!I17),MAX(Hit!I17,Stand!I17,Double!I17))</f>
        <v>0.59385366828669439</v>
      </c>
      <c r="J17">
        <f>IF(Rules!$B$8=Rules!$D$8,MAX(Hit!J17,Stand!J17,Double!J17,Surrender!J17),MAX(Hit!J17,Stand!J17,Double!J17))</f>
        <v>0.28759675706758142</v>
      </c>
      <c r="K17">
        <f>IF(Rules!$B$8=Rules!$D$8,MAX(Hit!K17,Stand!K17,Double!K17,Surrender!K17),MAX(Hit!K17,Stand!K17,Double!K17))</f>
        <v>-1.8660154151531549E-2</v>
      </c>
      <c r="N17" s="31">
        <v>19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3">
      <c r="A18">
        <v>20</v>
      </c>
      <c r="B18">
        <f>IF(AND(Rules!$B$9=Rules!$D$9,Rules!$B$8=Rules!$D$8),MAX(Hit!B18,Stand!B18,Double!B18,Surrender!B18),MAX(Hit!B18,Stand!B18,Double!B18))</f>
        <v>0.20418852289369643</v>
      </c>
      <c r="C18">
        <f>IF(Rules!$B$8=Rules!$D$8,MAX(Hit!C18,Stand!C18,Double!C18,Surrender!C18),MAX(Hit!C18,Stand!C18,Double!C18))</f>
        <v>0.63998657521683899</v>
      </c>
      <c r="D18">
        <f>IF(Rules!$B$8=Rules!$D$8,MAX(Hit!D18,Stand!D18,Double!D18,Surrender!D18),MAX(Hit!D18,Stand!D18,Double!D18))</f>
        <v>0.65027209425148147</v>
      </c>
      <c r="E18">
        <f>IF(Rules!$B$8=Rules!$D$8,MAX(Hit!E18,Stand!E18,Double!E18,Surrender!E18),MAX(Hit!E18,Stand!E18,Double!E18))</f>
        <v>0.66104996194807175</v>
      </c>
      <c r="F18">
        <f>IF(Rules!$B$8=Rules!$D$8,MAX(Hit!F18,Stand!F18,Double!F18,Surrender!F18),MAX(Hit!F18,Stand!F18,Double!F18))</f>
        <v>0.67035969063279999</v>
      </c>
      <c r="G18">
        <f>IF(Rules!$B$8=Rules!$D$8,MAX(Hit!G18,Stand!G18,Double!G18,Surrender!G18),MAX(Hit!G18,Stand!G18,Double!G18))</f>
        <v>0.70395857017134456</v>
      </c>
      <c r="H18">
        <f>IF(Rules!$B$8=Rules!$D$8,MAX(Hit!H18,Stand!H18,Double!H18,Surrender!H18),MAX(Hit!H18,Stand!H18,Double!H18))</f>
        <v>0.77322722653717502</v>
      </c>
      <c r="I18">
        <f>IF(Rules!$B$8=Rules!$D$8,MAX(Hit!I18,Stand!I18,Double!I18,Surrender!I18),MAX(Hit!I18,Stand!I18,Double!I18))</f>
        <v>0.79181515955189852</v>
      </c>
      <c r="J18">
        <f>IF(Rules!$B$8=Rules!$D$8,MAX(Hit!J18,Stand!J18,Double!J18,Surrender!J18),MAX(Hit!J18,Stand!J18,Double!J18))</f>
        <v>0.75835687080859615</v>
      </c>
      <c r="K18">
        <f>IF(Rules!$B$8=Rules!$D$8,MAX(Hit!K18,Stand!K18,Double!K18,Surrender!K18),MAX(Hit!K18,Stand!K18,Double!K18))</f>
        <v>0.43495775366292733</v>
      </c>
      <c r="N18" s="31">
        <v>20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3">
      <c r="A19">
        <v>21</v>
      </c>
      <c r="B19">
        <f>IF(AND(Rules!$B$9=Rules!$D$9,Rules!$B$8=Rules!$D$8),MAX(Hit!B19,Stand!B19,Double!B19,Surrender!B19),MAX(Hit!B19,Stand!B19,Double!B19))</f>
        <v>0.65780643070815525</v>
      </c>
      <c r="C19">
        <f>IF(Rules!$B$8=Rules!$D$8,MAX(Hit!C19,Stand!C19,Double!C19,Surrender!C19),MAX(Hit!C19,Stand!C19,Double!C19))</f>
        <v>0.88200651549404019</v>
      </c>
      <c r="D19">
        <f>IF(Rules!$B$8=Rules!$D$8,MAX(Hit!D19,Stand!D19,Double!D19,Surrender!D19),MAX(Hit!D19,Stand!D19,Double!D19))</f>
        <v>0.8853003573017495</v>
      </c>
      <c r="E19">
        <f>IF(Rules!$B$8=Rules!$D$8,MAX(Hit!E19,Stand!E19,Double!E19,Surrender!E19),MAX(Hit!E19,Stand!E19,Double!E19))</f>
        <v>0.88876729296591961</v>
      </c>
      <c r="F19">
        <f>IF(Rules!$B$8=Rules!$D$8,MAX(Hit!F19,Stand!F19,Double!F19,Surrender!F19),MAX(Hit!F19,Stand!F19,Double!F19))</f>
        <v>0.89175382659528035</v>
      </c>
      <c r="G19">
        <f>IF(Rules!$B$8=Rules!$D$8,MAX(Hit!G19,Stand!G19,Double!G19,Surrender!G19),MAX(Hit!G19,Stand!G19,Double!G19))</f>
        <v>0.90283674384257995</v>
      </c>
      <c r="H19">
        <f>IF(Rules!$B$8=Rules!$D$8,MAX(Hit!H19,Stand!H19,Double!H19,Surrender!H19),MAX(Hit!H19,Stand!H19,Double!H19))</f>
        <v>0.92592629596452347</v>
      </c>
      <c r="I19">
        <f>IF(Rules!$B$8=Rules!$D$8,MAX(Hit!I19,Stand!I19,Double!I19,Surrender!I19),MAX(Hit!I19,Stand!I19,Double!I19))</f>
        <v>0.93060505318396625</v>
      </c>
      <c r="J19">
        <f>IF(Rules!$B$8=Rules!$D$8,MAX(Hit!J19,Stand!J19,Double!J19,Surrender!J19),MAX(Hit!J19,Stand!J19,Double!J19))</f>
        <v>0.93917615614724415</v>
      </c>
      <c r="K19">
        <f>IF(Rules!$B$8=Rules!$D$8,MAX(Hit!K19,Stand!K19,Double!K19,Surrender!K19),MAX(Hit!K19,Stand!K19,Double!K19))</f>
        <v>0.88857566147738609</v>
      </c>
      <c r="N19" s="31">
        <v>21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3">
      <c r="A20">
        <v>22</v>
      </c>
      <c r="B20">
        <f>IF(AND(Rules!$B$9=Rules!$D$9,Rules!$B$8=Rules!$D$8),MAX(Hit!B20,Stand!B20,Double!B20,Surrender!B20),MAX(Hit!B20,Stand!B20,Double!B20))</f>
        <v>-1</v>
      </c>
      <c r="C20">
        <f>IF(Rules!$B$8=Rules!$D$8,MAX(Hit!C20,Stand!C20,Double!C20,Surrender!C20),MAX(Hit!C20,Stand!C20,Double!C20))</f>
        <v>-1</v>
      </c>
      <c r="D20">
        <f>IF(Rules!$B$8=Rules!$D$8,MAX(Hit!D20,Stand!D20,Double!D20,Surrender!D20),MAX(Hit!D20,Stand!D20,Double!D20))</f>
        <v>-1</v>
      </c>
      <c r="E20">
        <f>IF(Rules!$B$8=Rules!$D$8,MAX(Hit!E20,Stand!E20,Double!E20,Surrender!E20),MAX(Hit!E20,Stand!E20,Double!E20))</f>
        <v>-1</v>
      </c>
      <c r="F20">
        <f>IF(Rules!$B$8=Rules!$D$8,MAX(Hit!F20,Stand!F20,Double!F20,Surrender!F20),MAX(Hit!F20,Stand!F20,Double!F20))</f>
        <v>-1</v>
      </c>
      <c r="G20">
        <f>IF(Rules!$B$8=Rules!$D$8,MAX(Hit!G20,Stand!G20,Double!G20,Surrender!G20),MAX(Hit!G20,Stand!G20,Double!G20))</f>
        <v>-1</v>
      </c>
      <c r="H20">
        <f>IF(Rules!$B$8=Rules!$D$8,MAX(Hit!H20,Stand!H20,Double!H20,Surrender!H20),MAX(Hit!H20,Stand!H20,Double!H20))</f>
        <v>-1</v>
      </c>
      <c r="I20">
        <f>IF(Rules!$B$8=Rules!$D$8,MAX(Hit!I20,Stand!I20,Double!I20,Surrender!I20),MAX(Hit!I20,Stand!I20,Double!I20))</f>
        <v>-1</v>
      </c>
      <c r="J20">
        <f>IF(Rules!$B$8=Rules!$D$8,MAX(Hit!J20,Stand!J20,Double!J20,Surrender!J20),MAX(Hit!J20,Stand!J20,Double!J20))</f>
        <v>-1</v>
      </c>
      <c r="K20">
        <f>IF(Rules!$B$8=Rules!$D$8,MAX(Hit!K20,Stand!K20,Double!K20,Surrender!K20),MAX(Hit!K20,Stand!K20,Double!K20))</f>
        <v>-1</v>
      </c>
      <c r="N20" s="31">
        <v>22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3">
      <c r="A21">
        <v>23</v>
      </c>
      <c r="B21">
        <f>IF(AND(Rules!$B$9=Rules!$D$9,Rules!$B$8=Rules!$D$8),MAX(Hit!B21,Stand!B21,Double!B21,Surrender!B21),MAX(Hit!B21,Stand!B21,Double!B21))</f>
        <v>-1</v>
      </c>
      <c r="C21">
        <f>IF(Rules!$B$8=Rules!$D$8,MAX(Hit!C21,Stand!C21,Double!C21,Surrender!C21),MAX(Hit!C21,Stand!C21,Double!C21))</f>
        <v>-1</v>
      </c>
      <c r="D21">
        <f>IF(Rules!$B$8=Rules!$D$8,MAX(Hit!D21,Stand!D21,Double!D21,Surrender!D21),MAX(Hit!D21,Stand!D21,Double!D21))</f>
        <v>-1</v>
      </c>
      <c r="E21">
        <f>IF(Rules!$B$8=Rules!$D$8,MAX(Hit!E21,Stand!E21,Double!E21,Surrender!E21),MAX(Hit!E21,Stand!E21,Double!E21))</f>
        <v>-1</v>
      </c>
      <c r="F21">
        <f>IF(Rules!$B$8=Rules!$D$8,MAX(Hit!F21,Stand!F21,Double!F21,Surrender!F21),MAX(Hit!F21,Stand!F21,Double!F21))</f>
        <v>-1</v>
      </c>
      <c r="G21">
        <f>IF(Rules!$B$8=Rules!$D$8,MAX(Hit!G21,Stand!G21,Double!G21,Surrender!G21),MAX(Hit!G21,Stand!G21,Double!G21))</f>
        <v>-1</v>
      </c>
      <c r="H21">
        <f>IF(Rules!$B$8=Rules!$D$8,MAX(Hit!H21,Stand!H21,Double!H21,Surrender!H21),MAX(Hit!H21,Stand!H21,Double!H21))</f>
        <v>-1</v>
      </c>
      <c r="I21">
        <f>IF(Rules!$B$8=Rules!$D$8,MAX(Hit!I21,Stand!I21,Double!I21,Surrender!I21),MAX(Hit!I21,Stand!I21,Double!I21))</f>
        <v>-1</v>
      </c>
      <c r="J21">
        <f>IF(Rules!$B$8=Rules!$D$8,MAX(Hit!J21,Stand!J21,Double!J21,Surrender!J21),MAX(Hit!J21,Stand!J21,Double!J21))</f>
        <v>-1</v>
      </c>
      <c r="K21">
        <f>IF(Rules!$B$8=Rules!$D$8,MAX(Hit!K21,Stand!K21,Double!K21,Surrender!K21),MAX(Hit!K21,Stand!K21,Double!K21))</f>
        <v>-1</v>
      </c>
      <c r="N21" s="31">
        <v>23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3">
      <c r="A22">
        <v>24</v>
      </c>
      <c r="B22">
        <f>IF(AND(Rules!$B$9=Rules!$D$9,Rules!$B$8=Rules!$D$8),MAX(Hit!B22,Stand!B22,Double!B22,Surrender!B22),MAX(Hit!B22,Stand!B22,Double!B22))</f>
        <v>-1</v>
      </c>
      <c r="C22">
        <f>IF(Rules!$B$8=Rules!$D$8,MAX(Hit!C22,Stand!C22,Double!C22,Surrender!C22),MAX(Hit!C22,Stand!C22,Double!C22))</f>
        <v>-1</v>
      </c>
      <c r="D22">
        <f>IF(Rules!$B$8=Rules!$D$8,MAX(Hit!D22,Stand!D22,Double!D22,Surrender!D22),MAX(Hit!D22,Stand!D22,Double!D22))</f>
        <v>-1</v>
      </c>
      <c r="E22">
        <f>IF(Rules!$B$8=Rules!$D$8,MAX(Hit!E22,Stand!E22,Double!E22,Surrender!E22),MAX(Hit!E22,Stand!E22,Double!E22))</f>
        <v>-1</v>
      </c>
      <c r="F22">
        <f>IF(Rules!$B$8=Rules!$D$8,MAX(Hit!F22,Stand!F22,Double!F22,Surrender!F22),MAX(Hit!F22,Stand!F22,Double!F22))</f>
        <v>-1</v>
      </c>
      <c r="G22">
        <f>IF(Rules!$B$8=Rules!$D$8,MAX(Hit!G22,Stand!G22,Double!G22,Surrender!G22),MAX(Hit!G22,Stand!G22,Double!G22))</f>
        <v>-1</v>
      </c>
      <c r="H22">
        <f>IF(Rules!$B$8=Rules!$D$8,MAX(Hit!H22,Stand!H22,Double!H22,Surrender!H22),MAX(Hit!H22,Stand!H22,Double!H22))</f>
        <v>-1</v>
      </c>
      <c r="I22">
        <f>IF(Rules!$B$8=Rules!$D$8,MAX(Hit!I22,Stand!I22,Double!I22,Surrender!I22),MAX(Hit!I22,Stand!I22,Double!I22))</f>
        <v>-1</v>
      </c>
      <c r="J22">
        <f>IF(Rules!$B$8=Rules!$D$8,MAX(Hit!J22,Stand!J22,Double!J22,Surrender!J22),MAX(Hit!J22,Stand!J22,Double!J22))</f>
        <v>-1</v>
      </c>
      <c r="K22">
        <f>IF(Rules!$B$8=Rules!$D$8,MAX(Hit!K22,Stand!K22,Double!K22,Surrender!K22),MAX(Hit!K22,Stand!K22,Double!K22))</f>
        <v>-1</v>
      </c>
      <c r="N22" s="31">
        <v>24</v>
      </c>
      <c r="O22" s="31" t="str">
        <f>IF(B22=Surrender!B22,"R",HSD!O22)</f>
        <v>S</v>
      </c>
      <c r="P22" s="31" t="str">
        <f>IF(C22=Surrender!C22,"R",HSD!P22)</f>
        <v>S</v>
      </c>
      <c r="Q22" s="31" t="str">
        <f>IF(D22=Surrender!D22,"R",HSD!Q22)</f>
        <v>S</v>
      </c>
      <c r="R22" s="31" t="str">
        <f>IF(E22=Surrender!E22,"R",HSD!R22)</f>
        <v>S</v>
      </c>
      <c r="S22" s="31" t="str">
        <f>IF(F22=Surrender!F22,"R",HSD!S22)</f>
        <v>S</v>
      </c>
      <c r="T22" s="31" t="str">
        <f>IF(G22=Surrender!G22,"R",HSD!T22)</f>
        <v>S</v>
      </c>
      <c r="U22" s="31" t="str">
        <f>IF(H22=Surrender!H22,"R",HSD!U22)</f>
        <v>S</v>
      </c>
      <c r="V22" s="31" t="str">
        <f>IF(I22=Surrender!I22,"R",HSD!V22)</f>
        <v>S</v>
      </c>
      <c r="W22" s="31" t="str">
        <f>IF(J22=Surrender!J22,"R",HSD!W22)</f>
        <v>S</v>
      </c>
      <c r="X22" s="31" t="str">
        <f>IF(K22=Surrender!K22,"R",HSD!X22)</f>
        <v>S</v>
      </c>
    </row>
    <row r="23" spans="1:24" x14ac:dyDescent="0.3">
      <c r="A23">
        <v>25</v>
      </c>
      <c r="B23">
        <f>IF(AND(Rules!$B$9=Rules!$D$9,Rules!$B$8=Rules!$D$8),MAX(Hit!B23,Stand!B23,Double!B23,Surrender!B23),MAX(Hit!B23,Stand!B23,Double!B23))</f>
        <v>-1</v>
      </c>
      <c r="C23">
        <f>IF(Rules!$B$8=Rules!$D$8,MAX(Hit!C23,Stand!C23,Double!C23,Surrender!C23),MAX(Hit!C23,Stand!C23,Double!C23))</f>
        <v>-1</v>
      </c>
      <c r="D23">
        <f>IF(Rules!$B$8=Rules!$D$8,MAX(Hit!D23,Stand!D23,Double!D23,Surrender!D23),MAX(Hit!D23,Stand!D23,Double!D23))</f>
        <v>-1</v>
      </c>
      <c r="E23">
        <f>IF(Rules!$B$8=Rules!$D$8,MAX(Hit!E23,Stand!E23,Double!E23,Surrender!E23),MAX(Hit!E23,Stand!E23,Double!E23))</f>
        <v>-1</v>
      </c>
      <c r="F23">
        <f>IF(Rules!$B$8=Rules!$D$8,MAX(Hit!F23,Stand!F23,Double!F23,Surrender!F23),MAX(Hit!F23,Stand!F23,Double!F23))</f>
        <v>-1</v>
      </c>
      <c r="G23">
        <f>IF(Rules!$B$8=Rules!$D$8,MAX(Hit!G23,Stand!G23,Double!G23,Surrender!G23),MAX(Hit!G23,Stand!G23,Double!G23))</f>
        <v>-1</v>
      </c>
      <c r="H23">
        <f>IF(Rules!$B$8=Rules!$D$8,MAX(Hit!H23,Stand!H23,Double!H23,Surrender!H23),MAX(Hit!H23,Stand!H23,Double!H23))</f>
        <v>-1</v>
      </c>
      <c r="I23">
        <f>IF(Rules!$B$8=Rules!$D$8,MAX(Hit!I23,Stand!I23,Double!I23,Surrender!I23),MAX(Hit!I23,Stand!I23,Double!I23))</f>
        <v>-1</v>
      </c>
      <c r="J23">
        <f>IF(Rules!$B$8=Rules!$D$8,MAX(Hit!J23,Stand!J23,Double!J23,Surrender!J23),MAX(Hit!J23,Stand!J23,Double!J23))</f>
        <v>-1</v>
      </c>
      <c r="K23">
        <f>IF(Rules!$B$8=Rules!$D$8,MAX(Hit!K23,Stand!K23,Double!K23,Surrender!K23),MAX(Hit!K23,Stand!K23,Double!K23))</f>
        <v>-1</v>
      </c>
      <c r="N23" s="31">
        <v>25</v>
      </c>
      <c r="O23" s="31" t="str">
        <f>IF(B23=Surrender!B23,"R",HSD!O23)</f>
        <v>S</v>
      </c>
      <c r="P23" s="31" t="str">
        <f>IF(C23=Surrender!C23,"R",HSD!P23)</f>
        <v>S</v>
      </c>
      <c r="Q23" s="31" t="str">
        <f>IF(D23=Surrender!D23,"R",HSD!Q23)</f>
        <v>S</v>
      </c>
      <c r="R23" s="31" t="str">
        <f>IF(E23=Surrender!E23,"R",HSD!R23)</f>
        <v>S</v>
      </c>
      <c r="S23" s="31" t="str">
        <f>IF(F23=Surrender!F23,"R",HSD!S23)</f>
        <v>S</v>
      </c>
      <c r="T23" s="31" t="str">
        <f>IF(G23=Surrender!G23,"R",HSD!T23)</f>
        <v>S</v>
      </c>
      <c r="U23" s="31" t="str">
        <f>IF(H23=Surrender!H23,"R",HSD!U23)</f>
        <v>S</v>
      </c>
      <c r="V23" s="31" t="str">
        <f>IF(I23=Surrender!I23,"R",HSD!V23)</f>
        <v>S</v>
      </c>
      <c r="W23" s="31" t="str">
        <f>IF(J23=Surrender!J23,"R",HSD!W23)</f>
        <v>S</v>
      </c>
      <c r="X23" s="31" t="str">
        <f>IF(K23=Surrender!K23,"R",HSD!X23)</f>
        <v>S</v>
      </c>
    </row>
    <row r="24" spans="1:24" x14ac:dyDescent="0.3">
      <c r="A24">
        <v>26</v>
      </c>
      <c r="B24">
        <f>IF(AND(Rules!$B$9=Rules!$D$9,Rules!$B$8=Rules!$D$8),MAX(Hit!B24,Stand!B24,Double!B24,Surrender!B24),MAX(Hit!B24,Stand!B24,Double!B24))</f>
        <v>-1</v>
      </c>
      <c r="C24">
        <f>IF(Rules!$B$8=Rules!$D$8,MAX(Hit!C24,Stand!C24,Double!C24,Surrender!C24),MAX(Hit!C24,Stand!C24,Double!C24))</f>
        <v>-1</v>
      </c>
      <c r="D24">
        <f>IF(Rules!$B$8=Rules!$D$8,MAX(Hit!D24,Stand!D24,Double!D24,Surrender!D24),MAX(Hit!D24,Stand!D24,Double!D24))</f>
        <v>-1</v>
      </c>
      <c r="E24">
        <f>IF(Rules!$B$8=Rules!$D$8,MAX(Hit!E24,Stand!E24,Double!E24,Surrender!E24),MAX(Hit!E24,Stand!E24,Double!E24))</f>
        <v>-1</v>
      </c>
      <c r="F24">
        <f>IF(Rules!$B$8=Rules!$D$8,MAX(Hit!F24,Stand!F24,Double!F24,Surrender!F24),MAX(Hit!F24,Stand!F24,Double!F24))</f>
        <v>-1</v>
      </c>
      <c r="G24">
        <f>IF(Rules!$B$8=Rules!$D$8,MAX(Hit!G24,Stand!G24,Double!G24,Surrender!G24),MAX(Hit!G24,Stand!G24,Double!G24))</f>
        <v>-1</v>
      </c>
      <c r="H24">
        <f>IF(Rules!$B$8=Rules!$D$8,MAX(Hit!H24,Stand!H24,Double!H24,Surrender!H24),MAX(Hit!H24,Stand!H24,Double!H24))</f>
        <v>-1</v>
      </c>
      <c r="I24">
        <f>IF(Rules!$B$8=Rules!$D$8,MAX(Hit!I24,Stand!I24,Double!I24,Surrender!I24),MAX(Hit!I24,Stand!I24,Double!I24))</f>
        <v>-1</v>
      </c>
      <c r="J24">
        <f>IF(Rules!$B$8=Rules!$D$8,MAX(Hit!J24,Stand!J24,Double!J24,Surrender!J24),MAX(Hit!J24,Stand!J24,Double!J24))</f>
        <v>-1</v>
      </c>
      <c r="K24">
        <f>IF(Rules!$B$8=Rules!$D$8,MAX(Hit!K24,Stand!K24,Double!K24,Surrender!K24),MAX(Hit!K24,Stand!K24,Double!K24))</f>
        <v>-1</v>
      </c>
      <c r="N24" s="31">
        <v>26</v>
      </c>
      <c r="O24" s="31" t="str">
        <f>IF(B24=Surrender!B24,"R",HSD!O24)</f>
        <v>S</v>
      </c>
      <c r="P24" s="31" t="str">
        <f>IF(C24=Surrender!C24,"R",HSD!P24)</f>
        <v>S</v>
      </c>
      <c r="Q24" s="31" t="str">
        <f>IF(D24=Surrender!D24,"R",HSD!Q24)</f>
        <v>S</v>
      </c>
      <c r="R24" s="31" t="str">
        <f>IF(E24=Surrender!E24,"R",HSD!R24)</f>
        <v>S</v>
      </c>
      <c r="S24" s="31" t="str">
        <f>IF(F24=Surrender!F24,"R",HSD!S24)</f>
        <v>S</v>
      </c>
      <c r="T24" s="31" t="str">
        <f>IF(G24=Surrender!G24,"R",HSD!T24)</f>
        <v>S</v>
      </c>
      <c r="U24" s="31" t="str">
        <f>IF(H24=Surrender!H24,"R",HSD!U24)</f>
        <v>S</v>
      </c>
      <c r="V24" s="31" t="str">
        <f>IF(I24=Surrender!I24,"R",HSD!V24)</f>
        <v>S</v>
      </c>
      <c r="W24" s="31" t="str">
        <f>IF(J24=Surrender!J24,"R",HSD!W24)</f>
        <v>S</v>
      </c>
      <c r="X24" s="31" t="str">
        <f>IF(K24=Surrender!K24,"R",HSD!X24)</f>
        <v>S</v>
      </c>
    </row>
    <row r="25" spans="1:24" x14ac:dyDescent="0.3">
      <c r="A25">
        <v>27</v>
      </c>
      <c r="B25">
        <f>IF(AND(Rules!$B$9=Rules!$D$9,Rules!$B$8=Rules!$D$8),MAX(Hit!B25,Stand!B25,Double!B25,Surrender!B25),MAX(Hit!B25,Stand!B25,Double!B25))</f>
        <v>-1</v>
      </c>
      <c r="C25">
        <f>IF(Rules!$B$8=Rules!$D$8,MAX(Hit!C25,Stand!C25,Double!C25,Surrender!C25),MAX(Hit!C25,Stand!C25,Double!C25))</f>
        <v>-1</v>
      </c>
      <c r="D25">
        <f>IF(Rules!$B$8=Rules!$D$8,MAX(Hit!D25,Stand!D25,Double!D25,Surrender!D25),MAX(Hit!D25,Stand!D25,Double!D25))</f>
        <v>-1</v>
      </c>
      <c r="E25">
        <f>IF(Rules!$B$8=Rules!$D$8,MAX(Hit!E25,Stand!E25,Double!E25,Surrender!E25),MAX(Hit!E25,Stand!E25,Double!E25))</f>
        <v>-1</v>
      </c>
      <c r="F25">
        <f>IF(Rules!$B$8=Rules!$D$8,MAX(Hit!F25,Stand!F25,Double!F25,Surrender!F25),MAX(Hit!F25,Stand!F25,Double!F25))</f>
        <v>-1</v>
      </c>
      <c r="G25">
        <f>IF(Rules!$B$8=Rules!$D$8,MAX(Hit!G25,Stand!G25,Double!G25,Surrender!G25),MAX(Hit!G25,Stand!G25,Double!G25))</f>
        <v>-1</v>
      </c>
      <c r="H25">
        <f>IF(Rules!$B$8=Rules!$D$8,MAX(Hit!H25,Stand!H25,Double!H25,Surrender!H25),MAX(Hit!H25,Stand!H25,Double!H25))</f>
        <v>-1</v>
      </c>
      <c r="I25">
        <f>IF(Rules!$B$8=Rules!$D$8,MAX(Hit!I25,Stand!I25,Double!I25,Surrender!I25),MAX(Hit!I25,Stand!I25,Double!I25))</f>
        <v>-1</v>
      </c>
      <c r="J25">
        <f>IF(Rules!$B$8=Rules!$D$8,MAX(Hit!J25,Stand!J25,Double!J25,Surrender!J25),MAX(Hit!J25,Stand!J25,Double!J25))</f>
        <v>-1</v>
      </c>
      <c r="K25">
        <f>IF(Rules!$B$8=Rules!$D$8,MAX(Hit!K25,Stand!K25,Double!K25,Surrender!K25),MAX(Hit!K25,Stand!K25,Double!K25))</f>
        <v>-1</v>
      </c>
      <c r="N25" s="31">
        <v>27</v>
      </c>
      <c r="O25" s="31" t="str">
        <f>IF(B25=Surrender!B25,"R",HSD!O25)</f>
        <v>S</v>
      </c>
      <c r="P25" s="31" t="str">
        <f>IF(C25=Surrender!C25,"R",HSD!P25)</f>
        <v>S</v>
      </c>
      <c r="Q25" s="31" t="str">
        <f>IF(D25=Surrender!D25,"R",HSD!Q25)</f>
        <v>S</v>
      </c>
      <c r="R25" s="31" t="str">
        <f>IF(E25=Surrender!E25,"R",HSD!R25)</f>
        <v>S</v>
      </c>
      <c r="S25" s="31" t="str">
        <f>IF(F25=Surrender!F25,"R",HSD!S25)</f>
        <v>S</v>
      </c>
      <c r="T25" s="31" t="str">
        <f>IF(G25=Surrender!G25,"R",HSD!T25)</f>
        <v>S</v>
      </c>
      <c r="U25" s="31" t="str">
        <f>IF(H25=Surrender!H25,"R",HSD!U25)</f>
        <v>S</v>
      </c>
      <c r="V25" s="31" t="str">
        <f>IF(I25=Surrender!I25,"R",HSD!V25)</f>
        <v>S</v>
      </c>
      <c r="W25" s="31" t="str">
        <f>IF(J25=Surrender!J25,"R",HSD!W25)</f>
        <v>S</v>
      </c>
      <c r="X25" s="31" t="str">
        <f>IF(K25=Surrender!K25,"R",HSD!X25)</f>
        <v>S</v>
      </c>
    </row>
    <row r="26" spans="1:24" x14ac:dyDescent="0.3">
      <c r="A26">
        <v>28</v>
      </c>
      <c r="B26">
        <f>IF(AND(Rules!$B$9=Rules!$D$9,Rules!$B$8=Rules!$D$8),MAX(Hit!B26,Stand!B26,Double!B26,Surrender!B26),MAX(Hit!B26,Stand!B26,Double!B26))</f>
        <v>-1</v>
      </c>
      <c r="C26">
        <f>IF(Rules!$B$8=Rules!$D$8,MAX(Hit!C26,Stand!C26,Double!C26,Surrender!C26),MAX(Hit!C26,Stand!C26,Double!C26))</f>
        <v>-1</v>
      </c>
      <c r="D26">
        <f>IF(Rules!$B$8=Rules!$D$8,MAX(Hit!D26,Stand!D26,Double!D26,Surrender!D26),MAX(Hit!D26,Stand!D26,Double!D26))</f>
        <v>-1</v>
      </c>
      <c r="E26">
        <f>IF(Rules!$B$8=Rules!$D$8,MAX(Hit!E26,Stand!E26,Double!E26,Surrender!E26),MAX(Hit!E26,Stand!E26,Double!E26))</f>
        <v>-1</v>
      </c>
      <c r="F26">
        <f>IF(Rules!$B$8=Rules!$D$8,MAX(Hit!F26,Stand!F26,Double!F26,Surrender!F26),MAX(Hit!F26,Stand!F26,Double!F26))</f>
        <v>-1</v>
      </c>
      <c r="G26">
        <f>IF(Rules!$B$8=Rules!$D$8,MAX(Hit!G26,Stand!G26,Double!G26,Surrender!G26),MAX(Hit!G26,Stand!G26,Double!G26))</f>
        <v>-1</v>
      </c>
      <c r="H26">
        <f>IF(Rules!$B$8=Rules!$D$8,MAX(Hit!H26,Stand!H26,Double!H26,Surrender!H26),MAX(Hit!H26,Stand!H26,Double!H26))</f>
        <v>-1</v>
      </c>
      <c r="I26">
        <f>IF(Rules!$B$8=Rules!$D$8,MAX(Hit!I26,Stand!I26,Double!I26,Surrender!I26),MAX(Hit!I26,Stand!I26,Double!I26))</f>
        <v>-1</v>
      </c>
      <c r="J26">
        <f>IF(Rules!$B$8=Rules!$D$8,MAX(Hit!J26,Stand!J26,Double!J26,Surrender!J26),MAX(Hit!J26,Stand!J26,Double!J26))</f>
        <v>-1</v>
      </c>
      <c r="K26">
        <f>IF(Rules!$B$8=Rules!$D$8,MAX(Hit!K26,Stand!K26,Double!K26,Surrender!K26),MAX(Hit!K26,Stand!K26,Double!K26))</f>
        <v>-1</v>
      </c>
      <c r="N26" s="31">
        <v>28</v>
      </c>
      <c r="O26" s="31" t="str">
        <f>IF(B26=Surrender!B26,"R",HSD!O26)</f>
        <v>S</v>
      </c>
      <c r="P26" s="31" t="str">
        <f>IF(C26=Surrender!C26,"R",HSD!P26)</f>
        <v>S</v>
      </c>
      <c r="Q26" s="31" t="str">
        <f>IF(D26=Surrender!D26,"R",HSD!Q26)</f>
        <v>S</v>
      </c>
      <c r="R26" s="31" t="str">
        <f>IF(E26=Surrender!E26,"R",HSD!R26)</f>
        <v>S</v>
      </c>
      <c r="S26" s="31" t="str">
        <f>IF(F26=Surrender!F26,"R",HSD!S26)</f>
        <v>S</v>
      </c>
      <c r="T26" s="31" t="str">
        <f>IF(G26=Surrender!G26,"R",HSD!T26)</f>
        <v>S</v>
      </c>
      <c r="U26" s="31" t="str">
        <f>IF(H26=Surrender!H26,"R",HSD!U26)</f>
        <v>S</v>
      </c>
      <c r="V26" s="31" t="str">
        <f>IF(I26=Surrender!I26,"R",HSD!V26)</f>
        <v>S</v>
      </c>
      <c r="W26" s="31" t="str">
        <f>IF(J26=Surrender!J26,"R",HSD!W26)</f>
        <v>S</v>
      </c>
      <c r="X26" s="31" t="str">
        <f>IF(K26=Surrender!K26,"R",HSD!X26)</f>
        <v>S</v>
      </c>
    </row>
    <row r="27" spans="1:24" x14ac:dyDescent="0.3">
      <c r="A27">
        <v>29</v>
      </c>
      <c r="B27">
        <f>IF(AND(Rules!$B$9=Rules!$D$9,Rules!$B$8=Rules!$D$8),MAX(Hit!B27,Stand!B27,Double!B27,Surrender!B27),MAX(Hit!B27,Stand!B27,Double!B27))</f>
        <v>-1</v>
      </c>
      <c r="C27">
        <f>IF(Rules!$B$8=Rules!$D$8,MAX(Hit!C27,Stand!C27,Double!C27,Surrender!C27),MAX(Hit!C27,Stand!C27,Double!C27))</f>
        <v>-1</v>
      </c>
      <c r="D27">
        <f>IF(Rules!$B$8=Rules!$D$8,MAX(Hit!D27,Stand!D27,Double!D27,Surrender!D27),MAX(Hit!D27,Stand!D27,Double!D27))</f>
        <v>-1</v>
      </c>
      <c r="E27">
        <f>IF(Rules!$B$8=Rules!$D$8,MAX(Hit!E27,Stand!E27,Double!E27,Surrender!E27),MAX(Hit!E27,Stand!E27,Double!E27))</f>
        <v>-1</v>
      </c>
      <c r="F27">
        <f>IF(Rules!$B$8=Rules!$D$8,MAX(Hit!F27,Stand!F27,Double!F27,Surrender!F27),MAX(Hit!F27,Stand!F27,Double!F27))</f>
        <v>-1</v>
      </c>
      <c r="G27">
        <f>IF(Rules!$B$8=Rules!$D$8,MAX(Hit!G27,Stand!G27,Double!G27,Surrender!G27),MAX(Hit!G27,Stand!G27,Double!G27))</f>
        <v>-1</v>
      </c>
      <c r="H27">
        <f>IF(Rules!$B$8=Rules!$D$8,MAX(Hit!H27,Stand!H27,Double!H27,Surrender!H27),MAX(Hit!H27,Stand!H27,Double!H27))</f>
        <v>-1</v>
      </c>
      <c r="I27">
        <f>IF(Rules!$B$8=Rules!$D$8,MAX(Hit!I27,Stand!I27,Double!I27,Surrender!I27),MAX(Hit!I27,Stand!I27,Double!I27))</f>
        <v>-1</v>
      </c>
      <c r="J27">
        <f>IF(Rules!$B$8=Rules!$D$8,MAX(Hit!J27,Stand!J27,Double!J27,Surrender!J27),MAX(Hit!J27,Stand!J27,Double!J27))</f>
        <v>-1</v>
      </c>
      <c r="K27">
        <f>IF(Rules!$B$8=Rules!$D$8,MAX(Hit!K27,Stand!K27,Double!K27,Surrender!K27),MAX(Hit!K27,Stand!K27,Double!K27))</f>
        <v>-1</v>
      </c>
      <c r="N27" s="31">
        <v>29</v>
      </c>
      <c r="O27" s="31" t="str">
        <f>IF(B27=Surrender!B27,"R",HSD!O27)</f>
        <v>S</v>
      </c>
      <c r="P27" s="31" t="str">
        <f>IF(C27=Surrender!C27,"R",HSD!P27)</f>
        <v>S</v>
      </c>
      <c r="Q27" s="31" t="str">
        <f>IF(D27=Surrender!D27,"R",HSD!Q27)</f>
        <v>S</v>
      </c>
      <c r="R27" s="31" t="str">
        <f>IF(E27=Surrender!E27,"R",HSD!R27)</f>
        <v>S</v>
      </c>
      <c r="S27" s="31" t="str">
        <f>IF(F27=Surrender!F27,"R",HSD!S27)</f>
        <v>S</v>
      </c>
      <c r="T27" s="31" t="str">
        <f>IF(G27=Surrender!G27,"R",HSD!T27)</f>
        <v>S</v>
      </c>
      <c r="U27" s="31" t="str">
        <f>IF(H27=Surrender!H27,"R",HSD!U27)</f>
        <v>S</v>
      </c>
      <c r="V27" s="31" t="str">
        <f>IF(I27=Surrender!I27,"R",HSD!V27)</f>
        <v>S</v>
      </c>
      <c r="W27" s="31" t="str">
        <f>IF(J27=Surrender!J27,"R",HSD!W27)</f>
        <v>S</v>
      </c>
      <c r="X27" s="31" t="str">
        <f>IF(K27=Surrender!K27,"R",HSD!X27)</f>
        <v>S</v>
      </c>
    </row>
    <row r="28" spans="1:24" x14ac:dyDescent="0.3">
      <c r="A28">
        <v>30</v>
      </c>
      <c r="B28">
        <f>IF(AND(Rules!$B$9=Rules!$D$9,Rules!$B$8=Rules!$D$8),MAX(Hit!B28,Stand!B28,Double!B28,Surrender!B28),MAX(Hit!B28,Stand!B28,Double!B28))</f>
        <v>-1</v>
      </c>
      <c r="C28">
        <f>IF(Rules!$B$8=Rules!$D$8,MAX(Hit!C28,Stand!C28,Double!C28,Surrender!C28),MAX(Hit!C28,Stand!C28,Double!C28))</f>
        <v>-1</v>
      </c>
      <c r="D28">
        <f>IF(Rules!$B$8=Rules!$D$8,MAX(Hit!D28,Stand!D28,Double!D28,Surrender!D28),MAX(Hit!D28,Stand!D28,Double!D28))</f>
        <v>-1</v>
      </c>
      <c r="E28">
        <f>IF(Rules!$B$8=Rules!$D$8,MAX(Hit!E28,Stand!E28,Double!E28,Surrender!E28),MAX(Hit!E28,Stand!E28,Double!E28))</f>
        <v>-1</v>
      </c>
      <c r="F28">
        <f>IF(Rules!$B$8=Rules!$D$8,MAX(Hit!F28,Stand!F28,Double!F28,Surrender!F28),MAX(Hit!F28,Stand!F28,Double!F28))</f>
        <v>-1</v>
      </c>
      <c r="G28">
        <f>IF(Rules!$B$8=Rules!$D$8,MAX(Hit!G28,Stand!G28,Double!G28,Surrender!G28),MAX(Hit!G28,Stand!G28,Double!G28))</f>
        <v>-1</v>
      </c>
      <c r="H28">
        <f>IF(Rules!$B$8=Rules!$D$8,MAX(Hit!H28,Stand!H28,Double!H28,Surrender!H28),MAX(Hit!H28,Stand!H28,Double!H28))</f>
        <v>-1</v>
      </c>
      <c r="I28">
        <f>IF(Rules!$B$8=Rules!$D$8,MAX(Hit!I28,Stand!I28,Double!I28,Surrender!I28),MAX(Hit!I28,Stand!I28,Double!I28))</f>
        <v>-1</v>
      </c>
      <c r="J28">
        <f>IF(Rules!$B$8=Rules!$D$8,MAX(Hit!J28,Stand!J28,Double!J28,Surrender!J28),MAX(Hit!J28,Stand!J28,Double!J28))</f>
        <v>-1</v>
      </c>
      <c r="K28">
        <f>IF(Rules!$B$8=Rules!$D$8,MAX(Hit!K28,Stand!K28,Double!K28,Surrender!K28),MAX(Hit!K28,Stand!K28,Double!K28))</f>
        <v>-1</v>
      </c>
      <c r="N28" s="31">
        <v>30</v>
      </c>
      <c r="O28" s="31" t="str">
        <f>IF(B28=Surrender!B28,"R",HSD!O28)</f>
        <v>S</v>
      </c>
      <c r="P28" s="31" t="str">
        <f>IF(C28=Surrender!C28,"R",HSD!P28)</f>
        <v>S</v>
      </c>
      <c r="Q28" s="31" t="str">
        <f>IF(D28=Surrender!D28,"R",HSD!Q28)</f>
        <v>S</v>
      </c>
      <c r="R28" s="31" t="str">
        <f>IF(E28=Surrender!E28,"R",HSD!R28)</f>
        <v>S</v>
      </c>
      <c r="S28" s="31" t="str">
        <f>IF(F28=Surrender!F28,"R",HSD!S28)</f>
        <v>S</v>
      </c>
      <c r="T28" s="31" t="str">
        <f>IF(G28=Surrender!G28,"R",HSD!T28)</f>
        <v>S</v>
      </c>
      <c r="U28" s="31" t="str">
        <f>IF(H28=Surrender!H28,"R",HSD!U28)</f>
        <v>S</v>
      </c>
      <c r="V28" s="31" t="str">
        <f>IF(I28=Surrender!I28,"R",HSD!V28)</f>
        <v>S</v>
      </c>
      <c r="W28" s="31" t="str">
        <f>IF(J28=Surrender!J28,"R",HSD!W28)</f>
        <v>S</v>
      </c>
      <c r="X28" s="31" t="str">
        <f>IF(K28=Surrender!K28,"R",HSD!X28)</f>
        <v>S</v>
      </c>
    </row>
    <row r="29" spans="1:24" x14ac:dyDescent="0.3">
      <c r="A29">
        <v>31</v>
      </c>
      <c r="B29">
        <f>IF(AND(Rules!$B$9=Rules!$D$9,Rules!$B$8=Rules!$D$8),MAX(Hit!B29,Stand!B29,Double!B29,Surrender!B29),MAX(Hit!B29,Stand!B29,Double!B29))</f>
        <v>-1</v>
      </c>
      <c r="C29">
        <f>IF(Rules!$B$8=Rules!$D$8,MAX(Hit!C29,Stand!C29,Double!C29,Surrender!C29),MAX(Hit!C29,Stand!C29,Double!C29))</f>
        <v>-1</v>
      </c>
      <c r="D29">
        <f>IF(Rules!$B$8=Rules!$D$8,MAX(Hit!D29,Stand!D29,Double!D29,Surrender!D29),MAX(Hit!D29,Stand!D29,Double!D29))</f>
        <v>-1</v>
      </c>
      <c r="E29">
        <f>IF(Rules!$B$8=Rules!$D$8,MAX(Hit!E29,Stand!E29,Double!E29,Surrender!E29),MAX(Hit!E29,Stand!E29,Double!E29))</f>
        <v>-1</v>
      </c>
      <c r="F29">
        <f>IF(Rules!$B$8=Rules!$D$8,MAX(Hit!F29,Stand!F29,Double!F29,Surrender!F29),MAX(Hit!F29,Stand!F29,Double!F29))</f>
        <v>-1</v>
      </c>
      <c r="G29">
        <f>IF(Rules!$B$8=Rules!$D$8,MAX(Hit!G29,Stand!G29,Double!G29,Surrender!G29),MAX(Hit!G29,Stand!G29,Double!G29))</f>
        <v>-1</v>
      </c>
      <c r="H29">
        <f>IF(Rules!$B$8=Rules!$D$8,MAX(Hit!H29,Stand!H29,Double!H29,Surrender!H29),MAX(Hit!H29,Stand!H29,Double!H29))</f>
        <v>-1</v>
      </c>
      <c r="I29">
        <f>IF(Rules!$B$8=Rules!$D$8,MAX(Hit!I29,Stand!I29,Double!I29,Surrender!I29),MAX(Hit!I29,Stand!I29,Double!I29))</f>
        <v>-1</v>
      </c>
      <c r="J29">
        <f>IF(Rules!$B$8=Rules!$D$8,MAX(Hit!J29,Stand!J29,Double!J29,Surrender!J29),MAX(Hit!J29,Stand!J29,Double!J29))</f>
        <v>-1</v>
      </c>
      <c r="K29">
        <f>IF(Rules!$B$8=Rules!$D$8,MAX(Hit!K29,Stand!K29,Double!K29,Surrender!K29),MAX(Hit!K29,Stand!K29,Double!K29))</f>
        <v>-1</v>
      </c>
      <c r="N29" s="31">
        <v>31</v>
      </c>
      <c r="O29" s="31" t="str">
        <f>IF(B29=Surrender!B29,"R",HSD!O29)</f>
        <v>S</v>
      </c>
      <c r="P29" s="31" t="str">
        <f>IF(C29=Surrender!C29,"R",HSD!P29)</f>
        <v>S</v>
      </c>
      <c r="Q29" s="31" t="str">
        <f>IF(D29=Surrender!D29,"R",HSD!Q29)</f>
        <v>S</v>
      </c>
      <c r="R29" s="31" t="str">
        <f>IF(E29=Surrender!E29,"R",HSD!R29)</f>
        <v>S</v>
      </c>
      <c r="S29" s="31" t="str">
        <f>IF(F29=Surrender!F29,"R",HSD!S29)</f>
        <v>S</v>
      </c>
      <c r="T29" s="31" t="str">
        <f>IF(G29=Surrender!G29,"R",HSD!T29)</f>
        <v>S</v>
      </c>
      <c r="U29" s="31" t="str">
        <f>IF(H29=Surrender!H29,"R",HSD!U29)</f>
        <v>S</v>
      </c>
      <c r="V29" s="31" t="str">
        <f>IF(I29=Surrender!I29,"R",HSD!V29)</f>
        <v>S</v>
      </c>
      <c r="W29" s="31" t="str">
        <f>IF(J29=Surrender!J29,"R",HSD!W29)</f>
        <v>S</v>
      </c>
      <c r="X29" s="31" t="str">
        <f>IF(K29=Surrender!K29,"R",HSD!X29)</f>
        <v>S</v>
      </c>
    </row>
    <row r="31" spans="1:24" x14ac:dyDescent="0.3">
      <c r="A31" t="s">
        <v>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N31" s="31" t="s">
        <v>4</v>
      </c>
      <c r="O31" s="31">
        <v>1</v>
      </c>
      <c r="P31" s="31">
        <v>2</v>
      </c>
      <c r="Q31" s="31">
        <v>3</v>
      </c>
      <c r="R31" s="31">
        <v>4</v>
      </c>
      <c r="S31" s="31">
        <v>5</v>
      </c>
      <c r="T31" s="31">
        <v>6</v>
      </c>
      <c r="U31" s="31">
        <v>7</v>
      </c>
      <c r="V31" s="31">
        <v>8</v>
      </c>
      <c r="W31" s="31">
        <v>9</v>
      </c>
      <c r="X31" s="31">
        <v>10</v>
      </c>
    </row>
    <row r="32" spans="1:24" x14ac:dyDescent="0.3">
      <c r="A32">
        <v>12</v>
      </c>
      <c r="B32">
        <f>IF(AND(Rules!$B$9=Rules!$D$9,Rules!$B$8=Rules!$D$8),MAX(Hit!B32,Stand!B32,Double!B32,Surrender!B32),MAX(Hit!B32,Stand!B32,Double!B32))</f>
        <v>-0.2052135310715586</v>
      </c>
      <c r="C32">
        <f>IF(Rules!$B$8=Rules!$D$8,MAX(Hit!C32,Stand!C32,Double!C32,Surrender!C32),MAX(Hit!C32,Stand!C32,Double!C32))</f>
        <v>8.1836216051656099E-2</v>
      </c>
      <c r="D32">
        <f>IF(Rules!$B$8=Rules!$D$8,MAX(Hit!D32,Stand!D32,Double!D32,Surrender!D32),MAX(Hit!D32,Stand!D32,Double!D32))</f>
        <v>0.10350704654207785</v>
      </c>
      <c r="E32">
        <f>IF(Rules!$B$8=Rules!$D$8,MAX(Hit!E32,Stand!E32,Double!E32,Surrender!E32),MAX(Hit!E32,Stand!E32,Double!E32))</f>
        <v>0.12659562809256975</v>
      </c>
      <c r="F32">
        <f>IF(Rules!$B$8=Rules!$D$8,MAX(Hit!F32,Stand!F32,Double!F32,Surrender!F32),MAX(Hit!F32,Stand!F32,Double!F32))</f>
        <v>0.15648238458465505</v>
      </c>
      <c r="G32">
        <f>IF(Rules!$B$8=Rules!$D$8,MAX(Hit!G32,Stand!G32,Double!G32,Surrender!G32),MAX(Hit!G32,Stand!G32,Double!G32))</f>
        <v>0.18595361333225541</v>
      </c>
      <c r="H32">
        <f>IF(Rules!$B$8=Rules!$D$8,MAX(Hit!H32,Stand!H32,Double!H32,Surrender!H32),MAX(Hit!H32,Stand!H32,Double!H32))</f>
        <v>0.16547293077063502</v>
      </c>
      <c r="I32">
        <f>IF(Rules!$B$8=Rules!$D$8,MAX(Hit!I32,Stand!I32,Double!I32,Surrender!I32),MAX(Hit!I32,Stand!I32,Double!I32))</f>
        <v>9.5115020927032348E-2</v>
      </c>
      <c r="J32">
        <f>IF(Rules!$B$8=Rules!$D$8,MAX(Hit!J32,Stand!J32,Double!J32,Surrender!J32),MAX(Hit!J32,Stand!J32,Double!J32))</f>
        <v>6.5790841226834318E-5</v>
      </c>
      <c r="K32">
        <f>IF(Rules!$B$8=Rules!$D$8,MAX(Hit!K32,Stand!K32,Double!K32,Surrender!K32),MAX(Hit!K32,Stand!K32,Double!K32))</f>
        <v>-0.12808280155666146</v>
      </c>
      <c r="N32" s="31">
        <v>12</v>
      </c>
      <c r="O32" s="31" t="str">
        <f>IF(B32=Surrender!B32,"R",HSD!O32)</f>
        <v>H</v>
      </c>
      <c r="P32" s="31" t="str">
        <f>IF(C32=Surrender!C32,"R",HSD!P32)</f>
        <v>H</v>
      </c>
      <c r="Q32" s="31" t="str">
        <f>IF(D32=Surrender!D32,"R",HSD!Q32)</f>
        <v>H</v>
      </c>
      <c r="R32" s="31" t="str">
        <f>IF(E32=Surrender!E32,"R",HSD!R32)</f>
        <v>H</v>
      </c>
      <c r="S32" s="31" t="str">
        <f>IF(F32=Surrender!F32,"R",HSD!S32)</f>
        <v>H</v>
      </c>
      <c r="T32" s="31" t="str">
        <f>IF(G32=Surrender!G32,"R",HSD!T32)</f>
        <v>H</v>
      </c>
      <c r="U32" s="31" t="str">
        <f>IF(H32=Surrender!H32,"R",HSD!U32)</f>
        <v>H</v>
      </c>
      <c r="V32" s="31" t="str">
        <f>IF(I32=Surrender!I32,"R",HSD!V32)</f>
        <v>H</v>
      </c>
      <c r="W32" s="31" t="str">
        <f>IF(J32=Surrender!J32,"R",HSD!W32)</f>
        <v>H</v>
      </c>
      <c r="X32" s="31" t="str">
        <f>IF(K32=Surrender!K32,"R",HSD!X32)</f>
        <v>H</v>
      </c>
    </row>
    <row r="33" spans="1:24" x14ac:dyDescent="0.3">
      <c r="A33">
        <v>13</v>
      </c>
      <c r="B33">
        <f>IF(AND(Rules!$B$9=Rules!$D$9,Rules!$B$8=Rules!$D$8),MAX(Hit!B33,Stand!B33,Double!B33,Surrender!B33),MAX(Hit!B33,Stand!B33,Double!B33))</f>
        <v>-0.2347217780244493</v>
      </c>
      <c r="C33">
        <f>IF(Rules!$B$8=Rules!$D$8,MAX(Hit!C33,Stand!C33,Double!C33,Surrender!C33),MAX(Hit!C33,Stand!C33,Double!C33))</f>
        <v>4.6636132695309557E-2</v>
      </c>
      <c r="D33">
        <f>IF(Rules!$B$8=Rules!$D$8,MAX(Hit!D33,Stand!D33,Double!D33,Surrender!D33),MAX(Hit!D33,Stand!D33,Double!D33))</f>
        <v>7.4118813392744121E-2</v>
      </c>
      <c r="E33">
        <f>IF(Rules!$B$8=Rules!$D$8,MAX(Hit!E33,Stand!E33,Double!E33,Surrender!E33),MAX(Hit!E33,Stand!E33,Double!E33))</f>
        <v>0.10247714687203517</v>
      </c>
      <c r="F33">
        <f>IF(Rules!$B$8=Rules!$D$8,MAX(Hit!F33,Stand!F33,Double!F33,Surrender!F33),MAX(Hit!F33,Stand!F33,Double!F33))</f>
        <v>0.13336273848321714</v>
      </c>
      <c r="G33">
        <f>IF(Rules!$B$8=Rules!$D$8,MAX(Hit!G33,Stand!G33,Double!G33,Surrender!G33),MAX(Hit!G33,Stand!G33,Double!G33))</f>
        <v>0.17974820582791498</v>
      </c>
      <c r="H33">
        <f>IF(Rules!$B$8=Rules!$D$8,MAX(Hit!H33,Stand!H33,Double!H33,Surrender!H33),MAX(Hit!H33,Stand!H33,Double!H33))</f>
        <v>0.12238569517899199</v>
      </c>
      <c r="I33">
        <f>IF(Rules!$B$8=Rules!$D$8,MAX(Hit!I33,Stand!I33,Double!I33,Surrender!I33),MAX(Hit!I33,Stand!I33,Double!I33))</f>
        <v>5.4057070196311383E-2</v>
      </c>
      <c r="J33">
        <f>IF(Rules!$B$8=Rules!$D$8,MAX(Hit!J33,Stand!J33,Double!J33,Surrender!J33),MAX(Hit!J33,Stand!J33,Double!J33))</f>
        <v>-3.7694688127479961E-2</v>
      </c>
      <c r="K33">
        <f>IF(Rules!$B$8=Rules!$D$8,MAX(Hit!K33,Stand!K33,Double!K33,Surrender!K33),MAX(Hit!K33,Stand!K33,Double!K33))</f>
        <v>-0.16080628455762785</v>
      </c>
      <c r="N33" s="31">
        <v>13</v>
      </c>
      <c r="O33" s="31" t="str">
        <f>IF(B33=Surrender!B33,"R",HSD!O33)</f>
        <v>H</v>
      </c>
      <c r="P33" s="31" t="str">
        <f>IF(C33=Surrender!C33,"R",HSD!P33)</f>
        <v>H</v>
      </c>
      <c r="Q33" s="31" t="str">
        <f>IF(D33=Surrender!D33,"R",HSD!Q33)</f>
        <v>H</v>
      </c>
      <c r="R33" s="31" t="str">
        <f>IF(E33=Surrender!E33,"R",HSD!R33)</f>
        <v>H</v>
      </c>
      <c r="S33" s="31" t="str">
        <f>IF(F33=Surrender!F33,"R",HSD!S33)</f>
        <v>H</v>
      </c>
      <c r="T33" s="31" t="str">
        <f>IF(G33=Surrender!G33,"R",HSD!T33)</f>
        <v>D</v>
      </c>
      <c r="U33" s="31" t="str">
        <f>IF(H33=Surrender!H33,"R",HSD!U33)</f>
        <v>H</v>
      </c>
      <c r="V33" s="31" t="str">
        <f>IF(I33=Surrender!I33,"R",HSD!V33)</f>
        <v>H</v>
      </c>
      <c r="W33" s="31" t="str">
        <f>IF(J33=Surrender!J33,"R",HSD!W33)</f>
        <v>H</v>
      </c>
      <c r="X33" s="31" t="str">
        <f>IF(K33=Surrender!K33,"R",HSD!X33)</f>
        <v>H</v>
      </c>
    </row>
    <row r="34" spans="1:24" x14ac:dyDescent="0.3">
      <c r="A34">
        <v>14</v>
      </c>
      <c r="B34">
        <f>IF(AND(Rules!$B$9=Rules!$D$9,Rules!$B$8=Rules!$D$8),MAX(Hit!B34,Stand!B34,Double!B34,Surrender!B34),MAX(Hit!B34,Stand!B34,Double!B34))</f>
        <v>-0.26406959413166398</v>
      </c>
      <c r="C34">
        <f>IF(Rules!$B$8=Rules!$D$8,MAX(Hit!C34,Stand!C34,Double!C34,Surrender!C34),MAX(Hit!C34,Stand!C34,Double!C34))</f>
        <v>2.2391856987839076E-2</v>
      </c>
      <c r="D34">
        <f>IF(Rules!$B$8=Rules!$D$8,MAX(Hit!D34,Stand!D34,Double!D34,Surrender!D34),MAX(Hit!D34,Stand!D34,Double!D34))</f>
        <v>5.0806738919282862E-2</v>
      </c>
      <c r="E34">
        <f>IF(Rules!$B$8=Rules!$D$8,MAX(Hit!E34,Stand!E34,Double!E34,Surrender!E34),MAX(Hit!E34,Stand!E34,Double!E34))</f>
        <v>8.0081414310110191E-2</v>
      </c>
      <c r="F34">
        <f>IF(Rules!$B$8=Rules!$D$8,MAX(Hit!F34,Stand!F34,Double!F34,Surrender!F34),MAX(Hit!F34,Stand!F34,Double!F34))</f>
        <v>0.12595448524867892</v>
      </c>
      <c r="G34">
        <f>IF(Rules!$B$8=Rules!$D$8,MAX(Hit!G34,Stand!G34,Double!G34,Surrender!G34),MAX(Hit!G34,Stand!G34,Double!G34))</f>
        <v>0.17974820582791493</v>
      </c>
      <c r="H34">
        <f>IF(Rules!$B$8=Rules!$D$8,MAX(Hit!H34,Stand!H34,Double!H34,Surrender!H34),MAX(Hit!H34,Stand!H34,Double!H34))</f>
        <v>7.9507488494468218E-2</v>
      </c>
      <c r="I34">
        <f>IF(Rules!$B$8=Rules!$D$8,MAX(Hit!I34,Stand!I34,Double!I34,Surrender!I34),MAX(Hit!I34,Stand!I34,Double!I34))</f>
        <v>1.3277219463208506E-2</v>
      </c>
      <c r="J34">
        <f>IF(Rules!$B$8=Rules!$D$8,MAX(Hit!J34,Stand!J34,Double!J34,Surrender!J34),MAX(Hit!J34,Stand!J34,Double!J34))</f>
        <v>-7.5163189441683903E-2</v>
      </c>
      <c r="K34">
        <f>IF(Rules!$B$8=Rules!$D$8,MAX(Hit!K34,Stand!K34,Double!K34,Surrender!K34),MAX(Hit!K34,Stand!K34,Double!K34))</f>
        <v>-0.19330354140765696</v>
      </c>
      <c r="N34" s="31">
        <v>14</v>
      </c>
      <c r="O34" s="31" t="str">
        <f>IF(B34=Surrender!B34,"R",HSD!O34)</f>
        <v>H</v>
      </c>
      <c r="P34" s="31" t="str">
        <f>IF(C34=Surrender!C34,"R",HSD!P34)</f>
        <v>H</v>
      </c>
      <c r="Q34" s="31" t="str">
        <f>IF(D34=Surrender!D34,"R",HSD!Q34)</f>
        <v>H</v>
      </c>
      <c r="R34" s="31" t="str">
        <f>IF(E34=Surrender!E34,"R",HSD!R34)</f>
        <v>H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H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3">
      <c r="A35">
        <v>15</v>
      </c>
      <c r="B35">
        <f>IF(AND(Rules!$B$9=Rules!$D$9,Rules!$B$8=Rules!$D$8),MAX(Hit!B35,Stand!B35,Double!B35,Surrender!B35),MAX(Hit!B35,Stand!B35,Double!B35))</f>
        <v>-0.29312934580507016</v>
      </c>
      <c r="C35">
        <f>IF(Rules!$B$8=Rules!$D$8,MAX(Hit!C35,Stand!C35,Double!C35,Surrender!C35),MAX(Hit!C35,Stand!C35,Double!C35))</f>
        <v>-1.2068474052642775E-4</v>
      </c>
      <c r="D35">
        <f>IF(Rules!$B$8=Rules!$D$8,MAX(Hit!D35,Stand!D35,Double!D35,Surrender!D35),MAX(Hit!D35,Stand!D35,Double!D35))</f>
        <v>2.9159812622497394E-2</v>
      </c>
      <c r="E35">
        <f>IF(Rules!$B$8=Rules!$D$8,MAX(Hit!E35,Stand!E35,Double!E35,Surrender!E35),MAX(Hit!E35,Stand!E35,Double!E35))</f>
        <v>5.9285376931179856E-2</v>
      </c>
      <c r="F35">
        <f>IF(Rules!$B$8=Rules!$D$8,MAX(Hit!F35,Stand!F35,Double!F35,Surrender!F35),MAX(Hit!F35,Stand!F35,Double!F35))</f>
        <v>0.12595448524867892</v>
      </c>
      <c r="G35">
        <f>IF(Rules!$B$8=Rules!$D$8,MAX(Hit!G35,Stand!G35,Double!G35,Surrender!G35),MAX(Hit!G35,Stand!G35,Double!G35))</f>
        <v>0.17974820582791493</v>
      </c>
      <c r="H35">
        <f>IF(Rules!$B$8=Rules!$D$8,MAX(Hit!H35,Stand!H35,Double!H35,Surrender!H35),MAX(Hit!H35,Stand!H35,Double!H35))</f>
        <v>3.7028282279269284E-2</v>
      </c>
      <c r="I35">
        <f>IF(Rules!$B$8=Rules!$D$8,MAX(Hit!I35,Stand!I35,Double!I35,Surrender!I35),MAX(Hit!I35,Stand!I35,Double!I35))</f>
        <v>-2.7054780502901651E-2</v>
      </c>
      <c r="J35">
        <f>IF(Rules!$B$8=Rules!$D$8,MAX(Hit!J35,Stand!J35,Double!J35,Surrender!J35),MAX(Hit!J35,Stand!J35,Double!J35))</f>
        <v>-0.11218876868994296</v>
      </c>
      <c r="K35">
        <f>IF(Rules!$B$8=Rules!$D$8,MAX(Hit!K35,Stand!K35,Double!K35,Surrender!K35),MAX(Hit!K35,Stand!K35,Double!K35))</f>
        <v>-0.22543993358238781</v>
      </c>
      <c r="N35" s="31">
        <v>15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D</v>
      </c>
      <c r="T35" s="31" t="str">
        <f>IF(G35=Surrender!G35,"R",HSD!T35)</f>
        <v>D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3">
      <c r="A36">
        <v>16</v>
      </c>
      <c r="B36">
        <f>IF(AND(Rules!$B$9=Rules!$D$9,Rules!$B$8=Rules!$D$8),MAX(Hit!B36,Stand!B36,Double!B36,Surrender!B36),MAX(Hit!B36,Stand!B36,Double!B36))</f>
        <v>-0.31409107314591789</v>
      </c>
      <c r="C36">
        <f>IF(Rules!$B$8=Rules!$D$8,MAX(Hit!C36,Stand!C36,Double!C36,Surrender!C36),MAX(Hit!C36,Stand!C36,Double!C36))</f>
        <v>-2.1025187774008636E-2</v>
      </c>
      <c r="D36">
        <f>IF(Rules!$B$8=Rules!$D$8,MAX(Hit!D36,Stand!D36,Double!D36,Surrender!D36),MAX(Hit!D36,Stand!D36,Double!D36))</f>
        <v>9.0590953469109059E-3</v>
      </c>
      <c r="E36">
        <f>IF(Rules!$B$8=Rules!$D$8,MAX(Hit!E36,Stand!E36,Double!E36,Surrender!E36),MAX(Hit!E36,Stand!E36,Double!E36))</f>
        <v>5.8426518743744854E-2</v>
      </c>
      <c r="F36">
        <f>IF(Rules!$B$8=Rules!$D$8,MAX(Hit!F36,Stand!F36,Double!F36,Surrender!F36),MAX(Hit!F36,Stand!F36,Double!F36))</f>
        <v>0.12595448524867892</v>
      </c>
      <c r="G36">
        <f>IF(Rules!$B$8=Rules!$D$8,MAX(Hit!G36,Stand!G36,Double!G36,Surrender!G36),MAX(Hit!G36,Stand!G36,Double!G36))</f>
        <v>0.17974820582791493</v>
      </c>
      <c r="H36">
        <f>IF(Rules!$B$8=Rules!$D$8,MAX(Hit!H36,Stand!H36,Double!H36,Surrender!H36),MAX(Hit!H36,Stand!H36,Double!H36))</f>
        <v>-4.8901571730158577E-3</v>
      </c>
      <c r="I36">
        <f>IF(Rules!$B$8=Rules!$D$8,MAX(Hit!I36,Stand!I36,Double!I36,Surrender!I36),MAX(Hit!I36,Stand!I36,Double!I36))</f>
        <v>-6.6794847920094075E-2</v>
      </c>
      <c r="J36">
        <f>IF(Rules!$B$8=Rules!$D$8,MAX(Hit!J36,Stand!J36,Double!J36,Surrender!J36),MAX(Hit!J36,Stand!J36,Double!J36))</f>
        <v>-0.14864353463007479</v>
      </c>
      <c r="K36">
        <f>IF(Rules!$B$8=Rules!$D$8,MAX(Hit!K36,Stand!K36,Double!K36,Surrender!K36),MAX(Hit!K36,Stand!K36,Double!K36))</f>
        <v>-0.25710121084742421</v>
      </c>
      <c r="N36" s="31">
        <v>16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D</v>
      </c>
      <c r="S36" s="31" t="str">
        <f>IF(F36=Surrender!F36,"R",HSD!S36)</f>
        <v>D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3">
      <c r="A37">
        <v>17</v>
      </c>
      <c r="B37">
        <f>IF(AND(Rules!$B$9=Rules!$D$9,Rules!$B$8=Rules!$D$8),MAX(Hit!B37,Stand!B37,Double!B37,Surrender!B37),MAX(Hit!B37,Stand!B37,Double!B37))</f>
        <v>-0.30094774596936275</v>
      </c>
      <c r="C37">
        <f>IF(Rules!$B$8=Rules!$D$8,MAX(Hit!C37,Stand!C37,Double!C37,Surrender!C37),MAX(Hit!C37,Stand!C37,Double!C37))</f>
        <v>-4.9104358288915018E-4</v>
      </c>
      <c r="D37">
        <f>IF(Rules!$B$8=Rules!$D$8,MAX(Hit!D37,Stand!D37,Double!D37,Surrender!D37),MAX(Hit!D37,Stand!D37,Double!D37))</f>
        <v>5.5095284479298484E-2</v>
      </c>
      <c r="E37">
        <f>IF(Rules!$B$8=Rules!$D$8,MAX(Hit!E37,Stand!E37,Double!E37,Surrender!E37),MAX(Hit!E37,Stand!E37,Double!E37))</f>
        <v>0.11865255067432867</v>
      </c>
      <c r="F37">
        <f>IF(Rules!$B$8=Rules!$D$8,MAX(Hit!F37,Stand!F37,Double!F37,Surrender!F37),MAX(Hit!F37,Stand!F37,Double!F37))</f>
        <v>0.18237815537354854</v>
      </c>
      <c r="G37">
        <f>IF(Rules!$B$8=Rules!$D$8,MAX(Hit!G37,Stand!G37,Double!G37,Surrender!G37),MAX(Hit!G37,Stand!G37,Double!G37))</f>
        <v>0.25610428729099788</v>
      </c>
      <c r="H37">
        <f>IF(Rules!$B$8=Rules!$D$8,MAX(Hit!H37,Stand!H37,Double!H37,Surrender!H37),MAX(Hit!H37,Stand!H37,Double!H37))</f>
        <v>5.3823463716116689E-2</v>
      </c>
      <c r="I37">
        <f>IF(Rules!$B$8=Rules!$D$8,MAX(Hit!I37,Stand!I37,Double!I37,Surrender!I37),MAX(Hit!I37,Stand!I37,Double!I37))</f>
        <v>-7.2915398729642075E-2</v>
      </c>
      <c r="J37">
        <f>IF(Rules!$B$8=Rules!$D$8,MAX(Hit!J37,Stand!J37,Double!J37,Surrender!J37),MAX(Hit!J37,Stand!J37,Double!J37))</f>
        <v>-0.14978689218213331</v>
      </c>
      <c r="K37">
        <f>IF(Rules!$B$8=Rules!$D$8,MAX(Hit!K37,Stand!K37,Double!K37,Surrender!K37),MAX(Hit!K37,Stand!K37,Double!K37))</f>
        <v>-0.24941602102444038</v>
      </c>
      <c r="N37" s="31">
        <v>17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D</v>
      </c>
      <c r="R37" s="31" t="str">
        <f>IF(E37=Surrender!E37,"R",HSD!R37)</f>
        <v>D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3">
      <c r="A38">
        <v>18</v>
      </c>
      <c r="B38">
        <f>IF(AND(Rules!$B$9=Rules!$D$9,Rules!$B$8=Rules!$D$8),MAX(Hit!B38,Stand!B38,Double!B38,Surrender!B38),MAX(Hit!B38,Stand!B38,Double!B38))</f>
        <v>-0.24150883119675959</v>
      </c>
      <c r="C38">
        <f>IF(Rules!$B$8=Rules!$D$8,MAX(Hit!C38,Stand!C38,Double!C38,Surrender!C38),MAX(Hit!C38,Stand!C38,Double!C38))</f>
        <v>0.12174190222088777</v>
      </c>
      <c r="D38">
        <f>IF(Rules!$B$8=Rules!$D$8,MAX(Hit!D38,Stand!D38,Double!D38,Surrender!D38),MAX(Hit!D38,Stand!D38,Double!D38))</f>
        <v>0.17764127567893764</v>
      </c>
      <c r="E38">
        <f>IF(Rules!$B$8=Rules!$D$8,MAX(Hit!E38,Stand!E38,Double!E38,Surrender!E38),MAX(Hit!E38,Stand!E38,Double!E38))</f>
        <v>0.23700384775562167</v>
      </c>
      <c r="F38">
        <f>IF(Rules!$B$8=Rules!$D$8,MAX(Hit!F38,Stand!F38,Double!F38,Surrender!F38),MAX(Hit!F38,Stand!F38,Double!F38))</f>
        <v>0.29522549562328776</v>
      </c>
      <c r="G38">
        <f>IF(Rules!$B$8=Rules!$D$8,MAX(Hit!G38,Stand!G38,Double!G38,Surrender!G38),MAX(Hit!G38,Stand!G38,Double!G38))</f>
        <v>0.38150648207879329</v>
      </c>
      <c r="H38">
        <f>IF(Rules!$B$8=Rules!$D$8,MAX(Hit!H38,Stand!H38,Double!H38,Surrender!H38),MAX(Hit!H38,Stand!H38,Double!H38))</f>
        <v>0.39955416733655175</v>
      </c>
      <c r="I38">
        <f>IF(Rules!$B$8=Rules!$D$8,MAX(Hit!I38,Stand!I38,Double!I38,Surrender!I38),MAX(Hit!I38,Stand!I38,Double!I38))</f>
        <v>0.10595134861912359</v>
      </c>
      <c r="J38">
        <f>IF(Rules!$B$8=Rules!$D$8,MAX(Hit!J38,Stand!J38,Double!J38,Surrender!J38),MAX(Hit!J38,Stand!J38,Double!J38))</f>
        <v>-0.10074430758041532</v>
      </c>
      <c r="K38">
        <f>IF(Rules!$B$8=Rules!$D$8,MAX(Hit!K38,Stand!K38,Double!K38,Surrender!K38),MAX(Hit!K38,Stand!K38,Double!K38))</f>
        <v>-0.20109793381277147</v>
      </c>
      <c r="N38" s="31">
        <v>18</v>
      </c>
      <c r="O38" s="31" t="str">
        <f>IF(B38=Surrender!B38,"R",HSD!O38)</f>
        <v>S</v>
      </c>
      <c r="P38" s="31" t="str">
        <f>IF(C38=Surrender!C38,"R",HSD!P38)</f>
        <v>S</v>
      </c>
      <c r="Q38" s="31" t="str">
        <f>IF(D38=Surrender!D38,"R",HSD!Q38)</f>
        <v>D</v>
      </c>
      <c r="R38" s="31" t="str">
        <f>IF(E38=Surrender!E38,"R",HSD!R38)</f>
        <v>D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S</v>
      </c>
      <c r="V38" s="31" t="str">
        <f>IF(I38=Surrender!I38,"R",HSD!V38)</f>
        <v>S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3">
      <c r="A39">
        <v>19</v>
      </c>
      <c r="B39">
        <f>IF(AND(Rules!$B$9=Rules!$D$9,Rules!$B$8=Rules!$D$8),MAX(Hit!B39,Stand!B39,Double!B39,Surrender!B39),MAX(Hit!B39,Stand!B39,Double!B39))</f>
        <v>-1.8660154151531605E-2</v>
      </c>
      <c r="C39">
        <f>IF(Rules!$B$8=Rules!$D$8,MAX(Hit!C39,Stand!C39,Double!C39,Surrender!C39),MAX(Hit!C39,Stand!C39,Double!C39))</f>
        <v>0.38630468602058998</v>
      </c>
      <c r="D39">
        <f>IF(Rules!$B$8=Rules!$D$8,MAX(Hit!D39,Stand!D39,Double!D39,Surrender!D39),MAX(Hit!D39,Stand!D39,Double!D39))</f>
        <v>0.40436293659776018</v>
      </c>
      <c r="E39">
        <f>IF(Rules!$B$8=Rules!$D$8,MAX(Hit!E39,Stand!E39,Double!E39,Surrender!E39),MAX(Hit!E39,Stand!E39,Double!E39))</f>
        <v>0.42317892482749647</v>
      </c>
      <c r="F39">
        <f>IF(Rules!$B$8=Rules!$D$8,MAX(Hit!F39,Stand!F39,Double!F39,Surrender!F39),MAX(Hit!F39,Stand!F39,Double!F39))</f>
        <v>0.43951210416088371</v>
      </c>
      <c r="G39">
        <f>IF(Rules!$B$8=Rules!$D$8,MAX(Hit!G39,Stand!G39,Double!G39,Surrender!G39),MAX(Hit!G39,Stand!G39,Double!G39))</f>
        <v>0.49597707378731903</v>
      </c>
      <c r="H39">
        <f>IF(Rules!$B$8=Rules!$D$8,MAX(Hit!H39,Stand!H39,Double!H39,Surrender!H39),MAX(Hit!H39,Stand!H39,Double!H39))</f>
        <v>0.61597649575343139</v>
      </c>
      <c r="I39">
        <f>IF(Rules!$B$8=Rules!$D$8,MAX(Hit!I39,Stand!I39,Double!I39,Surrender!I39),MAX(Hit!I39,Stand!I39,Double!I39))</f>
        <v>0.59385366828669439</v>
      </c>
      <c r="J39">
        <f>IF(Rules!$B$8=Rules!$D$8,MAX(Hit!J39,Stand!J39,Double!J39,Surrender!J39),MAX(Hit!J39,Stand!J39,Double!J39))</f>
        <v>0.28759675706758142</v>
      </c>
      <c r="K39">
        <f>IF(Rules!$B$8=Rules!$D$8,MAX(Hit!K39,Stand!K39,Double!K39,Surrender!K39),MAX(Hit!K39,Stand!K39,Double!K39))</f>
        <v>-1.8660154151531549E-2</v>
      </c>
      <c r="N39" s="31">
        <v>19</v>
      </c>
      <c r="O39" s="31" t="str">
        <f>IF(B39=Surrender!B39,"R",HSD!O39)</f>
        <v>S</v>
      </c>
      <c r="P39" s="31" t="str">
        <f>IF(C39=Surrender!C39,"R",HSD!P39)</f>
        <v>S</v>
      </c>
      <c r="Q39" s="31" t="str">
        <f>IF(D39=Surrender!D39,"R",HSD!Q39)</f>
        <v>S</v>
      </c>
      <c r="R39" s="31" t="str">
        <f>IF(E39=Surrender!E39,"R",HSD!R39)</f>
        <v>S</v>
      </c>
      <c r="S39" s="31" t="str">
        <f>IF(F39=Surrender!F39,"R",HSD!S39)</f>
        <v>S</v>
      </c>
      <c r="T39" s="31" t="str">
        <f>IF(G39=Surrender!G39,"R",HSD!T39)</f>
        <v>S</v>
      </c>
      <c r="U39" s="31" t="str">
        <f>IF(H39=Surrender!H39,"R",HSD!U39)</f>
        <v>S</v>
      </c>
      <c r="V39" s="31" t="str">
        <f>IF(I39=Surrender!I39,"R",HSD!V39)</f>
        <v>S</v>
      </c>
      <c r="W39" s="31" t="str">
        <f>IF(J39=Surrender!J39,"R",HSD!W39)</f>
        <v>S</v>
      </c>
      <c r="X39" s="31" t="str">
        <f>IF(K39=Surrender!K39,"R",HSD!X39)</f>
        <v>S</v>
      </c>
    </row>
    <row r="40" spans="1:24" x14ac:dyDescent="0.3">
      <c r="A40">
        <v>20</v>
      </c>
      <c r="B40">
        <f>IF(AND(Rules!$B$9=Rules!$D$9,Rules!$B$8=Rules!$D$8),MAX(Hit!B40,Stand!B40,Double!B40,Surrender!B40),MAX(Hit!B40,Stand!B40,Double!B40))</f>
        <v>0.20418852289369643</v>
      </c>
      <c r="C40">
        <f>IF(Rules!$B$8=Rules!$D$8,MAX(Hit!C40,Stand!C40,Double!C40,Surrender!C40),MAX(Hit!C40,Stand!C40,Double!C40))</f>
        <v>0.63998657521683899</v>
      </c>
      <c r="D40">
        <f>IF(Rules!$B$8=Rules!$D$8,MAX(Hit!D40,Stand!D40,Double!D40,Surrender!D40),MAX(Hit!D40,Stand!D40,Double!D40))</f>
        <v>0.65027209425148147</v>
      </c>
      <c r="E40">
        <f>IF(Rules!$B$8=Rules!$D$8,MAX(Hit!E40,Stand!E40,Double!E40,Surrender!E40),MAX(Hit!E40,Stand!E40,Double!E40))</f>
        <v>0.66104996194807175</v>
      </c>
      <c r="F40">
        <f>IF(Rules!$B$8=Rules!$D$8,MAX(Hit!F40,Stand!F40,Double!F40,Surrender!F40),MAX(Hit!F40,Stand!F40,Double!F40))</f>
        <v>0.67035969063279999</v>
      </c>
      <c r="G40">
        <f>IF(Rules!$B$8=Rules!$D$8,MAX(Hit!G40,Stand!G40,Double!G40,Surrender!G40),MAX(Hit!G40,Stand!G40,Double!G40))</f>
        <v>0.70395857017134456</v>
      </c>
      <c r="H40">
        <f>IF(Rules!$B$8=Rules!$D$8,MAX(Hit!H40,Stand!H40,Double!H40,Surrender!H40),MAX(Hit!H40,Stand!H40,Double!H40))</f>
        <v>0.77322722653717502</v>
      </c>
      <c r="I40">
        <f>IF(Rules!$B$8=Rules!$D$8,MAX(Hit!I40,Stand!I40,Double!I40,Surrender!I40),MAX(Hit!I40,Stand!I40,Double!I40))</f>
        <v>0.79181515955189852</v>
      </c>
      <c r="J40">
        <f>IF(Rules!$B$8=Rules!$D$8,MAX(Hit!J40,Stand!J40,Double!J40,Surrender!J40),MAX(Hit!J40,Stand!J40,Double!J40))</f>
        <v>0.75835687080859615</v>
      </c>
      <c r="K40">
        <f>IF(Rules!$B$8=Rules!$D$8,MAX(Hit!K40,Stand!K40,Double!K40,Surrender!K40),MAX(Hit!K40,Stand!K40,Double!K40))</f>
        <v>0.43495775366292733</v>
      </c>
      <c r="N40" s="31">
        <v>20</v>
      </c>
      <c r="O40" s="31" t="str">
        <f>IF(B40=Surrender!B40,"R",HSD!O40)</f>
        <v>S</v>
      </c>
      <c r="P40" s="31" t="str">
        <f>IF(C40=Surrender!C40,"R",HSD!P40)</f>
        <v>S</v>
      </c>
      <c r="Q40" s="31" t="str">
        <f>IF(D40=Surrender!D40,"R",HSD!Q40)</f>
        <v>S</v>
      </c>
      <c r="R40" s="31" t="str">
        <f>IF(E40=Surrender!E40,"R",HSD!R40)</f>
        <v>S</v>
      </c>
      <c r="S40" s="31" t="str">
        <f>IF(F40=Surrender!F40,"R",HSD!S40)</f>
        <v>S</v>
      </c>
      <c r="T40" s="31" t="str">
        <f>IF(G40=Surrender!G40,"R",HSD!T40)</f>
        <v>S</v>
      </c>
      <c r="U40" s="31" t="str">
        <f>IF(H40=Surrender!H40,"R",HSD!U40)</f>
        <v>S</v>
      </c>
      <c r="V40" s="31" t="str">
        <f>IF(I40=Surrender!I40,"R",HSD!V40)</f>
        <v>S</v>
      </c>
      <c r="W40" s="31" t="str">
        <f>IF(J40=Surrender!J40,"R",HSD!W40)</f>
        <v>S</v>
      </c>
      <c r="X40" s="31" t="str">
        <f>IF(K40=Surrender!K40,"R",HSD!X40)</f>
        <v>S</v>
      </c>
    </row>
    <row r="41" spans="1:24" x14ac:dyDescent="0.3">
      <c r="A41">
        <v>21</v>
      </c>
      <c r="B41">
        <f>IF(AND(Rules!$B$9=Rules!$D$9,Rules!$B$8=Rules!$D$8),MAX(Hit!B41,Stand!B41,Double!B41,Surrender!B41),MAX(Hit!B41,Stand!B41,Double!B41))</f>
        <v>0.65780643070815525</v>
      </c>
      <c r="C41">
        <f>IF(Rules!$B$8=Rules!$D$8,MAX(Hit!C41,Stand!C41,Double!C41,Surrender!C41),MAX(Hit!C41,Stand!C41,Double!C41))</f>
        <v>0.88200651549404019</v>
      </c>
      <c r="D41">
        <f>IF(Rules!$B$8=Rules!$D$8,MAX(Hit!D41,Stand!D41,Double!D41,Surrender!D41),MAX(Hit!D41,Stand!D41,Double!D41))</f>
        <v>0.8853003573017495</v>
      </c>
      <c r="E41">
        <f>IF(Rules!$B$8=Rules!$D$8,MAX(Hit!E41,Stand!E41,Double!E41,Surrender!E41),MAX(Hit!E41,Stand!E41,Double!E41))</f>
        <v>0.88876729296591961</v>
      </c>
      <c r="F41">
        <f>IF(Rules!$B$8=Rules!$D$8,MAX(Hit!F41,Stand!F41,Double!F41,Surrender!F41),MAX(Hit!F41,Stand!F41,Double!F41))</f>
        <v>0.89175382659528035</v>
      </c>
      <c r="G41">
        <f>IF(Rules!$B$8=Rules!$D$8,MAX(Hit!G41,Stand!G41,Double!G41,Surrender!G41),MAX(Hit!G41,Stand!G41,Double!G41))</f>
        <v>0.90283674384257995</v>
      </c>
      <c r="H41">
        <f>IF(Rules!$B$8=Rules!$D$8,MAX(Hit!H41,Stand!H41,Double!H41,Surrender!H41),MAX(Hit!H41,Stand!H41,Double!H41))</f>
        <v>0.92592629596452347</v>
      </c>
      <c r="I41">
        <f>IF(Rules!$B$8=Rules!$D$8,MAX(Hit!I41,Stand!I41,Double!I41,Surrender!I41),MAX(Hit!I41,Stand!I41,Double!I41))</f>
        <v>0.93060505318396625</v>
      </c>
      <c r="J41">
        <f>IF(Rules!$B$8=Rules!$D$8,MAX(Hit!J41,Stand!J41,Double!J41,Surrender!J41),MAX(Hit!J41,Stand!J41,Double!J41))</f>
        <v>0.93917615614724415</v>
      </c>
      <c r="K41">
        <f>IF(Rules!$B$8=Rules!$D$8,MAX(Hit!K41,Stand!K41,Double!K41,Surrender!K41),MAX(Hit!K41,Stand!K41,Double!K41))</f>
        <v>0.88857566147738609</v>
      </c>
      <c r="N41" s="31">
        <v>21</v>
      </c>
      <c r="O41" s="31" t="str">
        <f>IF(B41=Surrender!B41,"R",HSD!O41)</f>
        <v>S</v>
      </c>
      <c r="P41" s="31" t="str">
        <f>IF(C41=Surrender!C41,"R",HSD!P41)</f>
        <v>S</v>
      </c>
      <c r="Q41" s="31" t="str">
        <f>IF(D41=Surrender!D41,"R",HSD!Q41)</f>
        <v>S</v>
      </c>
      <c r="R41" s="31" t="str">
        <f>IF(E41=Surrender!E41,"R",HSD!R41)</f>
        <v>S</v>
      </c>
      <c r="S41" s="31" t="str">
        <f>IF(F41=Surrender!F41,"R",HSD!S41)</f>
        <v>S</v>
      </c>
      <c r="T41" s="31" t="str">
        <f>IF(G41=Surrender!G41,"R",HSD!T41)</f>
        <v>S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S</v>
      </c>
      <c r="X41" s="31" t="str">
        <f>IF(K41=Surrender!K41,"R",HSD!X41)</f>
        <v>S</v>
      </c>
    </row>
    <row r="42" spans="1:24" x14ac:dyDescent="0.3">
      <c r="A42">
        <v>22</v>
      </c>
      <c r="B42">
        <f>IF(AND(Rules!$B$9=Rules!$D$9,Rules!$B$8=Rules!$D$8),MAX(Hit!B42,Stand!B42,Double!B42,Surrender!B42),MAX(Hit!B42,Stand!B42,Double!B42))</f>
        <v>-0.4656605837768395</v>
      </c>
      <c r="C42">
        <f>IF(Rules!$B$8=Rules!$D$8,MAX(Hit!C42,Stand!C42,Double!C42,Surrender!C42),MAX(Hit!C42,Stand!C42,Double!C42))</f>
        <v>-0.25338998596663803</v>
      </c>
      <c r="D42">
        <f>IF(Rules!$B$8=Rules!$D$8,MAX(Hit!D42,Stand!D42,Double!D42,Surrender!D42),MAX(Hit!D42,Stand!D42,Double!D42))</f>
        <v>-0.23369089979808655</v>
      </c>
      <c r="E42">
        <f>IF(Rules!$B$8=Rules!$D$8,MAX(Hit!E42,Stand!E42,Double!E42,Surrender!E42),MAX(Hit!E42,Stand!E42,Double!E42))</f>
        <v>-0.21106310899491437</v>
      </c>
      <c r="F42">
        <f>IF(Rules!$B$8=Rules!$D$8,MAX(Hit!F42,Stand!F42,Double!F42,Surrender!F42),MAX(Hit!F42,Stand!F42,Double!F42))</f>
        <v>-0.16719266083547546</v>
      </c>
      <c r="G42">
        <f>IF(Rules!$B$8=Rules!$D$8,MAX(Hit!G42,Stand!G42,Double!G42,Surrender!G42),MAX(Hit!G42,Stand!G42,Double!G42))</f>
        <v>-0.15369901583000456</v>
      </c>
      <c r="H42">
        <f>IF(Rules!$B$8=Rules!$D$8,MAX(Hit!H42,Stand!H42,Double!H42,Surrender!H42),MAX(Hit!H42,Stand!H42,Double!H42))</f>
        <v>-0.21284771451731427</v>
      </c>
      <c r="I42">
        <f>IF(Rules!$B$8=Rules!$D$8,MAX(Hit!I42,Stand!I42,Double!I42,Surrender!I42),MAX(Hit!I42,Stand!I42,Double!I42))</f>
        <v>-0.2715748050242861</v>
      </c>
      <c r="J42">
        <f>IF(Rules!$B$8=Rules!$D$8,MAX(Hit!J42,Stand!J42,Double!J42,Surrender!J42),MAX(Hit!J42,Stand!J42,Double!J42))</f>
        <v>-0.34001328060893565</v>
      </c>
      <c r="K42">
        <f>IF(Rules!$B$8=Rules!$D$8,MAX(Hit!K42,Stand!K42,Double!K42,Surrender!K42),MAX(Hit!K42,Stand!K42,Double!K42))</f>
        <v>-0.42069618899826788</v>
      </c>
      <c r="N42" s="31">
        <v>22</v>
      </c>
      <c r="O42" s="31" t="str">
        <f>IF(B42=Surrender!B42,"R",HSD!O42)</f>
        <v>H</v>
      </c>
      <c r="P42" s="31" t="str">
        <f>IF(C42=Surrender!C42,"R",HSD!P42)</f>
        <v>H</v>
      </c>
      <c r="Q42" s="31" t="str">
        <f>IF(D42=Surrender!D42,"R",HSD!Q42)</f>
        <v>H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H</v>
      </c>
      <c r="V42" s="31" t="str">
        <f>IF(I42=Surrender!I42,"R",HSD!V42)</f>
        <v>H</v>
      </c>
      <c r="W42" s="31" t="str">
        <f>IF(J42=Surrender!J42,"R",HSD!W42)</f>
        <v>H</v>
      </c>
      <c r="X42" s="31" t="str">
        <f>IF(K42=Surrender!K42,"R",HSD!X42)</f>
        <v>H</v>
      </c>
    </row>
    <row r="43" spans="1:24" x14ac:dyDescent="0.3">
      <c r="A43">
        <v>23</v>
      </c>
      <c r="B43">
        <f>IF(AND(Rules!$B$9=Rules!$D$9,Rules!$B$8=Rules!$D$8),MAX(Hit!B43,Stand!B43,Double!B43,Surrender!B43),MAX(Hit!B43,Stand!B43,Double!B43))</f>
        <v>-0.50382768493563668</v>
      </c>
      <c r="C43">
        <f>IF(Rules!$B$8=Rules!$D$8,MAX(Hit!C43,Stand!C43,Double!C43,Surrender!C43),MAX(Hit!C43,Stand!C43,Double!C43))</f>
        <v>-0.29278372720927737</v>
      </c>
      <c r="D43">
        <f>IF(Rules!$B$8=Rules!$D$8,MAX(Hit!D43,Stand!D43,Double!D43,Surrender!D43),MAX(Hit!D43,Stand!D43,Double!D43))</f>
        <v>-0.2522502292357135</v>
      </c>
      <c r="E43">
        <f>IF(Rules!$B$8=Rules!$D$8,MAX(Hit!E43,Stand!E43,Double!E43,Surrender!E43),MAX(Hit!E43,Stand!E43,Double!E43))</f>
        <v>-0.21106310899491437</v>
      </c>
      <c r="F43">
        <f>IF(Rules!$B$8=Rules!$D$8,MAX(Hit!F43,Stand!F43,Double!F43,Surrender!F43),MAX(Hit!F43,Stand!F43,Double!F43))</f>
        <v>-0.16719266083547546</v>
      </c>
      <c r="G43">
        <f>IF(Rules!$B$8=Rules!$D$8,MAX(Hit!G43,Stand!G43,Double!G43,Surrender!G43),MAX(Hit!G43,Stand!G43,Double!G43))</f>
        <v>-0.15369901583000456</v>
      </c>
      <c r="H43">
        <f>IF(Rules!$B$8=Rules!$D$8,MAX(Hit!H43,Stand!H43,Double!H43,Surrender!H43),MAX(Hit!H43,Stand!H43,Double!H43))</f>
        <v>-0.26907287776607752</v>
      </c>
      <c r="I43">
        <f>IF(Rules!$B$8=Rules!$D$8,MAX(Hit!I43,Stand!I43,Double!I43,Surrender!I43),MAX(Hit!I43,Stand!I43,Double!I43))</f>
        <v>-0.32360517609397998</v>
      </c>
      <c r="J43">
        <f>IF(Rules!$B$8=Rules!$D$8,MAX(Hit!J43,Stand!J43,Double!J43,Surrender!J43),MAX(Hit!J43,Stand!J43,Double!J43))</f>
        <v>-0.3871551891368688</v>
      </c>
      <c r="K43">
        <f>IF(Rules!$B$8=Rules!$D$8,MAX(Hit!K43,Stand!K43,Double!K43,Surrender!K43),MAX(Hit!K43,Stand!K43,Double!K43))</f>
        <v>-0.46207503264124877</v>
      </c>
      <c r="N43" s="31">
        <v>23</v>
      </c>
      <c r="O43" s="31" t="str">
        <f>IF(B43=Surrender!B43,"R",HSD!O43)</f>
        <v>H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H</v>
      </c>
      <c r="V43" s="31" t="str">
        <f>IF(I43=Surrender!I43,"R",HSD!V43)</f>
        <v>H</v>
      </c>
      <c r="W43" s="31" t="str">
        <f>IF(J43=Surrender!J43,"R",HSD!W43)</f>
        <v>H</v>
      </c>
      <c r="X43" s="31" t="str">
        <f>IF(K43=Surrender!K43,"R",HSD!X43)</f>
        <v>H</v>
      </c>
    </row>
    <row r="44" spans="1:24" x14ac:dyDescent="0.3">
      <c r="A44">
        <v>24</v>
      </c>
      <c r="B44">
        <f>IF(AND(Rules!$B$9=Rules!$D$9,Rules!$B$8=Rules!$D$8),MAX(Hit!B44,Stand!B44,Double!B44,Surrender!B44),MAX(Hit!B44,Stand!B44,Double!B44))</f>
        <v>-0.53926856458309125</v>
      </c>
      <c r="C44">
        <f>IF(Rules!$B$8=Rules!$D$8,MAX(Hit!C44,Stand!C44,Double!C44,Surrender!C44),MAX(Hit!C44,Stand!C44,Double!C44))</f>
        <v>-0.29278372720927737</v>
      </c>
      <c r="D44">
        <f>IF(Rules!$B$8=Rules!$D$8,MAX(Hit!D44,Stand!D44,Double!D44,Surrender!D44),MAX(Hit!D44,Stand!D44,Double!D44))</f>
        <v>-0.2522502292357135</v>
      </c>
      <c r="E44">
        <f>IF(Rules!$B$8=Rules!$D$8,MAX(Hit!E44,Stand!E44,Double!E44,Surrender!E44),MAX(Hit!E44,Stand!E44,Double!E44))</f>
        <v>-0.21106310899491437</v>
      </c>
      <c r="F44">
        <f>IF(Rules!$B$8=Rules!$D$8,MAX(Hit!F44,Stand!F44,Double!F44,Surrender!F44),MAX(Hit!F44,Stand!F44,Double!F44))</f>
        <v>-0.16719266083547546</v>
      </c>
      <c r="G44">
        <f>IF(Rules!$B$8=Rules!$D$8,MAX(Hit!G44,Stand!G44,Double!G44,Surrender!G44),MAX(Hit!G44,Stand!G44,Double!G44))</f>
        <v>-0.15369901583000456</v>
      </c>
      <c r="H44">
        <f>IF(Rules!$B$8=Rules!$D$8,MAX(Hit!H44,Stand!H44,Double!H44,Surrender!H44),MAX(Hit!H44,Stand!H44,Double!H44))</f>
        <v>-0.3212819579256434</v>
      </c>
      <c r="I44">
        <f>IF(Rules!$B$8=Rules!$D$8,MAX(Hit!I44,Stand!I44,Double!I44,Surrender!I44),MAX(Hit!I44,Stand!I44,Double!I44))</f>
        <v>-0.37191909208726714</v>
      </c>
      <c r="J44">
        <f>IF(Rules!$B$8=Rules!$D$8,MAX(Hit!J44,Stand!J44,Double!J44,Surrender!J44),MAX(Hit!J44,Stand!J44,Double!J44))</f>
        <v>-0.43092981848423534</v>
      </c>
      <c r="K44">
        <f>IF(Rules!$B$8=Rules!$D$8,MAX(Hit!K44,Stand!K44,Double!K44,Surrender!K44),MAX(Hit!K44,Stand!K44,Double!K44))</f>
        <v>-0.50049824459544534</v>
      </c>
      <c r="N44" s="31">
        <v>24</v>
      </c>
      <c r="O44" s="31" t="str">
        <f>IF(B44=Surrender!B44,"R",HSD!O44)</f>
        <v>H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H</v>
      </c>
      <c r="V44" s="31" t="str">
        <f>IF(I44=Surrender!I44,"R",HSD!V44)</f>
        <v>H</v>
      </c>
      <c r="W44" s="31" t="str">
        <f>IF(J44=Surrender!J44,"R",HSD!W44)</f>
        <v>H</v>
      </c>
      <c r="X44" s="31" t="str">
        <f>IF(K44=Surrender!K44,"R",HSD!X44)</f>
        <v>H</v>
      </c>
    </row>
    <row r="45" spans="1:24" x14ac:dyDescent="0.3">
      <c r="A45">
        <v>25</v>
      </c>
      <c r="B45">
        <f>IF(AND(Rules!$B$9=Rules!$D$9,Rules!$B$8=Rules!$D$8),MAX(Hit!B45,Stand!B45,Double!B45,Surrender!B45),MAX(Hit!B45,Stand!B45,Double!B45))</f>
        <v>-0.57217795282715611</v>
      </c>
      <c r="C45">
        <f>IF(Rules!$B$8=Rules!$D$8,MAX(Hit!C45,Stand!C45,Double!C45,Surrender!C45),MAX(Hit!C45,Stand!C45,Double!C45))</f>
        <v>-0.29278372720927737</v>
      </c>
      <c r="D45">
        <f>IF(Rules!$B$8=Rules!$D$8,MAX(Hit!D45,Stand!D45,Double!D45,Surrender!D45),MAX(Hit!D45,Stand!D45,Double!D45))</f>
        <v>-0.2522502292357135</v>
      </c>
      <c r="E45">
        <f>IF(Rules!$B$8=Rules!$D$8,MAX(Hit!E45,Stand!E45,Double!E45,Surrender!E45),MAX(Hit!E45,Stand!E45,Double!E45))</f>
        <v>-0.21106310899491437</v>
      </c>
      <c r="F45">
        <f>IF(Rules!$B$8=Rules!$D$8,MAX(Hit!F45,Stand!F45,Double!F45,Surrender!F45),MAX(Hit!F45,Stand!F45,Double!F45))</f>
        <v>-0.16719266083547546</v>
      </c>
      <c r="G45">
        <f>IF(Rules!$B$8=Rules!$D$8,MAX(Hit!G45,Stand!G45,Double!G45,Surrender!G45),MAX(Hit!G45,Stand!G45,Double!G45))</f>
        <v>-0.15369901583000456</v>
      </c>
      <c r="H45">
        <f>IF(Rules!$B$8=Rules!$D$8,MAX(Hit!H45,Stand!H45,Double!H45,Surrender!H45),MAX(Hit!H45,Stand!H45,Double!H45))</f>
        <v>-0.36976181807381175</v>
      </c>
      <c r="I45">
        <f>IF(Rules!$B$8=Rules!$D$8,MAX(Hit!I45,Stand!I45,Double!I45,Surrender!I45),MAX(Hit!I45,Stand!I45,Double!I45))</f>
        <v>-0.41678201408103377</v>
      </c>
      <c r="J45">
        <f>IF(Rules!$B$8=Rules!$D$8,MAX(Hit!J45,Stand!J45,Double!J45,Surrender!J45),MAX(Hit!J45,Stand!J45,Double!J45))</f>
        <v>-0.47157768859250421</v>
      </c>
      <c r="K45">
        <f>IF(Rules!$B$8=Rules!$D$8,MAX(Hit!K45,Stand!K45,Double!K45,Surrender!K45),MAX(Hit!K45,Stand!K45,Double!K45))</f>
        <v>-0.53617694141005634</v>
      </c>
      <c r="N45" s="31">
        <v>25</v>
      </c>
      <c r="O45" s="31" t="str">
        <f>IF(B45=Surrender!B45,"R",HSD!O45)</f>
        <v>H</v>
      </c>
      <c r="P45" s="31" t="str">
        <f>IF(C45=Surrender!C45,"R",HSD!P45)</f>
        <v>S</v>
      </c>
      <c r="Q45" s="31" t="str">
        <f>IF(D45=Surrender!D45,"R",HSD!Q45)</f>
        <v>S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3">
      <c r="A46">
        <v>26</v>
      </c>
      <c r="B46">
        <f>IF(AND(Rules!$B$9=Rules!$D$9,Rules!$B$8=Rules!$D$8),MAX(Hit!B46,Stand!B46,Double!B46,Surrender!B46),MAX(Hit!B46,Stand!B46,Double!B46))</f>
        <v>-0.57578184676460165</v>
      </c>
      <c r="C46">
        <f>IF(Rules!$B$8=Rules!$D$8,MAX(Hit!C46,Stand!C46,Double!C46,Surrender!C46),MAX(Hit!C46,Stand!C46,Double!C46))</f>
        <v>-0.29278372720927737</v>
      </c>
      <c r="D46">
        <f>IF(Rules!$B$8=Rules!$D$8,MAX(Hit!D46,Stand!D46,Double!D46,Surrender!D46),MAX(Hit!D46,Stand!D46,Double!D46))</f>
        <v>-0.2522502292357135</v>
      </c>
      <c r="E46">
        <f>IF(Rules!$B$8=Rules!$D$8,MAX(Hit!E46,Stand!E46,Double!E46,Surrender!E46),MAX(Hit!E46,Stand!E46,Double!E46))</f>
        <v>-0.21106310899491437</v>
      </c>
      <c r="F46">
        <f>IF(Rules!$B$8=Rules!$D$8,MAX(Hit!F46,Stand!F46,Double!F46,Surrender!F46),MAX(Hit!F46,Stand!F46,Double!F46))</f>
        <v>-0.16719266083547546</v>
      </c>
      <c r="G46">
        <f>IF(Rules!$B$8=Rules!$D$8,MAX(Hit!G46,Stand!G46,Double!G46,Surrender!G46),MAX(Hit!G46,Stand!G46,Double!G46))</f>
        <v>-0.15369901583000456</v>
      </c>
      <c r="H46">
        <f>IF(Rules!$B$8=Rules!$D$8,MAX(Hit!H46,Stand!H46,Double!H46,Surrender!H46),MAX(Hit!H46,Stand!H46,Double!H46))</f>
        <v>-0.41477883106853947</v>
      </c>
      <c r="I46">
        <f>IF(Rules!$B$8=Rules!$D$8,MAX(Hit!I46,Stand!I46,Double!I46,Surrender!I46),MAX(Hit!I46,Stand!I46,Double!I46))</f>
        <v>-0.45844044164667419</v>
      </c>
      <c r="J46">
        <f>IF(Rules!$B$8=Rules!$D$8,MAX(Hit!J46,Stand!J46,Double!J46,Surrender!J46),MAX(Hit!J46,Stand!J46,Double!J46))</f>
        <v>-0.50932213940732529</v>
      </c>
      <c r="K46">
        <f>IF(Rules!$B$8=Rules!$D$8,MAX(Hit!K46,Stand!K46,Double!K46,Surrender!K46),MAX(Hit!K46,Stand!K46,Double!K46))</f>
        <v>-0.56930715988076663</v>
      </c>
      <c r="N46" s="31">
        <v>26</v>
      </c>
      <c r="O46" s="31" t="str">
        <f>IF(B46=Surrender!B46,"R",HSD!O46)</f>
        <v>S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3">
      <c r="A47">
        <v>27</v>
      </c>
      <c r="B47">
        <f>IF(AND(Rules!$B$9=Rules!$D$9,Rules!$B$8=Rules!$D$8),MAX(Hit!B47,Stand!B47,Double!B47,Surrender!B47),MAX(Hit!B47,Stand!B47,Double!B47))</f>
        <v>-0.46435750824198774</v>
      </c>
      <c r="C47">
        <f>IF(Rules!$B$8=Rules!$D$8,MAX(Hit!C47,Stand!C47,Double!C47,Surrender!C47),MAX(Hit!C47,Stand!C47,Double!C47))</f>
        <v>-0.15297458768154204</v>
      </c>
      <c r="D47">
        <f>IF(Rules!$B$8=Rules!$D$8,MAX(Hit!D47,Stand!D47,Double!D47,Surrender!D47),MAX(Hit!D47,Stand!D47,Double!D47))</f>
        <v>-0.11721624142457354</v>
      </c>
      <c r="E47">
        <f>IF(Rules!$B$8=Rules!$D$8,MAX(Hit!E47,Stand!E47,Double!E47,Surrender!E47),MAX(Hit!E47,Stand!E47,Double!E47))</f>
        <v>-8.0573373145316152E-2</v>
      </c>
      <c r="F47">
        <f>IF(Rules!$B$8=Rules!$D$8,MAX(Hit!F47,Stand!F47,Double!F47,Surrender!F47),MAX(Hit!F47,Stand!F47,Double!F47))</f>
        <v>-4.4941375564924613E-2</v>
      </c>
      <c r="G47">
        <f>IF(Rules!$B$8=Rules!$D$8,MAX(Hit!G47,Stand!G47,Double!G47,Surrender!G47),MAX(Hit!G47,Stand!G47,Double!G47))</f>
        <v>1.1739160673341797E-2</v>
      </c>
      <c r="H47">
        <f>IF(Rules!$B$8=Rules!$D$8,MAX(Hit!H47,Stand!H47,Double!H47,Surrender!H47),MAX(Hit!H47,Stand!H47,Double!H47))</f>
        <v>-0.10680898948269474</v>
      </c>
      <c r="I47">
        <f>IF(Rules!$B$8=Rules!$D$8,MAX(Hit!I47,Stand!I47,Double!I47,Surrender!I47),MAX(Hit!I47,Stand!I47,Double!I47))</f>
        <v>-0.38195097104844722</v>
      </c>
      <c r="J47">
        <f>IF(Rules!$B$8=Rules!$D$8,MAX(Hit!J47,Stand!J47,Double!J47,Surrender!J47),MAX(Hit!J47,Stand!J47,Double!J47))</f>
        <v>-0.42315423964521748</v>
      </c>
      <c r="K47">
        <f>IF(Rules!$B$8=Rules!$D$8,MAX(Hit!K47,Stand!K47,Double!K47,Surrender!K47),MAX(Hit!K47,Stand!K47,Double!K47))</f>
        <v>-0.46435750824198757</v>
      </c>
      <c r="N47" s="31">
        <v>27</v>
      </c>
      <c r="O47" s="31" t="str">
        <f>IF(B47=Surrender!B47,"R",HSD!O47)</f>
        <v>S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S</v>
      </c>
      <c r="V47" s="31" t="str">
        <f>IF(I47=Surrender!I47,"R",HSD!V47)</f>
        <v>S</v>
      </c>
      <c r="W47" s="31" t="str">
        <f>IF(J47=Surrender!J47,"R",HSD!W47)</f>
        <v>S</v>
      </c>
      <c r="X47" s="31" t="str">
        <f>IF(K47=Surrender!K47,"R",HSD!X47)</f>
        <v>S</v>
      </c>
    </row>
    <row r="48" spans="1:24" x14ac:dyDescent="0.3">
      <c r="A48">
        <v>28</v>
      </c>
      <c r="B48">
        <f>IF(AND(Rules!$B$9=Rules!$D$9,Rules!$B$8=Rules!$D$8),MAX(Hit!B48,Stand!B48,Double!B48,Surrender!B48),MAX(Hit!B48,Stand!B48,Double!B48))</f>
        <v>-0.24150883119675959</v>
      </c>
      <c r="C48">
        <f>IF(Rules!$B$8=Rules!$D$8,MAX(Hit!C48,Stand!C48,Double!C48,Surrender!C48),MAX(Hit!C48,Stand!C48,Double!C48))</f>
        <v>0.12174190222088777</v>
      </c>
      <c r="D48">
        <f>IF(Rules!$B$8=Rules!$D$8,MAX(Hit!D48,Stand!D48,Double!D48,Surrender!D48),MAX(Hit!D48,Stand!D48,Double!D48))</f>
        <v>0.14830007284131125</v>
      </c>
      <c r="E48">
        <f>IF(Rules!$B$8=Rules!$D$8,MAX(Hit!E48,Stand!E48,Double!E48,Surrender!E48),MAX(Hit!E48,Stand!E48,Double!E48))</f>
        <v>0.17585443719748528</v>
      </c>
      <c r="F48">
        <f>IF(Rules!$B$8=Rules!$D$8,MAX(Hit!F48,Stand!F48,Double!F48,Surrender!F48),MAX(Hit!F48,Stand!F48,Double!F48))</f>
        <v>0.19956119497617708</v>
      </c>
      <c r="G48">
        <f>IF(Rules!$B$8=Rules!$D$8,MAX(Hit!G48,Stand!G48,Double!G48,Surrender!G48),MAX(Hit!G48,Stand!G48,Double!G48))</f>
        <v>0.28344391604689845</v>
      </c>
      <c r="H48">
        <f>IF(Rules!$B$8=Rules!$D$8,MAX(Hit!H48,Stand!H48,Double!H48,Surrender!H48),MAX(Hit!H48,Stand!H48,Double!H48))</f>
        <v>0.39955416733655175</v>
      </c>
      <c r="I48">
        <f>IF(Rules!$B$8=Rules!$D$8,MAX(Hit!I48,Stand!I48,Double!I48,Surrender!I48),MAX(Hit!I48,Stand!I48,Double!I48))</f>
        <v>0.10595134861912359</v>
      </c>
      <c r="J48">
        <f>IF(Rules!$B$8=Rules!$D$8,MAX(Hit!J48,Stand!J48,Double!J48,Surrender!J48),MAX(Hit!J48,Stand!J48,Double!J48))</f>
        <v>-0.18316335667343342</v>
      </c>
      <c r="K48">
        <f>IF(Rules!$B$8=Rules!$D$8,MAX(Hit!K48,Stand!K48,Double!K48,Surrender!K48),MAX(Hit!K48,Stand!K48,Double!K48))</f>
        <v>-0.24150883119675953</v>
      </c>
      <c r="N48" s="31">
        <v>28</v>
      </c>
      <c r="O48" s="31" t="str">
        <f>IF(B48=Surrender!B48,"R",HSD!O48)</f>
        <v>S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S</v>
      </c>
      <c r="V48" s="31" t="str">
        <f>IF(I48=Surrender!I48,"R",HSD!V48)</f>
        <v>S</v>
      </c>
      <c r="W48" s="31" t="str">
        <f>IF(J48=Surrender!J48,"R",HSD!W48)</f>
        <v>S</v>
      </c>
      <c r="X48" s="31" t="str">
        <f>IF(K48=Surrender!K48,"R",HSD!X48)</f>
        <v>S</v>
      </c>
    </row>
    <row r="49" spans="1:24" x14ac:dyDescent="0.3">
      <c r="A49">
        <v>29</v>
      </c>
      <c r="B49">
        <f>IF(AND(Rules!$B$9=Rules!$D$9,Rules!$B$8=Rules!$D$8),MAX(Hit!B49,Stand!B49,Double!B49,Surrender!B49),MAX(Hit!B49,Stand!B49,Double!B49))</f>
        <v>-1.8660154151531605E-2</v>
      </c>
      <c r="C49">
        <f>IF(Rules!$B$8=Rules!$D$8,MAX(Hit!C49,Stand!C49,Double!C49,Surrender!C49),MAX(Hit!C49,Stand!C49,Double!C49))</f>
        <v>0.38630468602058998</v>
      </c>
      <c r="D49">
        <f>IF(Rules!$B$8=Rules!$D$8,MAX(Hit!D49,Stand!D49,Double!D49,Surrender!D49),MAX(Hit!D49,Stand!D49,Double!D49))</f>
        <v>0.40436293659776018</v>
      </c>
      <c r="E49">
        <f>IF(Rules!$B$8=Rules!$D$8,MAX(Hit!E49,Stand!E49,Double!E49,Surrender!E49),MAX(Hit!E49,Stand!E49,Double!E49))</f>
        <v>0.42317892482749647</v>
      </c>
      <c r="F49">
        <f>IF(Rules!$B$8=Rules!$D$8,MAX(Hit!F49,Stand!F49,Double!F49,Surrender!F49),MAX(Hit!F49,Stand!F49,Double!F49))</f>
        <v>0.43951210416088371</v>
      </c>
      <c r="G49">
        <f>IF(Rules!$B$8=Rules!$D$8,MAX(Hit!G49,Stand!G49,Double!G49,Surrender!G49),MAX(Hit!G49,Stand!G49,Double!G49))</f>
        <v>0.49597707378731903</v>
      </c>
      <c r="H49">
        <f>IF(Rules!$B$8=Rules!$D$8,MAX(Hit!H49,Stand!H49,Double!H49,Surrender!H49),MAX(Hit!H49,Stand!H49,Double!H49))</f>
        <v>0.61597649575343139</v>
      </c>
      <c r="I49">
        <f>IF(Rules!$B$8=Rules!$D$8,MAX(Hit!I49,Stand!I49,Double!I49,Surrender!I49),MAX(Hit!I49,Stand!I49,Double!I49))</f>
        <v>0.59385366828669439</v>
      </c>
      <c r="J49">
        <f>IF(Rules!$B$8=Rules!$D$8,MAX(Hit!J49,Stand!J49,Double!J49,Surrender!J49),MAX(Hit!J49,Stand!J49,Double!J49))</f>
        <v>0.28759675706758142</v>
      </c>
      <c r="K49">
        <f>IF(Rules!$B$8=Rules!$D$8,MAX(Hit!K49,Stand!K49,Double!K49,Surrender!K49),MAX(Hit!K49,Stand!K49,Double!K49))</f>
        <v>-1.8660154151531549E-2</v>
      </c>
      <c r="N49" s="31">
        <v>29</v>
      </c>
      <c r="O49" s="31" t="str">
        <f>IF(B49=Surrender!B49,"R",HSD!O49)</f>
        <v>S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S</v>
      </c>
      <c r="V49" s="31" t="str">
        <f>IF(I49=Surrender!I49,"R",HSD!V49)</f>
        <v>S</v>
      </c>
      <c r="W49" s="31" t="str">
        <f>IF(J49=Surrender!J49,"R",HSD!W49)</f>
        <v>S</v>
      </c>
      <c r="X49" s="31" t="str">
        <f>IF(K49=Surrender!K49,"R",HSD!X49)</f>
        <v>S</v>
      </c>
    </row>
    <row r="50" spans="1:24" x14ac:dyDescent="0.3">
      <c r="A50">
        <v>30</v>
      </c>
      <c r="B50">
        <f>IF(AND(Rules!$B$9=Rules!$D$9,Rules!$B$8=Rules!$D$8),MAX(Hit!B50,Stand!B50,Double!B50,Surrender!B50),MAX(Hit!B50,Stand!B50,Double!B50))</f>
        <v>0.20418852289369643</v>
      </c>
      <c r="C50">
        <f>IF(Rules!$B$8=Rules!$D$8,MAX(Hit!C50,Stand!C50,Double!C50,Surrender!C50),MAX(Hit!C50,Stand!C50,Double!C50))</f>
        <v>0.63998657521683899</v>
      </c>
      <c r="D50">
        <f>IF(Rules!$B$8=Rules!$D$8,MAX(Hit!D50,Stand!D50,Double!D50,Surrender!D50),MAX(Hit!D50,Stand!D50,Double!D50))</f>
        <v>0.65027209425148147</v>
      </c>
      <c r="E50">
        <f>IF(Rules!$B$8=Rules!$D$8,MAX(Hit!E50,Stand!E50,Double!E50,Surrender!E50),MAX(Hit!E50,Stand!E50,Double!E50))</f>
        <v>0.66104996194807175</v>
      </c>
      <c r="F50">
        <f>IF(Rules!$B$8=Rules!$D$8,MAX(Hit!F50,Stand!F50,Double!F50,Surrender!F50),MAX(Hit!F50,Stand!F50,Double!F50))</f>
        <v>0.67035969063279999</v>
      </c>
      <c r="G50">
        <f>IF(Rules!$B$8=Rules!$D$8,MAX(Hit!G50,Stand!G50,Double!G50,Surrender!G50),MAX(Hit!G50,Stand!G50,Double!G50))</f>
        <v>0.70395857017134456</v>
      </c>
      <c r="H50">
        <f>IF(Rules!$B$8=Rules!$D$8,MAX(Hit!H50,Stand!H50,Double!H50,Surrender!H50),MAX(Hit!H50,Stand!H50,Double!H50))</f>
        <v>0.77322722653717502</v>
      </c>
      <c r="I50">
        <f>IF(Rules!$B$8=Rules!$D$8,MAX(Hit!I50,Stand!I50,Double!I50,Surrender!I50),MAX(Hit!I50,Stand!I50,Double!I50))</f>
        <v>0.79181515955189852</v>
      </c>
      <c r="J50">
        <f>IF(Rules!$B$8=Rules!$D$8,MAX(Hit!J50,Stand!J50,Double!J50,Surrender!J50),MAX(Hit!J50,Stand!J50,Double!J50))</f>
        <v>0.75835687080859615</v>
      </c>
      <c r="K50">
        <f>IF(Rules!$B$8=Rules!$D$8,MAX(Hit!K50,Stand!K50,Double!K50,Surrender!K50),MAX(Hit!K50,Stand!K50,Double!K50))</f>
        <v>0.43495775366292733</v>
      </c>
      <c r="N50" s="31">
        <v>30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3">
      <c r="A51">
        <v>31</v>
      </c>
      <c r="B51">
        <f>IF(AND(Rules!$B$9=Rules!$D$9,Rules!$B$8=Rules!$D$8),MAX(Hit!B51,Stand!B51,Double!B51,Surrender!B51),MAX(Hit!B51,Stand!B51,Double!B51))</f>
        <v>0.65780643070815525</v>
      </c>
      <c r="C51">
        <f>IF(Rules!$B$8=Rules!$D$8,MAX(Hit!C51,Stand!C51,Double!C51,Surrender!C51),MAX(Hit!C51,Stand!C51,Double!C51))</f>
        <v>0.88200651549404019</v>
      </c>
      <c r="D51">
        <f>IF(Rules!$B$8=Rules!$D$8,MAX(Hit!D51,Stand!D51,Double!D51,Surrender!D51),MAX(Hit!D51,Stand!D51,Double!D51))</f>
        <v>0.8853003573017495</v>
      </c>
      <c r="E51">
        <f>IF(Rules!$B$8=Rules!$D$8,MAX(Hit!E51,Stand!E51,Double!E51,Surrender!E51),MAX(Hit!E51,Stand!E51,Double!E51))</f>
        <v>0.88876729296591961</v>
      </c>
      <c r="F51">
        <f>IF(Rules!$B$8=Rules!$D$8,MAX(Hit!F51,Stand!F51,Double!F51,Surrender!F51),MAX(Hit!F51,Stand!F51,Double!F51))</f>
        <v>0.89175382659528035</v>
      </c>
      <c r="G51">
        <f>IF(Rules!$B$8=Rules!$D$8,MAX(Hit!G51,Stand!G51,Double!G51,Surrender!G51),MAX(Hit!G51,Stand!G51,Double!G51))</f>
        <v>0.90283674384257995</v>
      </c>
      <c r="H51">
        <f>IF(Rules!$B$8=Rules!$D$8,MAX(Hit!H51,Stand!H51,Double!H51,Surrender!H51),MAX(Hit!H51,Stand!H51,Double!H51))</f>
        <v>0.92592629596452347</v>
      </c>
      <c r="I51">
        <f>IF(Rules!$B$8=Rules!$D$8,MAX(Hit!I51,Stand!I51,Double!I51,Surrender!I51),MAX(Hit!I51,Stand!I51,Double!I51))</f>
        <v>0.93060505318396625</v>
      </c>
      <c r="J51">
        <f>IF(Rules!$B$8=Rules!$D$8,MAX(Hit!J51,Stand!J51,Double!J51,Surrender!J51),MAX(Hit!J51,Stand!J51,Double!J51))</f>
        <v>0.93917615614724415</v>
      </c>
      <c r="K51">
        <f>IF(Rules!$B$8=Rules!$D$8,MAX(Hit!K51,Stand!K51,Double!K51,Surrender!K51),MAX(Hit!K51,Stand!K51,Double!K51))</f>
        <v>0.88857566147738609</v>
      </c>
      <c r="N51" s="31">
        <v>31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3">
      <c r="A52" s="457" t="s">
        <v>127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</row>
    <row r="53" spans="1:24" x14ac:dyDescent="0.3">
      <c r="A53" t="s">
        <v>7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24" x14ac:dyDescent="0.3">
      <c r="A54">
        <v>4</v>
      </c>
      <c r="B54">
        <f>IF(B2=Surrender!B2,Surrender!B54,HSD!B54)</f>
        <v>0.26430684965556661</v>
      </c>
      <c r="C54">
        <f>IF(C2=Surrender!C2,Surrender!C54,HSD!C54)</f>
        <v>0.42191933510374496</v>
      </c>
      <c r="D54">
        <f>IF(D2=Surrender!D2,Surrender!D54,HSD!D54)</f>
        <v>0.43871888262781922</v>
      </c>
      <c r="E54">
        <f>IF(E2=Surrender!E2,Surrender!E54,HSD!E54)</f>
        <v>0.45889924689234307</v>
      </c>
      <c r="F54">
        <f>IF(F2=Surrender!F2,Surrender!F54,HSD!F54)</f>
        <v>0.47799254850123113</v>
      </c>
      <c r="G54">
        <f>IF(G2=Surrender!G2,Surrender!G54,HSD!G54)</f>
        <v>0.48989682427989029</v>
      </c>
      <c r="H54">
        <f>IF(H2=Surrender!H2,Surrender!H54,HSD!H54)</f>
        <v>0.41090238251504557</v>
      </c>
      <c r="I54">
        <f>IF(I2=Surrender!I2,Surrender!I54,HSD!I54)</f>
        <v>0.37370384953576552</v>
      </c>
      <c r="J54">
        <f>IF(J2=Surrender!J2,Surrender!J54,HSD!J54)</f>
        <v>0.33270199081171298</v>
      </c>
      <c r="K54">
        <f>IF(K2=Surrender!K2,Surrender!K54,HSD!K54)</f>
        <v>0.28524752280468763</v>
      </c>
    </row>
    <row r="55" spans="1:24" x14ac:dyDescent="0.3">
      <c r="A55">
        <v>5</v>
      </c>
      <c r="B55">
        <f>IF(B3=Surrender!B3,Surrender!B55,HSD!B55)</f>
        <v>0.25528791352539693</v>
      </c>
      <c r="C55">
        <f>IF(C3=Surrender!C3,Surrender!C55,HSD!C55)</f>
        <v>0.41676843465001523</v>
      </c>
      <c r="D55">
        <f>IF(D3=Surrender!D3,Surrender!D55,HSD!D55)</f>
        <v>0.43382350116169249</v>
      </c>
      <c r="E55">
        <f>IF(E3=Surrender!E3,Surrender!E55,HSD!E55)</f>
        <v>0.4540437241344103</v>
      </c>
      <c r="F55">
        <f>IF(F3=Surrender!F3,Surrender!F55,HSD!F55)</f>
        <v>0.47335013310975127</v>
      </c>
      <c r="G55">
        <f>IF(G3=Surrender!G3,Surrender!G55,HSD!G55)</f>
        <v>0.48487958313687435</v>
      </c>
      <c r="H55">
        <f>IF(H3=Surrender!H3,Surrender!H55,HSD!H55)</f>
        <v>0.39683578004415654</v>
      </c>
      <c r="I55">
        <f>IF(I3=Surrender!I3,Surrender!I55,HSD!I55)</f>
        <v>0.36092568984622575</v>
      </c>
      <c r="J55">
        <f>IF(J3=Surrender!J3,Surrender!J55,HSD!J55)</f>
        <v>0.3213574892967937</v>
      </c>
      <c r="K55">
        <f>IF(K3=Surrender!K3,Surrender!K55,HSD!K55)</f>
        <v>0.27554039444166056</v>
      </c>
    </row>
    <row r="56" spans="1:24" x14ac:dyDescent="0.3">
      <c r="A56">
        <v>6</v>
      </c>
      <c r="B56">
        <f>IF(B4=Surrender!B4,Surrender!B56,HSD!B56)</f>
        <v>0.25811794378425706</v>
      </c>
      <c r="C56">
        <f>IF(C4=Surrender!C4,Surrender!C56,HSD!C56)</f>
        <v>0.41201734248621957</v>
      </c>
      <c r="D56">
        <f>IF(D4=Surrender!D4,Surrender!D56,HSD!D56)</f>
        <v>0.42930556461863345</v>
      </c>
      <c r="E56">
        <f>IF(E4=Surrender!E4,Surrender!E56,HSD!E56)</f>
        <v>0.44956728794652229</v>
      </c>
      <c r="F56">
        <f>IF(F4=Surrender!F4,Surrender!F56,HSD!F56)</f>
        <v>0.46908083803658163</v>
      </c>
      <c r="G56">
        <f>IF(G4=Surrender!G4,Surrender!G56,HSD!G56)</f>
        <v>0.48012373607015191</v>
      </c>
      <c r="H56">
        <f>IF(H4=Surrender!H4,Surrender!H56,HSD!H56)</f>
        <v>0.38219257634593173</v>
      </c>
      <c r="I56">
        <f>IF(I4=Surrender!I4,Surrender!I56,HSD!I56)</f>
        <v>0.34848677032407854</v>
      </c>
      <c r="J56">
        <f>IF(J4=Surrender!J4,Surrender!J56,HSD!J56)</f>
        <v>0.30994538935958654</v>
      </c>
      <c r="K56">
        <f>IF(K4=Surrender!K4,Surrender!K56,HSD!K56)</f>
        <v>0.26578617427732654</v>
      </c>
    </row>
    <row r="57" spans="1:24" x14ac:dyDescent="0.3">
      <c r="A57">
        <v>7</v>
      </c>
      <c r="B57">
        <f>IF(B5=Surrender!B5,Surrender!B57,HSD!B57)</f>
        <v>0.25437712976375942</v>
      </c>
      <c r="C57">
        <f>IF(C5=Surrender!C5,Surrender!C57,HSD!C57)</f>
        <v>0.40743072756047771</v>
      </c>
      <c r="D57">
        <f>IF(D5=Surrender!D5,Surrender!D57,HSD!D57)</f>
        <v>0.4249851577489786</v>
      </c>
      <c r="E57">
        <f>IF(E5=Surrender!E5,Surrender!E57,HSD!E57)</f>
        <v>0.44521223063659365</v>
      </c>
      <c r="F57">
        <f>IF(F5=Surrender!F5,Surrender!F57,HSD!F57)</f>
        <v>0.46477843330104068</v>
      </c>
      <c r="G57">
        <f>IF(G5=Surrender!G5,Surrender!G57,HSD!G57)</f>
        <v>0.47731496242648214</v>
      </c>
      <c r="H57">
        <f>IF(H5=Surrender!H5,Surrender!H57,HSD!H57)</f>
        <v>0.37925617419856938</v>
      </c>
      <c r="I57">
        <f>IF(I5=Surrender!I5,Surrender!I57,HSD!I57)</f>
        <v>0.33589471773557733</v>
      </c>
      <c r="J57">
        <f>IF(J5=Surrender!J5,Surrender!J57,HSD!J57)</f>
        <v>0.30642061508740204</v>
      </c>
      <c r="K57">
        <f>IF(K5=Surrender!K5,Surrender!K57,HSD!K57)</f>
        <v>0.26721074782921084</v>
      </c>
    </row>
    <row r="58" spans="1:24" x14ac:dyDescent="0.3">
      <c r="A58">
        <v>8</v>
      </c>
      <c r="B58">
        <f>IF(B6=Surrender!B6,Surrender!B58,HSD!B58)</f>
        <v>0.28836334875964992</v>
      </c>
      <c r="C58">
        <f>IF(C6=Surrender!C6,Surrender!C58,HSD!C58)</f>
        <v>0.44980237942279166</v>
      </c>
      <c r="D58">
        <f>IF(D6=Surrender!D6,Surrender!D58,HSD!D58)</f>
        <v>0.46597642749068685</v>
      </c>
      <c r="E58">
        <f>IF(E6=Surrender!E6,Surrender!E58,HSD!E58)</f>
        <v>0.48472541737079888</v>
      </c>
      <c r="F58">
        <f>IF(F6=Surrender!F6,Surrender!F58,HSD!F58)</f>
        <v>0.50194727739331357</v>
      </c>
      <c r="G58">
        <f>IF(G6=Surrender!G6,Surrender!G58,HSD!G58)</f>
        <v>0.52550268611926287</v>
      </c>
      <c r="H58">
        <f>IF(H6=Surrender!H6,Surrender!H58,HSD!H58)</f>
        <v>0.48230082177962352</v>
      </c>
      <c r="I58">
        <f>IF(I6=Surrender!I6,Surrender!I58,HSD!I58)</f>
        <v>0.3841447474995669</v>
      </c>
      <c r="J58">
        <f>IF(J6=Surrender!J6,Surrender!J58,HSD!J58)</f>
        <v>0.33681153361760302</v>
      </c>
      <c r="K58">
        <f>IF(K6=Surrender!K6,Surrender!K58,HSD!K58)</f>
        <v>0.29902709393405319</v>
      </c>
    </row>
    <row r="59" spans="1:24" x14ac:dyDescent="0.3">
      <c r="A59">
        <v>9</v>
      </c>
      <c r="B59">
        <f>IF(B7=Surrender!B7,Surrender!B59,HSD!B59)</f>
        <v>0.32740992228419225</v>
      </c>
      <c r="C59">
        <f>IF(C7=Surrender!C7,Surrender!C59,HSD!C59)</f>
        <v>0.49692057067091661</v>
      </c>
      <c r="D59">
        <f>IF(D7=Surrender!D7,Surrender!D59,HSD!D59)</f>
        <v>0.99208763175540482</v>
      </c>
      <c r="E59">
        <f>IF(E7=Surrender!E7,Surrender!E59,HSD!E59)</f>
        <v>1.0249392295743802</v>
      </c>
      <c r="F59">
        <f>IF(F7=Surrender!F7,Surrender!F59,HSD!F59)</f>
        <v>1.0578017640707118</v>
      </c>
      <c r="G59">
        <f>IF(G7=Surrender!G7,Surrender!G59,HSD!G59)</f>
        <v>1.0971053737455863</v>
      </c>
      <c r="H59">
        <f>IF(H7=Surrender!H7,Surrender!H59,HSD!H59)</f>
        <v>0.53479372800979086</v>
      </c>
      <c r="I59">
        <f>IF(I7=Surrender!I7,Surrender!I59,HSD!I59)</f>
        <v>0.4910928083344081</v>
      </c>
      <c r="J59">
        <f>IF(J7=Surrender!J7,Surrender!J59,HSD!J59)</f>
        <v>0.38894491666094894</v>
      </c>
      <c r="K59">
        <f>IF(K7=Surrender!K7,Surrender!K59,HSD!K59)</f>
        <v>0.33645241884235633</v>
      </c>
    </row>
    <row r="60" spans="1:24" x14ac:dyDescent="0.3">
      <c r="A60">
        <v>10</v>
      </c>
      <c r="B60">
        <f>IF(B8=Surrender!B8,Surrender!B60,HSD!B60)</f>
        <v>0.37304965193433309</v>
      </c>
      <c r="C60">
        <f>IF(C8=Surrender!C8,Surrender!C60,HSD!C60)</f>
        <v>1.1011257653812758</v>
      </c>
      <c r="D60">
        <f>IF(D8=Surrender!D8,Surrender!D60,HSD!D60)</f>
        <v>1.1287287215745923</v>
      </c>
      <c r="E60">
        <f>IF(E8=Surrender!E8,Surrender!E60,HSD!E60)</f>
        <v>1.1570097044780419</v>
      </c>
      <c r="F60">
        <f>IF(F8=Surrender!F8,Surrender!F60,HSD!F60)</f>
        <v>1.1852554608023249</v>
      </c>
      <c r="G60">
        <f>IF(G8=Surrender!G8,Surrender!G60,HSD!G60)</f>
        <v>1.2199493719560808</v>
      </c>
      <c r="H60">
        <f>IF(H8=Surrender!H8,Surrender!H60,HSD!H60)</f>
        <v>1.1213167131939819</v>
      </c>
      <c r="I60">
        <f>IF(I8=Surrender!I8,Surrender!I60,HSD!I60)</f>
        <v>1.0692068124279952</v>
      </c>
      <c r="J60">
        <f>IF(J8=Surrender!J8,Surrender!J60,HSD!J60)</f>
        <v>0.98512101765013715</v>
      </c>
      <c r="K60">
        <f>IF(K8=Surrender!K8,Surrender!K60,HSD!K60)</f>
        <v>0.39412588394544312</v>
      </c>
    </row>
    <row r="61" spans="1:24" x14ac:dyDescent="0.3">
      <c r="A61">
        <v>11</v>
      </c>
      <c r="B61">
        <f>IF(B9=Surrender!B9,Surrender!B61,HSD!B61)</f>
        <v>0.39876296082416712</v>
      </c>
      <c r="C61">
        <f>IF(C9=Surrender!C9,Surrender!C61,HSD!C61)</f>
        <v>1.1583687449680025</v>
      </c>
      <c r="D61">
        <f>IF(D9=Surrender!D9,Surrender!D61,HSD!D61)</f>
        <v>1.1842650078909081</v>
      </c>
      <c r="E61">
        <f>IF(E9=Surrender!E9,Surrender!E61,HSD!E61)</f>
        <v>1.210771838624396</v>
      </c>
      <c r="F61">
        <f>IF(F9=Surrender!F9,Surrender!F61,HSD!F61)</f>
        <v>1.2374775973674452</v>
      </c>
      <c r="G61">
        <f>IF(G9=Surrender!G9,Surrender!G61,HSD!G61)</f>
        <v>1.2668947185009185</v>
      </c>
      <c r="H61">
        <f>IF(H9=Surrender!H9,Surrender!H61,HSD!H61)</f>
        <v>1.1576053433748457</v>
      </c>
      <c r="I61">
        <f>IF(I9=Surrender!I9,Surrender!I61,HSD!I61)</f>
        <v>1.1012352494200111</v>
      </c>
      <c r="J61">
        <f>IF(J9=Surrender!J9,Surrender!J61,HSD!J61)</f>
        <v>1.0405035291051643</v>
      </c>
      <c r="K61">
        <f>IF(K9=Surrender!K9,Surrender!K61,HSD!K61)</f>
        <v>0.47309363070509958</v>
      </c>
    </row>
    <row r="62" spans="1:24" x14ac:dyDescent="0.3">
      <c r="A62">
        <v>12</v>
      </c>
      <c r="B62">
        <f>IF(B10=Surrender!B10,Surrender!B62,HSD!B62)</f>
        <v>0.22932137132783617</v>
      </c>
      <c r="C62">
        <f>IF(C10=Surrender!C10,Surrender!C62,HSD!C62)</f>
        <v>0.3484437814934257</v>
      </c>
      <c r="D62">
        <f>IF(D10=Surrender!D10,Surrender!D62,HSD!D62)</f>
        <v>0.35907281492334692</v>
      </c>
      <c r="E62">
        <f>IF(E10=Surrender!E10,Surrender!E62,HSD!E62)</f>
        <v>0.39446844550254284</v>
      </c>
      <c r="F62">
        <f>IF(F10=Surrender!F10,Surrender!F62,HSD!F62)</f>
        <v>0.41640366958226238</v>
      </c>
      <c r="G62">
        <f>IF(G10=Surrender!G10,Surrender!G62,HSD!G62)</f>
        <v>0.42315049208499778</v>
      </c>
      <c r="H62">
        <f>IF(H10=Surrender!H10,Surrender!H62,HSD!H62)</f>
        <v>0.35541355077168107</v>
      </c>
      <c r="I62">
        <f>IF(I10=Surrender!I10,Surrender!I62,HSD!I62)</f>
        <v>0.32514100115062705</v>
      </c>
      <c r="J62">
        <f>IF(J10=Surrender!J10,Surrender!J62,HSD!J62)</f>
        <v>0.29007768787413191</v>
      </c>
      <c r="K62">
        <f>IF(K10=Surrender!K10,Surrender!K62,HSD!K62)</f>
        <v>0.2488921581952955</v>
      </c>
    </row>
    <row r="63" spans="1:24" x14ac:dyDescent="0.3">
      <c r="A63">
        <v>13</v>
      </c>
      <c r="B63">
        <f>IF(B11=Surrender!B11,Surrender!B63,HSD!B63)</f>
        <v>0.21294127337584787</v>
      </c>
      <c r="C63">
        <f>IF(C11=Surrender!C11,Surrender!C63,HSD!C63)</f>
        <v>0.35360813639536137</v>
      </c>
      <c r="D63">
        <f>IF(D11=Surrender!D11,Surrender!D63,HSD!D63)</f>
        <v>0.37387488538214331</v>
      </c>
      <c r="E63">
        <f>IF(E11=Surrender!E11,Surrender!E63,HSD!E63)</f>
        <v>0.39446844550254284</v>
      </c>
      <c r="F63">
        <f>IF(F11=Surrender!F11,Surrender!F63,HSD!F63)</f>
        <v>0.41640366958226238</v>
      </c>
      <c r="G63">
        <f>IF(G11=Surrender!G11,Surrender!G63,HSD!G63)</f>
        <v>0.42315049208499778</v>
      </c>
      <c r="H63">
        <f>IF(H11=Surrender!H11,Surrender!H63,HSD!H63)</f>
        <v>0.33002686857370378</v>
      </c>
      <c r="I63">
        <f>IF(I11=Surrender!I11,Surrender!I63,HSD!I63)</f>
        <v>0.30191664392558226</v>
      </c>
      <c r="J63">
        <f>IF(J11=Surrender!J11,Surrender!J63,HSD!J63)</f>
        <v>0.26935785302597964</v>
      </c>
      <c r="K63">
        <f>IF(K11=Surrender!K11,Surrender!K63,HSD!K63)</f>
        <v>0.23111414689563153</v>
      </c>
    </row>
    <row r="64" spans="1:24" x14ac:dyDescent="0.3">
      <c r="A64">
        <v>14</v>
      </c>
      <c r="B64">
        <f>IF(B12=Surrender!B12,Surrender!B64,HSD!B64)</f>
        <v>0.19773118242043017</v>
      </c>
      <c r="C64">
        <f>IF(C12=Surrender!C12,Surrender!C64,HSD!C64)</f>
        <v>0.35360813639536137</v>
      </c>
      <c r="D64">
        <f>IF(D12=Surrender!D12,Surrender!D64,HSD!D64)</f>
        <v>0.37387488538214331</v>
      </c>
      <c r="E64">
        <f>IF(E12=Surrender!E12,Surrender!E64,HSD!E64)</f>
        <v>0.39446844550254284</v>
      </c>
      <c r="F64">
        <f>IF(F12=Surrender!F12,Surrender!F64,HSD!F64)</f>
        <v>0.41640366958226238</v>
      </c>
      <c r="G64">
        <f>IF(G12=Surrender!G12,Surrender!G64,HSD!G64)</f>
        <v>0.42315049208499778</v>
      </c>
      <c r="H64">
        <f>IF(H12=Surrender!H12,Surrender!H64,HSD!H64)</f>
        <v>0.30645352081843924</v>
      </c>
      <c r="I64">
        <f>IF(I12=Surrender!I12,Surrender!I64,HSD!I64)</f>
        <v>0.28035116935946924</v>
      </c>
      <c r="J64">
        <f>IF(J12=Surrender!J12,Surrender!J64,HSD!J64)</f>
        <v>0.25011800638126686</v>
      </c>
      <c r="K64">
        <f>IF(K12=Surrender!K12,Surrender!K64,HSD!K64)</f>
        <v>0.21460599354594356</v>
      </c>
    </row>
    <row r="65" spans="1:11" x14ac:dyDescent="0.3">
      <c r="A65">
        <v>15</v>
      </c>
      <c r="B65">
        <f>IF(B13=Surrender!B13,Surrender!B65,HSD!B65)</f>
        <v>0.1836075265332566</v>
      </c>
      <c r="C65">
        <f>IF(C13=Surrender!C13,Surrender!C65,HSD!C65)</f>
        <v>0.35360813639536137</v>
      </c>
      <c r="D65">
        <f>IF(D13=Surrender!D13,Surrender!D65,HSD!D65)</f>
        <v>0.37387488538214331</v>
      </c>
      <c r="E65">
        <f>IF(E13=Surrender!E13,Surrender!E65,HSD!E65)</f>
        <v>0.39446844550254284</v>
      </c>
      <c r="F65">
        <f>IF(F13=Surrender!F13,Surrender!F65,HSD!F65)</f>
        <v>0.41640366958226238</v>
      </c>
      <c r="G65">
        <f>IF(G13=Surrender!G13,Surrender!G65,HSD!G65)</f>
        <v>0.42315049208499778</v>
      </c>
      <c r="H65">
        <f>IF(H13=Surrender!H13,Surrender!H65,HSD!H65)</f>
        <v>0.28456398361712221</v>
      </c>
      <c r="I65">
        <f>IF(I13=Surrender!I13,Surrender!I65,HSD!I65)</f>
        <v>0.26032608583379291</v>
      </c>
      <c r="J65">
        <f>IF(J13=Surrender!J13,Surrender!J65,HSD!J65)</f>
        <v>0.23225243449689065</v>
      </c>
      <c r="K65">
        <f>IF(K13=Surrender!K13,Surrender!K65,HSD!K65)</f>
        <v>0.19927699400694757</v>
      </c>
    </row>
    <row r="66" spans="1:11" x14ac:dyDescent="0.3">
      <c r="A66">
        <v>16</v>
      </c>
      <c r="B66">
        <f>IF(B14=Surrender!B14,Surrender!B66,HSD!B66)</f>
        <v>0.2121090766176992</v>
      </c>
      <c r="C66">
        <f>IF(C14=Surrender!C14,Surrender!C66,HSD!C66)</f>
        <v>0.35360813639536137</v>
      </c>
      <c r="D66">
        <f>IF(D14=Surrender!D14,Surrender!D66,HSD!D66)</f>
        <v>0.37387488538214331</v>
      </c>
      <c r="E66">
        <f>IF(E14=Surrender!E14,Surrender!E66,HSD!E66)</f>
        <v>0.39446844550254284</v>
      </c>
      <c r="F66">
        <f>IF(F14=Surrender!F14,Surrender!F66,HSD!F66)</f>
        <v>0.41640366958226238</v>
      </c>
      <c r="G66">
        <f>IF(G14=Surrender!G14,Surrender!G66,HSD!G66)</f>
        <v>0.42315049208499778</v>
      </c>
      <c r="H66">
        <f>IF(H14=Surrender!H14,Surrender!H66,HSD!H66)</f>
        <v>0.26423798478732774</v>
      </c>
      <c r="I66">
        <f>IF(I14=Surrender!I14,Surrender!I66,HSD!I66)</f>
        <v>0.24173136541709339</v>
      </c>
      <c r="J66">
        <f>IF(J14=Surrender!J14,Surrender!J66,HSD!J66)</f>
        <v>0.21566297488996986</v>
      </c>
      <c r="K66">
        <f>IF(K14=Surrender!K14,Surrender!K66,HSD!K66)</f>
        <v>0.18504292300645134</v>
      </c>
    </row>
    <row r="67" spans="1:11" x14ac:dyDescent="0.3">
      <c r="A67">
        <v>17</v>
      </c>
      <c r="B67">
        <f>IF(B15=Surrender!B15,Surrender!B67,HSD!B67)</f>
        <v>0.2121090766176992</v>
      </c>
      <c r="C67">
        <f>IF(C15=Surrender!C15,Surrender!C67,HSD!C67)</f>
        <v>0.35360813639536137</v>
      </c>
      <c r="D67">
        <f>IF(D15=Surrender!D15,Surrender!D67,HSD!D67)</f>
        <v>0.37387488538214331</v>
      </c>
      <c r="E67">
        <f>IF(E15=Surrender!E15,Surrender!E67,HSD!E67)</f>
        <v>0.39446844550254284</v>
      </c>
      <c r="F67">
        <f>IF(F15=Surrender!F15,Surrender!F67,HSD!F67)</f>
        <v>0.41640366958226238</v>
      </c>
      <c r="G67">
        <f>IF(G15=Surrender!G15,Surrender!G67,HSD!G67)</f>
        <v>0.42315049208499778</v>
      </c>
      <c r="H67">
        <f>IF(H15=Surrender!H15,Surrender!H67,HSD!H67)</f>
        <v>0.26231240836153336</v>
      </c>
      <c r="I67">
        <f>IF(I15=Surrender!I15,Surrender!I67,HSD!I67)</f>
        <v>0.24474124225119143</v>
      </c>
      <c r="J67">
        <f>IF(J15=Surrender!J15,Surrender!J67,HSD!J67)</f>
        <v>0.2284251594344453</v>
      </c>
      <c r="K67">
        <f>IF(K15=Surrender!K15,Surrender!K67,HSD!K67)</f>
        <v>0.21210907661769923</v>
      </c>
    </row>
    <row r="68" spans="1:11" x14ac:dyDescent="0.3">
      <c r="A68">
        <v>18</v>
      </c>
      <c r="B68">
        <f>IF(B16=Surrender!B16,Surrender!B68,HSD!B68)</f>
        <v>0.3235334151403132</v>
      </c>
      <c r="C68">
        <f>IF(C16=Surrender!C16,Surrender!C68,HSD!C68)</f>
        <v>0.4934172759230967</v>
      </c>
      <c r="D68">
        <f>IF(D16=Surrender!D16,Surrender!D68,HSD!D68)</f>
        <v>0.50890887319328326</v>
      </c>
      <c r="E68">
        <f>IF(E16=Surrender!E16,Surrender!E68,HSD!E68)</f>
        <v>0.52495818135214112</v>
      </c>
      <c r="F68">
        <f>IF(F16=Surrender!F16,Surrender!F68,HSD!F68)</f>
        <v>0.53865495485281323</v>
      </c>
      <c r="G68">
        <f>IF(G16=Surrender!G16,Surrender!G68,HSD!G68)</f>
        <v>0.58858866858834413</v>
      </c>
      <c r="H68">
        <f>IF(H16=Surrender!H16,Surrender!H68,HSD!H68)</f>
        <v>0.63087860215577196</v>
      </c>
      <c r="I68">
        <f>IF(I16=Surrender!I16,Surrender!I68,HSD!I68)</f>
        <v>0.37330778670036147</v>
      </c>
      <c r="J68">
        <f>IF(J16=Surrender!J16,Surrender!J68,HSD!J68)</f>
        <v>0.34842060092033733</v>
      </c>
      <c r="K68">
        <f>IF(K16=Surrender!K16,Surrender!K68,HSD!K68)</f>
        <v>0.32353341514031325</v>
      </c>
    </row>
    <row r="69" spans="1:11" x14ac:dyDescent="0.3">
      <c r="A69">
        <v>19</v>
      </c>
      <c r="B69">
        <f>IF(B17=Surrender!B17,Surrender!B69,HSD!B69)</f>
        <v>0.43495775366292722</v>
      </c>
      <c r="C69">
        <f>IF(C17=Surrender!C17,Surrender!C69,HSD!C69)</f>
        <v>0.62832462629779118</v>
      </c>
      <c r="D69">
        <f>IF(D17=Surrender!D17,Surrender!D69,HSD!D69)</f>
        <v>0.63939119964802815</v>
      </c>
      <c r="E69">
        <f>IF(E17=Surrender!E17,Surrender!E69,HSD!E69)</f>
        <v>0.65089625584534427</v>
      </c>
      <c r="F69">
        <f>IF(F17=Surrender!F17,Surrender!F69,HSD!F69)</f>
        <v>0.66090624012336407</v>
      </c>
      <c r="G69">
        <f>IF(G17=Surrender!G17,Surrender!G69,HSD!G69)</f>
        <v>0.69485524745855443</v>
      </c>
      <c r="H69">
        <f>IF(H17=Surrender!H17,Surrender!H69,HSD!H69)</f>
        <v>0.76867556518077984</v>
      </c>
      <c r="I69">
        <f>IF(I17=Surrender!I17,Surrender!I69,HSD!I69)</f>
        <v>0.73264356191876234</v>
      </c>
      <c r="J69">
        <f>IF(J17=Surrender!J17,Surrender!J69,HSD!J69)</f>
        <v>0.46841604240622936</v>
      </c>
      <c r="K69">
        <f>IF(K17=Surrender!K17,Surrender!K69,HSD!K69)</f>
        <v>0.43495775366292727</v>
      </c>
    </row>
    <row r="70" spans="1:11" x14ac:dyDescent="0.3">
      <c r="A70">
        <v>20</v>
      </c>
      <c r="B70">
        <f>IF(B18=Surrender!B18,Surrender!B70,HSD!B70)</f>
        <v>0.54638209218554123</v>
      </c>
      <c r="C70">
        <f>IF(C18=Surrender!C18,Surrender!C70,HSD!C70)</f>
        <v>0.75798005972279903</v>
      </c>
      <c r="D70">
        <f>IF(D18=Surrender!D18,Surrender!D70,HSD!D70)</f>
        <v>0.7649717369497322</v>
      </c>
      <c r="E70">
        <f>IF(E18=Surrender!E18,Surrender!E70,HSD!E70)</f>
        <v>0.77228266898215236</v>
      </c>
      <c r="F70">
        <f>IF(F18=Surrender!F18,Surrender!F70,HSD!F70)</f>
        <v>0.77860586403751975</v>
      </c>
      <c r="G70">
        <f>IF(G18=Surrender!G18,Surrender!G70,HSD!G70)</f>
        <v>0.80112182632876472</v>
      </c>
      <c r="H70">
        <f>IF(H18=Surrender!H18,Surrender!H70,HSD!H70)</f>
        <v>0.84730093057265166</v>
      </c>
      <c r="I70">
        <f>IF(I18=Surrender!I18,Surrender!I70,HSD!I70)</f>
        <v>0.86121010636793238</v>
      </c>
      <c r="J70">
        <f>IF(J18=Surrender!J18,Surrender!J70,HSD!J70)</f>
        <v>0.81918071466135212</v>
      </c>
      <c r="K70">
        <f>IF(K18=Surrender!K18,Surrender!K70,HSD!K70)</f>
        <v>0.54638209218554135</v>
      </c>
    </row>
    <row r="71" spans="1:11" x14ac:dyDescent="0.3">
      <c r="A71">
        <v>21</v>
      </c>
      <c r="B71">
        <f>IF(B19=Surrender!B19,Surrender!B71,HSD!B71)</f>
        <v>0.65780643070815525</v>
      </c>
      <c r="C71">
        <f>IF(C19=Surrender!C19,Surrender!C71,HSD!C71)</f>
        <v>0.88200651549404019</v>
      </c>
      <c r="D71">
        <f>IF(D19=Surrender!D19,Surrender!D71,HSD!D71)</f>
        <v>0.8853003573017495</v>
      </c>
      <c r="E71">
        <f>IF(E19=Surrender!E19,Surrender!E71,HSD!E71)</f>
        <v>0.88876729296591961</v>
      </c>
      <c r="F71">
        <f>IF(F19=Surrender!F19,Surrender!F71,HSD!F71)</f>
        <v>0.89175382659528035</v>
      </c>
      <c r="G71">
        <f>IF(G19=Surrender!G19,Surrender!G71,HSD!G71)</f>
        <v>0.90283674384257995</v>
      </c>
      <c r="H71">
        <f>IF(H19=Surrender!H19,Surrender!H71,HSD!H71)</f>
        <v>0.92592629596452347</v>
      </c>
      <c r="I71">
        <f>IF(I19=Surrender!I19,Surrender!I71,HSD!I71)</f>
        <v>0.93060505318396625</v>
      </c>
      <c r="J71">
        <f>IF(J19=Surrender!J19,Surrender!J71,HSD!J71)</f>
        <v>0.93917615614724415</v>
      </c>
      <c r="K71">
        <f>IF(K19=Surrender!K19,Surrender!K71,HSD!K71)</f>
        <v>0.88857566147738609</v>
      </c>
    </row>
    <row r="72" spans="1:11" x14ac:dyDescent="0.3">
      <c r="A72">
        <v>22</v>
      </c>
      <c r="B72">
        <f>IF(B20=Surrender!B20,Surrender!B72,HSD!B72)</f>
        <v>0</v>
      </c>
      <c r="C72">
        <f>IF(C20=Surrender!C20,Surrender!C72,HSD!C72)</f>
        <v>0</v>
      </c>
      <c r="D72">
        <f>IF(D20=Surrender!D20,Surrender!D72,HSD!D72)</f>
        <v>0</v>
      </c>
      <c r="E72">
        <f>IF(E20=Surrender!E20,Surrender!E72,HSD!E72)</f>
        <v>0</v>
      </c>
      <c r="F72">
        <f>IF(F20=Surrender!F20,Surrender!F72,HSD!F72)</f>
        <v>0</v>
      </c>
      <c r="G72">
        <f>IF(G20=Surrender!G20,Surrender!G72,HSD!G72)</f>
        <v>0</v>
      </c>
      <c r="H72">
        <f>IF(H20=Surrender!H20,Surrender!H72,HSD!H72)</f>
        <v>0</v>
      </c>
      <c r="I72">
        <f>IF(I20=Surrender!I20,Surrender!I72,HSD!I72)</f>
        <v>0</v>
      </c>
      <c r="J72">
        <f>IF(J20=Surrender!J20,Surrender!J72,HSD!J72)</f>
        <v>0</v>
      </c>
      <c r="K72">
        <f>IF(K20=Surrender!K20,Surrender!K72,HSD!K72)</f>
        <v>0</v>
      </c>
    </row>
    <row r="73" spans="1:11" x14ac:dyDescent="0.3">
      <c r="A73">
        <v>23</v>
      </c>
      <c r="B73">
        <f>IF(B21=Surrender!B21,Surrender!B73,HSD!B73)</f>
        <v>0</v>
      </c>
      <c r="C73">
        <f>IF(C21=Surrender!C21,Surrender!C73,HSD!C73)</f>
        <v>0</v>
      </c>
      <c r="D73">
        <f>IF(D21=Surrender!D21,Surrender!D73,HSD!D73)</f>
        <v>0</v>
      </c>
      <c r="E73">
        <f>IF(E21=Surrender!E21,Surrender!E73,HSD!E73)</f>
        <v>0</v>
      </c>
      <c r="F73">
        <f>IF(F21=Surrender!F21,Surrender!F73,HSD!F73)</f>
        <v>0</v>
      </c>
      <c r="G73">
        <f>IF(G21=Surrender!G21,Surrender!G73,HSD!G73)</f>
        <v>0</v>
      </c>
      <c r="H73">
        <f>IF(H21=Surrender!H21,Surrender!H73,HSD!H73)</f>
        <v>0</v>
      </c>
      <c r="I73">
        <f>IF(I21=Surrender!I21,Surrender!I73,HSD!I73)</f>
        <v>0</v>
      </c>
      <c r="J73">
        <f>IF(J21=Surrender!J21,Surrender!J73,HSD!J73)</f>
        <v>0</v>
      </c>
      <c r="K73">
        <f>IF(K21=Surrender!K21,Surrender!K73,HSD!K73)</f>
        <v>0</v>
      </c>
    </row>
    <row r="74" spans="1:11" x14ac:dyDescent="0.3">
      <c r="A74">
        <v>24</v>
      </c>
      <c r="B74">
        <f>IF(B22=Surrender!B22,Surrender!B74,HSD!B74)</f>
        <v>0</v>
      </c>
      <c r="C74">
        <f>IF(C22=Surrender!C22,Surrender!C74,HSD!C74)</f>
        <v>0</v>
      </c>
      <c r="D74">
        <f>IF(D22=Surrender!D22,Surrender!D74,HSD!D74)</f>
        <v>0</v>
      </c>
      <c r="E74">
        <f>IF(E22=Surrender!E22,Surrender!E74,HSD!E74)</f>
        <v>0</v>
      </c>
      <c r="F74">
        <f>IF(F22=Surrender!F22,Surrender!F74,HSD!F74)</f>
        <v>0</v>
      </c>
      <c r="G74">
        <f>IF(G22=Surrender!G22,Surrender!G74,HSD!G74)</f>
        <v>0</v>
      </c>
      <c r="H74">
        <f>IF(H22=Surrender!H22,Surrender!H74,HSD!H74)</f>
        <v>0</v>
      </c>
      <c r="I74">
        <f>IF(I22=Surrender!I22,Surrender!I74,HSD!I74)</f>
        <v>0</v>
      </c>
      <c r="J74">
        <f>IF(J22=Surrender!J22,Surrender!J74,HSD!J74)</f>
        <v>0</v>
      </c>
      <c r="K74">
        <f>IF(K22=Surrender!K22,Surrender!K74,HSD!K74)</f>
        <v>0</v>
      </c>
    </row>
    <row r="75" spans="1:11" x14ac:dyDescent="0.3">
      <c r="A75">
        <v>25</v>
      </c>
      <c r="B75">
        <f>IF(B23=Surrender!B23,Surrender!B75,HSD!B75)</f>
        <v>0</v>
      </c>
      <c r="C75">
        <f>IF(C23=Surrender!C23,Surrender!C75,HSD!C75)</f>
        <v>0</v>
      </c>
      <c r="D75">
        <f>IF(D23=Surrender!D23,Surrender!D75,HSD!D75)</f>
        <v>0</v>
      </c>
      <c r="E75">
        <f>IF(E23=Surrender!E23,Surrender!E75,HSD!E75)</f>
        <v>0</v>
      </c>
      <c r="F75">
        <f>IF(F23=Surrender!F23,Surrender!F75,HSD!F75)</f>
        <v>0</v>
      </c>
      <c r="G75">
        <f>IF(G23=Surrender!G23,Surrender!G75,HSD!G75)</f>
        <v>0</v>
      </c>
      <c r="H75">
        <f>IF(H23=Surrender!H23,Surrender!H75,HSD!H75)</f>
        <v>0</v>
      </c>
      <c r="I75">
        <f>IF(I23=Surrender!I23,Surrender!I75,HSD!I75)</f>
        <v>0</v>
      </c>
      <c r="J75">
        <f>IF(J23=Surrender!J23,Surrender!J75,HSD!J75)</f>
        <v>0</v>
      </c>
      <c r="K75">
        <f>IF(K23=Surrender!K23,Surrender!K75,HSD!K75)</f>
        <v>0</v>
      </c>
    </row>
    <row r="76" spans="1:11" x14ac:dyDescent="0.3">
      <c r="A76">
        <v>26</v>
      </c>
      <c r="B76">
        <f>IF(B24=Surrender!B24,Surrender!B76,HSD!B76)</f>
        <v>0</v>
      </c>
      <c r="C76">
        <f>IF(C24=Surrender!C24,Surrender!C76,HSD!C76)</f>
        <v>0</v>
      </c>
      <c r="D76">
        <f>IF(D24=Surrender!D24,Surrender!D76,HSD!D76)</f>
        <v>0</v>
      </c>
      <c r="E76">
        <f>IF(E24=Surrender!E24,Surrender!E76,HSD!E76)</f>
        <v>0</v>
      </c>
      <c r="F76">
        <f>IF(F24=Surrender!F24,Surrender!F76,HSD!F76)</f>
        <v>0</v>
      </c>
      <c r="G76">
        <f>IF(G24=Surrender!G24,Surrender!G76,HSD!G76)</f>
        <v>0</v>
      </c>
      <c r="H76">
        <f>IF(H24=Surrender!H24,Surrender!H76,HSD!H76)</f>
        <v>0</v>
      </c>
      <c r="I76">
        <f>IF(I24=Surrender!I24,Surrender!I76,HSD!I76)</f>
        <v>0</v>
      </c>
      <c r="J76">
        <f>IF(J24=Surrender!J24,Surrender!J76,HSD!J76)</f>
        <v>0</v>
      </c>
      <c r="K76">
        <f>IF(K24=Surrender!K24,Surrender!K76,HSD!K76)</f>
        <v>0</v>
      </c>
    </row>
    <row r="77" spans="1:11" x14ac:dyDescent="0.3">
      <c r="A77">
        <v>27</v>
      </c>
      <c r="B77">
        <f>IF(B25=Surrender!B25,Surrender!B77,HSD!B77)</f>
        <v>0</v>
      </c>
      <c r="C77">
        <f>IF(C25=Surrender!C25,Surrender!C77,HSD!C77)</f>
        <v>0</v>
      </c>
      <c r="D77">
        <f>IF(D25=Surrender!D25,Surrender!D77,HSD!D77)</f>
        <v>0</v>
      </c>
      <c r="E77">
        <f>IF(E25=Surrender!E25,Surrender!E77,HSD!E77)</f>
        <v>0</v>
      </c>
      <c r="F77">
        <f>IF(F25=Surrender!F25,Surrender!F77,HSD!F77)</f>
        <v>0</v>
      </c>
      <c r="G77">
        <f>IF(G25=Surrender!G25,Surrender!G77,HSD!G77)</f>
        <v>0</v>
      </c>
      <c r="H77">
        <f>IF(H25=Surrender!H25,Surrender!H77,HSD!H77)</f>
        <v>0</v>
      </c>
      <c r="I77">
        <f>IF(I25=Surrender!I25,Surrender!I77,HSD!I77)</f>
        <v>0</v>
      </c>
      <c r="J77">
        <f>IF(J25=Surrender!J25,Surrender!J77,HSD!J77)</f>
        <v>0</v>
      </c>
      <c r="K77">
        <f>IF(K25=Surrender!K25,Surrender!K77,HSD!K77)</f>
        <v>0</v>
      </c>
    </row>
    <row r="78" spans="1:11" x14ac:dyDescent="0.3">
      <c r="A78">
        <v>28</v>
      </c>
      <c r="B78">
        <f>IF(B26=Surrender!B26,Surrender!B78,HSD!B78)</f>
        <v>0</v>
      </c>
      <c r="C78">
        <f>IF(C26=Surrender!C26,Surrender!C78,HSD!C78)</f>
        <v>0</v>
      </c>
      <c r="D78">
        <f>IF(D26=Surrender!D26,Surrender!D78,HSD!D78)</f>
        <v>0</v>
      </c>
      <c r="E78">
        <f>IF(E26=Surrender!E26,Surrender!E78,HSD!E78)</f>
        <v>0</v>
      </c>
      <c r="F78">
        <f>IF(F26=Surrender!F26,Surrender!F78,HSD!F78)</f>
        <v>0</v>
      </c>
      <c r="G78">
        <f>IF(G26=Surrender!G26,Surrender!G78,HSD!G78)</f>
        <v>0</v>
      </c>
      <c r="H78">
        <f>IF(H26=Surrender!H26,Surrender!H78,HSD!H78)</f>
        <v>0</v>
      </c>
      <c r="I78">
        <f>IF(I26=Surrender!I26,Surrender!I78,HSD!I78)</f>
        <v>0</v>
      </c>
      <c r="J78">
        <f>IF(J26=Surrender!J26,Surrender!J78,HSD!J78)</f>
        <v>0</v>
      </c>
      <c r="K78">
        <f>IF(K26=Surrender!K26,Surrender!K78,HSD!K78)</f>
        <v>0</v>
      </c>
    </row>
    <row r="79" spans="1:11" x14ac:dyDescent="0.3">
      <c r="A79">
        <v>29</v>
      </c>
      <c r="B79">
        <f>IF(B27=Surrender!B27,Surrender!B79,HSD!B79)</f>
        <v>0</v>
      </c>
      <c r="C79">
        <f>IF(C27=Surrender!C27,Surrender!C79,HSD!C79)</f>
        <v>0</v>
      </c>
      <c r="D79">
        <f>IF(D27=Surrender!D27,Surrender!D79,HSD!D79)</f>
        <v>0</v>
      </c>
      <c r="E79">
        <f>IF(E27=Surrender!E27,Surrender!E79,HSD!E79)</f>
        <v>0</v>
      </c>
      <c r="F79">
        <f>IF(F27=Surrender!F27,Surrender!F79,HSD!F79)</f>
        <v>0</v>
      </c>
      <c r="G79">
        <f>IF(G27=Surrender!G27,Surrender!G79,HSD!G79)</f>
        <v>0</v>
      </c>
      <c r="H79">
        <f>IF(H27=Surrender!H27,Surrender!H79,HSD!H79)</f>
        <v>0</v>
      </c>
      <c r="I79">
        <f>IF(I27=Surrender!I27,Surrender!I79,HSD!I79)</f>
        <v>0</v>
      </c>
      <c r="J79">
        <f>IF(J27=Surrender!J27,Surrender!J79,HSD!J79)</f>
        <v>0</v>
      </c>
      <c r="K79">
        <f>IF(K27=Surrender!K27,Surrender!K79,HSD!K79)</f>
        <v>0</v>
      </c>
    </row>
    <row r="80" spans="1:11" x14ac:dyDescent="0.3">
      <c r="A80">
        <v>30</v>
      </c>
      <c r="B80">
        <f>IF(B28=Surrender!B28,Surrender!B80,HSD!B80)</f>
        <v>0</v>
      </c>
      <c r="C80">
        <f>IF(C28=Surrender!C28,Surrender!C80,HSD!C80)</f>
        <v>0</v>
      </c>
      <c r="D80">
        <f>IF(D28=Surrender!D28,Surrender!D80,HSD!D80)</f>
        <v>0</v>
      </c>
      <c r="E80">
        <f>IF(E28=Surrender!E28,Surrender!E80,HSD!E80)</f>
        <v>0</v>
      </c>
      <c r="F80">
        <f>IF(F28=Surrender!F28,Surrender!F80,HSD!F80)</f>
        <v>0</v>
      </c>
      <c r="G80">
        <f>IF(G28=Surrender!G28,Surrender!G80,HSD!G80)</f>
        <v>0</v>
      </c>
      <c r="H80">
        <f>IF(H28=Surrender!H28,Surrender!H80,HSD!H80)</f>
        <v>0</v>
      </c>
      <c r="I80">
        <f>IF(I28=Surrender!I28,Surrender!I80,HSD!I80)</f>
        <v>0</v>
      </c>
      <c r="J80">
        <f>IF(J28=Surrender!J28,Surrender!J80,HSD!J80)</f>
        <v>0</v>
      </c>
      <c r="K80">
        <f>IF(K28=Surrender!K28,Surrender!K80,HSD!K80)</f>
        <v>0</v>
      </c>
    </row>
    <row r="81" spans="1:11" x14ac:dyDescent="0.3">
      <c r="A81">
        <v>31</v>
      </c>
      <c r="B81">
        <f>IF(B29=Surrender!B29,Surrender!B81,HSD!B81)</f>
        <v>0</v>
      </c>
      <c r="C81">
        <f>IF(C29=Surrender!C29,Surrender!C81,HSD!C81)</f>
        <v>0</v>
      </c>
      <c r="D81">
        <f>IF(D29=Surrender!D29,Surrender!D81,HSD!D81)</f>
        <v>0</v>
      </c>
      <c r="E81">
        <f>IF(E29=Surrender!E29,Surrender!E81,HSD!E81)</f>
        <v>0</v>
      </c>
      <c r="F81">
        <f>IF(F29=Surrender!F29,Surrender!F81,HSD!F81)</f>
        <v>0</v>
      </c>
      <c r="G81">
        <f>IF(G29=Surrender!G29,Surrender!G81,HSD!G81)</f>
        <v>0</v>
      </c>
      <c r="H81">
        <f>IF(H29=Surrender!H29,Surrender!H81,HSD!H81)</f>
        <v>0</v>
      </c>
      <c r="I81">
        <f>IF(I29=Surrender!I29,Surrender!I81,HSD!I81)</f>
        <v>0</v>
      </c>
      <c r="J81">
        <f>IF(J29=Surrender!J29,Surrender!J81,HSD!J81)</f>
        <v>0</v>
      </c>
      <c r="K81">
        <f>IF(K29=Surrender!K29,Surrender!K81,HSD!K81)</f>
        <v>0</v>
      </c>
    </row>
    <row r="83" spans="1:11" x14ac:dyDescent="0.3">
      <c r="A83" t="s">
        <v>4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3">
      <c r="A84">
        <v>12</v>
      </c>
      <c r="B84">
        <f>IF(B32=Surrender!B32,Surrender!B84,HSD!B84)</f>
        <v>0.34029064270089004</v>
      </c>
      <c r="C84">
        <f>IF(C32=Surrender!C32,Surrender!C84,HSD!C84)</f>
        <v>0.50196248535967314</v>
      </c>
      <c r="D84">
        <f>IF(D32=Surrender!D32,Surrender!D84,HSD!D84)</f>
        <v>0.51400371740935757</v>
      </c>
      <c r="E84">
        <f>IF(E32=Surrender!E32,Surrender!E84,HSD!E84)</f>
        <v>0.53475509919657171</v>
      </c>
      <c r="F84">
        <f>IF(F32=Surrender!F32,Surrender!F84,HSD!F84)</f>
        <v>0.55059269210710649</v>
      </c>
      <c r="G84">
        <f>IF(G32=Surrender!G32,Surrender!G84,HSD!G84)</f>
        <v>0.56742278330832019</v>
      </c>
      <c r="H84">
        <f>IF(H32=Surrender!H32,Surrender!H84,HSD!H84)</f>
        <v>0.53745258729187351</v>
      </c>
      <c r="I84">
        <f>IF(I32=Surrender!I32,Surrender!I84,HSD!I84)</f>
        <v>0.4912950067323541</v>
      </c>
      <c r="J84">
        <f>IF(J32=Surrender!J32,Surrender!J84,HSD!J84)</f>
        <v>0.44245609420148591</v>
      </c>
      <c r="K84">
        <f>IF(K32=Surrender!K32,Surrender!K84,HSD!K84)</f>
        <v>0.37624612851608741</v>
      </c>
    </row>
    <row r="85" spans="1:11" x14ac:dyDescent="0.3">
      <c r="A85">
        <v>13</v>
      </c>
      <c r="B85">
        <f>IF(B33=Surrender!B33,Surrender!B85,HSD!B85)</f>
        <v>0.327684238187961</v>
      </c>
      <c r="C85">
        <f>IF(C33=Surrender!C33,Surrender!C85,HSD!C85)</f>
        <v>0.49247239362692286</v>
      </c>
      <c r="D85">
        <f>IF(D33=Surrender!D33,Surrender!D85,HSD!D85)</f>
        <v>0.50716638736287001</v>
      </c>
      <c r="E85">
        <f>IF(E33=Surrender!E33,Surrender!E85,HSD!E85)</f>
        <v>0.52473462393271253</v>
      </c>
      <c r="F85">
        <f>IF(F33=Surrender!F33,Surrender!F85,HSD!F85)</f>
        <v>0.54100776192676059</v>
      </c>
      <c r="G85">
        <f>IF(G33=Surrender!G33,Surrender!G85,HSD!G85)</f>
        <v>1.0455010638435727</v>
      </c>
      <c r="H85">
        <f>IF(H33=Surrender!H33,Surrender!H85,HSD!H85)</f>
        <v>0.51719646119815188</v>
      </c>
      <c r="I85">
        <f>IF(I33=Surrender!I33,Surrender!I85,HSD!I85)</f>
        <v>0.47279133284078939</v>
      </c>
      <c r="J85">
        <f>IF(J33=Surrender!J33,Surrender!J85,HSD!J85)</f>
        <v>0.4256519695072028</v>
      </c>
      <c r="K85">
        <f>IF(K33=Surrender!K33,Surrender!K85,HSD!K85)</f>
        <v>0.36206998455041256</v>
      </c>
    </row>
    <row r="86" spans="1:11" x14ac:dyDescent="0.3">
      <c r="A86">
        <v>14</v>
      </c>
      <c r="B86">
        <f>IF(B34=Surrender!B34,Surrender!B86,HSD!B86)</f>
        <v>0.31514257185697642</v>
      </c>
      <c r="C86">
        <f>IF(C34=Surrender!C34,Surrender!C86,HSD!C86)</f>
        <v>0.48255351811038272</v>
      </c>
      <c r="D86">
        <f>IF(D34=Surrender!D34,Surrender!D86,HSD!D86)</f>
        <v>0.49764556579281816</v>
      </c>
      <c r="E86">
        <f>IF(E34=Surrender!E34,Surrender!E86,HSD!E86)</f>
        <v>0.51542989690198615</v>
      </c>
      <c r="F86">
        <f>IF(F34=Surrender!F34,Surrender!F86,HSD!F86)</f>
        <v>1.0180852172075909</v>
      </c>
      <c r="G86">
        <f>IF(G34=Surrender!G34,Surrender!G86,HSD!G86)</f>
        <v>1.0455010638435729</v>
      </c>
      <c r="H86">
        <f>IF(H34=Surrender!H34,Surrender!H86,HSD!H86)</f>
        <v>0.49709196236633008</v>
      </c>
      <c r="I86">
        <f>IF(I34=Surrender!I34,Surrender!I86,HSD!I86)</f>
        <v>0.45442443375652797</v>
      </c>
      <c r="J86">
        <f>IF(J34=Surrender!J34,Surrender!J86,HSD!J86)</f>
        <v>0.4089910050029118</v>
      </c>
      <c r="K86">
        <f>IF(K34=Surrender!K34,Surrender!K86,HSD!K86)</f>
        <v>0.34799938090373161</v>
      </c>
    </row>
    <row r="87" spans="1:11" x14ac:dyDescent="0.3">
      <c r="A87">
        <v>15</v>
      </c>
      <c r="B87">
        <f>IF(B35=Surrender!B35,Surrender!B87,HSD!B87)</f>
        <v>0.30272071378660209</v>
      </c>
      <c r="C87">
        <f>IF(C35=Surrender!C35,Surrender!C87,HSD!C87)</f>
        <v>0.47334313370216685</v>
      </c>
      <c r="D87">
        <f>IF(D35=Surrender!D35,Surrender!D87,HSD!D87)</f>
        <v>0.48880480290634137</v>
      </c>
      <c r="E87">
        <f>IF(E35=Surrender!E35,Surrender!E87,HSD!E87)</f>
        <v>0.50678979323059736</v>
      </c>
      <c r="F87">
        <f>IF(F35=Surrender!F35,Surrender!F87,HSD!F87)</f>
        <v>1.0180852172075909</v>
      </c>
      <c r="G87">
        <f>IF(G35=Surrender!G35,Surrender!G87,HSD!G87)</f>
        <v>1.0455010638435727</v>
      </c>
      <c r="H87">
        <f>IF(H35=Surrender!H35,Surrender!H87,HSD!H87)</f>
        <v>0.47722077734110446</v>
      </c>
      <c r="I87">
        <f>IF(I35=Surrender!I35,Surrender!I87,HSD!I87)</f>
        <v>0.43626917672083054</v>
      </c>
      <c r="J87">
        <f>IF(J35=Surrender!J35,Surrender!J87,HSD!J87)</f>
        <v>0.39253848456297252</v>
      </c>
      <c r="K87">
        <f>IF(K35=Surrender!K35,Surrender!K87,HSD!K87)</f>
        <v>0.33409156765274794</v>
      </c>
    </row>
    <row r="88" spans="1:11" x14ac:dyDescent="0.3">
      <c r="A88">
        <v>16</v>
      </c>
      <c r="B88">
        <f>IF(B36=Surrender!B36,Surrender!B88,HSD!B88)</f>
        <v>0.30235592900691816</v>
      </c>
      <c r="C88">
        <f>IF(C36=Surrender!C36,Surrender!C88,HSD!C88)</f>
        <v>0.4647906338945379</v>
      </c>
      <c r="D88">
        <f>IF(D36=Surrender!D36,Surrender!D88,HSD!D88)</f>
        <v>0.48059552308318443</v>
      </c>
      <c r="E88">
        <f>IF(E36=Surrender!E36,Surrender!E88,HSD!E88)</f>
        <v>0.98263390902591441</v>
      </c>
      <c r="F88">
        <f>IF(F36=Surrender!F36,Surrender!F88,HSD!F88)</f>
        <v>1.0180852172075909</v>
      </c>
      <c r="G88">
        <f>IF(G36=Surrender!G36,Surrender!G88,HSD!G88)</f>
        <v>1.0455010638435727</v>
      </c>
      <c r="H88">
        <f>IF(H36=Surrender!H36,Surrender!H88,HSD!H88)</f>
        <v>0.45765214955230726</v>
      </c>
      <c r="I88">
        <f>IF(I36=Surrender!I36,Surrender!I88,HSD!I88)</f>
        <v>0.41838903582412801</v>
      </c>
      <c r="J88">
        <f>IF(J36=Surrender!J36,Surrender!J88,HSD!J88)</f>
        <v>0.3763496353848465</v>
      </c>
      <c r="K88">
        <f>IF(K36=Surrender!K36,Surrender!K88,HSD!K88)</f>
        <v>0.32039507782076326</v>
      </c>
    </row>
    <row r="89" spans="1:11" x14ac:dyDescent="0.3">
      <c r="A89">
        <v>17</v>
      </c>
      <c r="B89">
        <f>IF(B37=Surrender!B37,Surrender!B89,HSD!B89)</f>
        <v>0.29590972526483106</v>
      </c>
      <c r="C89">
        <f>IF(C37=Surrender!C37,Surrender!C89,HSD!C89)</f>
        <v>0.45684902693031099</v>
      </c>
      <c r="D89">
        <f>IF(D37=Surrender!D37,Surrender!D89,HSD!D89)</f>
        <v>0.94822248238955131</v>
      </c>
      <c r="E89">
        <f>IF(E37=Surrender!E37,Surrender!E89,HSD!E89)</f>
        <v>0.98263390902591441</v>
      </c>
      <c r="F89">
        <f>IF(F37=Surrender!F37,Surrender!F89,HSD!F89)</f>
        <v>1.0180852172075907</v>
      </c>
      <c r="G89">
        <f>IF(G37=Surrender!G37,Surrender!G89,HSD!G89)</f>
        <v>1.0455010638435729</v>
      </c>
      <c r="H89">
        <f>IF(H37=Surrender!H37,Surrender!H89,HSD!H89)</f>
        <v>0.4432866873760104</v>
      </c>
      <c r="I89">
        <f>IF(I37=Surrender!I37,Surrender!I89,HSD!I89)</f>
        <v>0.40663059560479642</v>
      </c>
      <c r="J89">
        <f>IF(J37=Surrender!J37,Surrender!J89,HSD!J89)</f>
        <v>0.36851835521934828</v>
      </c>
      <c r="K89">
        <f>IF(K37=Surrender!K37,Surrender!K89,HSD!K89)</f>
        <v>0.31846025350866897</v>
      </c>
    </row>
    <row r="90" spans="1:11" x14ac:dyDescent="0.3">
      <c r="A90">
        <v>18</v>
      </c>
      <c r="B90">
        <f>IF(B38=Surrender!B38,Surrender!B90,HSD!B90)</f>
        <v>0.3235334151403132</v>
      </c>
      <c r="C90">
        <f>IF(C38=Surrender!C38,Surrender!C90,HSD!C90)</f>
        <v>0.4934172759230967</v>
      </c>
      <c r="D90">
        <f>IF(D38=Surrender!D38,Surrender!D90,HSD!D90)</f>
        <v>1.0105458613793081</v>
      </c>
      <c r="E90">
        <f>IF(E38=Surrender!E38,Surrender!E90,HSD!E90)</f>
        <v>1.0428599409564983</v>
      </c>
      <c r="F90">
        <f>IF(F38=Surrender!F38,Surrender!F90,HSD!F90)</f>
        <v>1.0745088873324604</v>
      </c>
      <c r="G90">
        <f>IF(G38=Surrender!G38,Surrender!G90,HSD!G90)</f>
        <v>1.1218571453066557</v>
      </c>
      <c r="H90">
        <f>IF(H38=Surrender!H38,Surrender!H90,HSD!H90)</f>
        <v>0.63087860215577196</v>
      </c>
      <c r="I90">
        <f>IF(I38=Surrender!I38,Surrender!I90,HSD!I90)</f>
        <v>0.37330778670036147</v>
      </c>
      <c r="J90">
        <f>IF(J38=Surrender!J38,Surrender!J90,HSD!J90)</f>
        <v>0.39279611023068156</v>
      </c>
      <c r="K90">
        <f>IF(K38=Surrender!K38,Surrender!K90,HSD!K90)</f>
        <v>0.34269926616577512</v>
      </c>
    </row>
    <row r="91" spans="1:11" x14ac:dyDescent="0.3">
      <c r="A91">
        <v>19</v>
      </c>
      <c r="B91">
        <f>IF(B39=Surrender!B39,Surrender!B91,HSD!B91)</f>
        <v>0.43495775366292722</v>
      </c>
      <c r="C91">
        <f>IF(C39=Surrender!C39,Surrender!C91,HSD!C91)</f>
        <v>0.62832462629779118</v>
      </c>
      <c r="D91">
        <f>IF(D39=Surrender!D39,Surrender!D91,HSD!D91)</f>
        <v>0.63939119964802815</v>
      </c>
      <c r="E91">
        <f>IF(E39=Surrender!E39,Surrender!E91,HSD!E91)</f>
        <v>0.65089625584534427</v>
      </c>
      <c r="F91">
        <f>IF(F39=Surrender!F39,Surrender!F91,HSD!F91)</f>
        <v>0.66090624012336407</v>
      </c>
      <c r="G91">
        <f>IF(G39=Surrender!G39,Surrender!G91,HSD!G91)</f>
        <v>0.69485524745855443</v>
      </c>
      <c r="H91">
        <f>IF(H39=Surrender!H39,Surrender!H91,HSD!H91)</f>
        <v>0.76867556518077984</v>
      </c>
      <c r="I91">
        <f>IF(I39=Surrender!I39,Surrender!I91,HSD!I91)</f>
        <v>0.73264356191876234</v>
      </c>
      <c r="J91">
        <f>IF(J39=Surrender!J39,Surrender!J91,HSD!J91)</f>
        <v>0.46841604240622936</v>
      </c>
      <c r="K91">
        <f>IF(K39=Surrender!K39,Surrender!K91,HSD!K91)</f>
        <v>0.43495775366292727</v>
      </c>
    </row>
    <row r="92" spans="1:11" x14ac:dyDescent="0.3">
      <c r="A92">
        <v>20</v>
      </c>
      <c r="B92">
        <f>IF(B40=Surrender!B40,Surrender!B92,HSD!B92)</f>
        <v>0.54638209218554123</v>
      </c>
      <c r="C92">
        <f>IF(C40=Surrender!C40,Surrender!C92,HSD!C92)</f>
        <v>0.75798005972279903</v>
      </c>
      <c r="D92">
        <f>IF(D40=Surrender!D40,Surrender!D92,HSD!D92)</f>
        <v>0.7649717369497322</v>
      </c>
      <c r="E92">
        <f>IF(E40=Surrender!E40,Surrender!E92,HSD!E92)</f>
        <v>0.77228266898215236</v>
      </c>
      <c r="F92">
        <f>IF(F40=Surrender!F40,Surrender!F92,HSD!F92)</f>
        <v>0.77860586403751975</v>
      </c>
      <c r="G92">
        <f>IF(G40=Surrender!G40,Surrender!G92,HSD!G92)</f>
        <v>0.80112182632876472</v>
      </c>
      <c r="H92">
        <f>IF(H40=Surrender!H40,Surrender!H92,HSD!H92)</f>
        <v>0.84730093057265166</v>
      </c>
      <c r="I92">
        <f>IF(I40=Surrender!I40,Surrender!I92,HSD!I92)</f>
        <v>0.86121010636793238</v>
      </c>
      <c r="J92">
        <f>IF(J40=Surrender!J40,Surrender!J92,HSD!J92)</f>
        <v>0.81918071466135212</v>
      </c>
      <c r="K92">
        <f>IF(K40=Surrender!K40,Surrender!K92,HSD!K92)</f>
        <v>0.54638209218554135</v>
      </c>
    </row>
    <row r="93" spans="1:11" x14ac:dyDescent="0.3">
      <c r="A93">
        <v>21</v>
      </c>
      <c r="B93">
        <f>IF(B41=Surrender!B41,Surrender!B93,HSD!B93)</f>
        <v>0.65780643070815525</v>
      </c>
      <c r="C93">
        <f>IF(C41=Surrender!C41,Surrender!C93,HSD!C93)</f>
        <v>0.88200651549404019</v>
      </c>
      <c r="D93">
        <f>IF(D41=Surrender!D41,Surrender!D93,HSD!D93)</f>
        <v>0.8853003573017495</v>
      </c>
      <c r="E93">
        <f>IF(E41=Surrender!E41,Surrender!E93,HSD!E93)</f>
        <v>0.88876729296591961</v>
      </c>
      <c r="F93">
        <f>IF(F41=Surrender!F41,Surrender!F93,HSD!F93)</f>
        <v>0.89175382659528035</v>
      </c>
      <c r="G93">
        <f>IF(G41=Surrender!G41,Surrender!G93,HSD!G93)</f>
        <v>0.90283674384257995</v>
      </c>
      <c r="H93">
        <f>IF(H41=Surrender!H41,Surrender!H93,HSD!H93)</f>
        <v>0.92592629596452347</v>
      </c>
      <c r="I93">
        <f>IF(I41=Surrender!I41,Surrender!I93,HSD!I93)</f>
        <v>0.93060505318396625</v>
      </c>
      <c r="J93">
        <f>IF(J41=Surrender!J41,Surrender!J93,HSD!J93)</f>
        <v>0.93917615614724415</v>
      </c>
      <c r="K93">
        <f>IF(K41=Surrender!K41,Surrender!K93,HSD!K93)</f>
        <v>0.88857566147738609</v>
      </c>
    </row>
    <row r="94" spans="1:11" x14ac:dyDescent="0.3">
      <c r="A94">
        <v>22</v>
      </c>
      <c r="B94">
        <f>IF(B42=Surrender!B42,Surrender!B94,HSD!B94)</f>
        <v>0.22932137132783617</v>
      </c>
      <c r="C94">
        <f>IF(C42=Surrender!C42,Surrender!C94,HSD!C94)</f>
        <v>0.3484437814934257</v>
      </c>
      <c r="D94">
        <f>IF(D42=Surrender!D42,Surrender!D94,HSD!D94)</f>
        <v>0.35907281492334692</v>
      </c>
      <c r="E94">
        <f>IF(E42=Surrender!E42,Surrender!E94,HSD!E94)</f>
        <v>0.39446844550254284</v>
      </c>
      <c r="F94">
        <f>IF(F42=Surrender!F42,Surrender!F94,HSD!F94)</f>
        <v>0.41640366958226238</v>
      </c>
      <c r="G94">
        <f>IF(G42=Surrender!G42,Surrender!G94,HSD!G94)</f>
        <v>0.42315049208499778</v>
      </c>
      <c r="H94">
        <f>IF(H42=Surrender!H42,Surrender!H94,HSD!H94)</f>
        <v>0.35541355077168107</v>
      </c>
      <c r="I94">
        <f>IF(I42=Surrender!I42,Surrender!I94,HSD!I94)</f>
        <v>0.32514100115062705</v>
      </c>
      <c r="J94">
        <f>IF(J42=Surrender!J42,Surrender!J94,HSD!J94)</f>
        <v>0.29007768787413191</v>
      </c>
      <c r="K94">
        <f>IF(K42=Surrender!K42,Surrender!K94,HSD!K94)</f>
        <v>0.2488921581952955</v>
      </c>
    </row>
    <row r="95" spans="1:11" x14ac:dyDescent="0.3">
      <c r="A95">
        <v>23</v>
      </c>
      <c r="B95">
        <f>IF(B43=Surrender!B43,Surrender!B95,HSD!B95)</f>
        <v>0.21294127337584787</v>
      </c>
      <c r="C95">
        <f>IF(C43=Surrender!C43,Surrender!C95,HSD!C95)</f>
        <v>0.35360813639536137</v>
      </c>
      <c r="D95">
        <f>IF(D43=Surrender!D43,Surrender!D95,HSD!D95)</f>
        <v>0.37387488538214331</v>
      </c>
      <c r="E95">
        <f>IF(E43=Surrender!E43,Surrender!E95,HSD!E95)</f>
        <v>0.39446844550254284</v>
      </c>
      <c r="F95">
        <f>IF(F43=Surrender!F43,Surrender!F95,HSD!F95)</f>
        <v>0.41640366958226238</v>
      </c>
      <c r="G95">
        <f>IF(G43=Surrender!G43,Surrender!G95,HSD!G95)</f>
        <v>0.42315049208499778</v>
      </c>
      <c r="H95">
        <f>IF(H43=Surrender!H43,Surrender!H95,HSD!H95)</f>
        <v>0.33002686857370378</v>
      </c>
      <c r="I95">
        <f>IF(I43=Surrender!I43,Surrender!I95,HSD!I95)</f>
        <v>0.30191664392558226</v>
      </c>
      <c r="J95">
        <f>IF(J43=Surrender!J43,Surrender!J95,HSD!J95)</f>
        <v>0.26935785302597964</v>
      </c>
      <c r="K95">
        <f>IF(K43=Surrender!K43,Surrender!K95,HSD!K95)</f>
        <v>0.23111414689563153</v>
      </c>
    </row>
    <row r="96" spans="1:11" x14ac:dyDescent="0.3">
      <c r="A96">
        <v>24</v>
      </c>
      <c r="B96">
        <f>IF(B44=Surrender!B44,Surrender!B96,HSD!B96)</f>
        <v>0.19773118242043017</v>
      </c>
      <c r="C96">
        <f>IF(C44=Surrender!C44,Surrender!C96,HSD!C96)</f>
        <v>0.35360813639536137</v>
      </c>
      <c r="D96">
        <f>IF(D44=Surrender!D44,Surrender!D96,HSD!D96)</f>
        <v>0.37387488538214331</v>
      </c>
      <c r="E96">
        <f>IF(E44=Surrender!E44,Surrender!E96,HSD!E96)</f>
        <v>0.39446844550254284</v>
      </c>
      <c r="F96">
        <f>IF(F44=Surrender!F44,Surrender!F96,HSD!F96)</f>
        <v>0.41640366958226238</v>
      </c>
      <c r="G96">
        <f>IF(G44=Surrender!G44,Surrender!G96,HSD!G96)</f>
        <v>0.42315049208499778</v>
      </c>
      <c r="H96">
        <f>IF(H44=Surrender!H44,Surrender!H96,HSD!H96)</f>
        <v>0.30645352081843924</v>
      </c>
      <c r="I96">
        <f>IF(I44=Surrender!I44,Surrender!I96,HSD!I96)</f>
        <v>0.28035116935946924</v>
      </c>
      <c r="J96">
        <f>IF(J44=Surrender!J44,Surrender!J96,HSD!J96)</f>
        <v>0.25011800638126686</v>
      </c>
      <c r="K96">
        <f>IF(K44=Surrender!K44,Surrender!K96,HSD!K96)</f>
        <v>0.21460599354594356</v>
      </c>
    </row>
    <row r="97" spans="1:11" x14ac:dyDescent="0.3">
      <c r="A97">
        <v>25</v>
      </c>
      <c r="B97">
        <f>IF(B45=Surrender!B45,Surrender!B97,HSD!B97)</f>
        <v>0.1836075265332566</v>
      </c>
      <c r="C97">
        <f>IF(C45=Surrender!C45,Surrender!C97,HSD!C97)</f>
        <v>0.35360813639536137</v>
      </c>
      <c r="D97">
        <f>IF(D45=Surrender!D45,Surrender!D97,HSD!D97)</f>
        <v>0.37387488538214331</v>
      </c>
      <c r="E97">
        <f>IF(E45=Surrender!E45,Surrender!E97,HSD!E97)</f>
        <v>0.39446844550254284</v>
      </c>
      <c r="F97">
        <f>IF(F45=Surrender!F45,Surrender!F97,HSD!F97)</f>
        <v>0.41640366958226238</v>
      </c>
      <c r="G97">
        <f>IF(G45=Surrender!G45,Surrender!G97,HSD!G97)</f>
        <v>0.42315049208499778</v>
      </c>
      <c r="H97">
        <f>IF(H45=Surrender!H45,Surrender!H97,HSD!H97)</f>
        <v>0.28456398361712221</v>
      </c>
      <c r="I97">
        <f>IF(I45=Surrender!I45,Surrender!I97,HSD!I97)</f>
        <v>0.26032608583379291</v>
      </c>
      <c r="J97">
        <f>IF(J45=Surrender!J45,Surrender!J97,HSD!J97)</f>
        <v>0.23225243449689065</v>
      </c>
      <c r="K97">
        <f>IF(K45=Surrender!K45,Surrender!K97,HSD!K97)</f>
        <v>0.19927699400694757</v>
      </c>
    </row>
    <row r="98" spans="1:11" x14ac:dyDescent="0.3">
      <c r="A98">
        <v>26</v>
      </c>
      <c r="B98">
        <f>IF(B46=Surrender!B46,Surrender!B98,HSD!B98)</f>
        <v>0.2121090766176992</v>
      </c>
      <c r="C98">
        <f>IF(C46=Surrender!C46,Surrender!C98,HSD!C98)</f>
        <v>0.35360813639536137</v>
      </c>
      <c r="D98">
        <f>IF(D46=Surrender!D46,Surrender!D98,HSD!D98)</f>
        <v>0.37387488538214331</v>
      </c>
      <c r="E98">
        <f>IF(E46=Surrender!E46,Surrender!E98,HSD!E98)</f>
        <v>0.39446844550254284</v>
      </c>
      <c r="F98">
        <f>IF(F46=Surrender!F46,Surrender!F98,HSD!F98)</f>
        <v>0.41640366958226238</v>
      </c>
      <c r="G98">
        <f>IF(G46=Surrender!G46,Surrender!G98,HSD!G98)</f>
        <v>0.42315049208499778</v>
      </c>
      <c r="H98">
        <f>IF(H46=Surrender!H46,Surrender!H98,HSD!H98)</f>
        <v>0.26423798478732774</v>
      </c>
      <c r="I98">
        <f>IF(I46=Surrender!I46,Surrender!I98,HSD!I98)</f>
        <v>0.24173136541709339</v>
      </c>
      <c r="J98">
        <f>IF(J46=Surrender!J46,Surrender!J98,HSD!J98)</f>
        <v>0.21566297488996986</v>
      </c>
      <c r="K98">
        <f>IF(K46=Surrender!K46,Surrender!K98,HSD!K98)</f>
        <v>0.18504292300645134</v>
      </c>
    </row>
    <row r="99" spans="1:11" x14ac:dyDescent="0.3">
      <c r="A99">
        <v>27</v>
      </c>
      <c r="B99">
        <f>IF(B47=Surrender!B47,Surrender!B99,HSD!B99)</f>
        <v>0.2121090766176992</v>
      </c>
      <c r="C99">
        <f>IF(C47=Surrender!C47,Surrender!C99,HSD!C99)</f>
        <v>0.35360813639536137</v>
      </c>
      <c r="D99">
        <f>IF(D47=Surrender!D47,Surrender!D99,HSD!D99)</f>
        <v>0.37387488538214331</v>
      </c>
      <c r="E99">
        <f>IF(E47=Surrender!E47,Surrender!E99,HSD!E99)</f>
        <v>0.39446844550254284</v>
      </c>
      <c r="F99">
        <f>IF(F47=Surrender!F47,Surrender!F99,HSD!F99)</f>
        <v>0.41640366958226238</v>
      </c>
      <c r="G99">
        <f>IF(G47=Surrender!G47,Surrender!G99,HSD!G99)</f>
        <v>0.42315049208499778</v>
      </c>
      <c r="H99">
        <f>IF(H47=Surrender!H47,Surrender!H99,HSD!H99)</f>
        <v>0.26231240836153336</v>
      </c>
      <c r="I99">
        <f>IF(I47=Surrender!I47,Surrender!I99,HSD!I99)</f>
        <v>0.24474124225119143</v>
      </c>
      <c r="J99">
        <f>IF(J47=Surrender!J47,Surrender!J99,HSD!J99)</f>
        <v>0.2284251594344453</v>
      </c>
      <c r="K99">
        <f>IF(K47=Surrender!K47,Surrender!K99,HSD!K99)</f>
        <v>0.21210907661769923</v>
      </c>
    </row>
    <row r="100" spans="1:11" x14ac:dyDescent="0.3">
      <c r="A100">
        <v>28</v>
      </c>
      <c r="B100">
        <f>IF(B48=Surrender!B48,Surrender!B100,HSD!B100)</f>
        <v>0.3235334151403132</v>
      </c>
      <c r="C100">
        <f>IF(C48=Surrender!C48,Surrender!C100,HSD!C100)</f>
        <v>0.4934172759230967</v>
      </c>
      <c r="D100">
        <f>IF(D48=Surrender!D48,Surrender!D100,HSD!D100)</f>
        <v>0.50890887319328326</v>
      </c>
      <c r="E100">
        <f>IF(E48=Surrender!E48,Surrender!E100,HSD!E100)</f>
        <v>0.52495818135214112</v>
      </c>
      <c r="F100">
        <f>IF(F48=Surrender!F48,Surrender!F100,HSD!F100)</f>
        <v>0.53865495485281323</v>
      </c>
      <c r="G100">
        <f>IF(G48=Surrender!G48,Surrender!G100,HSD!G100)</f>
        <v>0.58858866858834413</v>
      </c>
      <c r="H100">
        <f>IF(H48=Surrender!H48,Surrender!H100,HSD!H100)</f>
        <v>0.63087860215577196</v>
      </c>
      <c r="I100">
        <f>IF(I48=Surrender!I48,Surrender!I100,HSD!I100)</f>
        <v>0.37330778670036147</v>
      </c>
      <c r="J100">
        <f>IF(J48=Surrender!J48,Surrender!J100,HSD!J100)</f>
        <v>0.34842060092033733</v>
      </c>
      <c r="K100">
        <f>IF(K48=Surrender!K48,Surrender!K100,HSD!K100)</f>
        <v>0.32353341514031325</v>
      </c>
    </row>
    <row r="101" spans="1:11" x14ac:dyDescent="0.3">
      <c r="A101">
        <v>29</v>
      </c>
      <c r="B101">
        <f>IF(B49=Surrender!B49,Surrender!B101,HSD!B101)</f>
        <v>0.43495775366292722</v>
      </c>
      <c r="C101">
        <f>IF(C49=Surrender!C49,Surrender!C101,HSD!C101)</f>
        <v>0.62832462629779118</v>
      </c>
      <c r="D101">
        <f>IF(D49=Surrender!D49,Surrender!D101,HSD!D101)</f>
        <v>0.63939119964802815</v>
      </c>
      <c r="E101">
        <f>IF(E49=Surrender!E49,Surrender!E101,HSD!E101)</f>
        <v>0.65089625584534427</v>
      </c>
      <c r="F101">
        <f>IF(F49=Surrender!F49,Surrender!F101,HSD!F101)</f>
        <v>0.66090624012336407</v>
      </c>
      <c r="G101">
        <f>IF(G49=Surrender!G49,Surrender!G101,HSD!G101)</f>
        <v>0.69485524745855443</v>
      </c>
      <c r="H101">
        <f>IF(H49=Surrender!H49,Surrender!H101,HSD!H101)</f>
        <v>0.76867556518077984</v>
      </c>
      <c r="I101">
        <f>IF(I49=Surrender!I49,Surrender!I101,HSD!I101)</f>
        <v>0.73264356191876234</v>
      </c>
      <c r="J101">
        <f>IF(J49=Surrender!J49,Surrender!J101,HSD!J101)</f>
        <v>0.46841604240622936</v>
      </c>
      <c r="K101">
        <f>IF(K49=Surrender!K49,Surrender!K101,HSD!K101)</f>
        <v>0.43495775366292727</v>
      </c>
    </row>
    <row r="102" spans="1:11" x14ac:dyDescent="0.3">
      <c r="A102">
        <v>30</v>
      </c>
      <c r="B102">
        <f>IF(B50=Surrender!B50,Surrender!B102,HSD!B102)</f>
        <v>0.54638209218554123</v>
      </c>
      <c r="C102">
        <f>IF(C50=Surrender!C50,Surrender!C102,HSD!C102)</f>
        <v>0.75798005972279903</v>
      </c>
      <c r="D102">
        <f>IF(D50=Surrender!D50,Surrender!D102,HSD!D102)</f>
        <v>0.7649717369497322</v>
      </c>
      <c r="E102">
        <f>IF(E50=Surrender!E50,Surrender!E102,HSD!E102)</f>
        <v>0.77228266898215236</v>
      </c>
      <c r="F102">
        <f>IF(F50=Surrender!F50,Surrender!F102,HSD!F102)</f>
        <v>0.77860586403751975</v>
      </c>
      <c r="G102">
        <f>IF(G50=Surrender!G50,Surrender!G102,HSD!G102)</f>
        <v>0.80112182632876472</v>
      </c>
      <c r="H102">
        <f>IF(H50=Surrender!H50,Surrender!H102,HSD!H102)</f>
        <v>0.84730093057265166</v>
      </c>
      <c r="I102">
        <f>IF(I50=Surrender!I50,Surrender!I102,HSD!I102)</f>
        <v>0.86121010636793238</v>
      </c>
      <c r="J102">
        <f>IF(J50=Surrender!J50,Surrender!J102,HSD!J102)</f>
        <v>0.81918071466135212</v>
      </c>
      <c r="K102">
        <f>IF(K50=Surrender!K50,Surrender!K102,HSD!K102)</f>
        <v>0.54638209218554135</v>
      </c>
    </row>
    <row r="103" spans="1:11" x14ac:dyDescent="0.3">
      <c r="A103">
        <v>31</v>
      </c>
      <c r="B103">
        <f>IF(B51=Surrender!B51,Surrender!B103,HSD!B103)</f>
        <v>0.65780643070815525</v>
      </c>
      <c r="C103">
        <f>IF(C51=Surrender!C51,Surrender!C103,HSD!C103)</f>
        <v>0.88200651549404019</v>
      </c>
      <c r="D103">
        <f>IF(D51=Surrender!D51,Surrender!D103,HSD!D103)</f>
        <v>0.8853003573017495</v>
      </c>
      <c r="E103">
        <f>IF(E51=Surrender!E51,Surrender!E103,HSD!E103)</f>
        <v>0.88876729296591961</v>
      </c>
      <c r="F103">
        <f>IF(F51=Surrender!F51,Surrender!F103,HSD!F103)</f>
        <v>0.89175382659528035</v>
      </c>
      <c r="G103">
        <f>IF(G51=Surrender!G51,Surrender!G103,HSD!G103)</f>
        <v>0.90283674384257995</v>
      </c>
      <c r="H103">
        <f>IF(H51=Surrender!H51,Surrender!H103,HSD!H103)</f>
        <v>0.92592629596452347</v>
      </c>
      <c r="I103">
        <f>IF(I51=Surrender!I51,Surrender!I103,HSD!I103)</f>
        <v>0.93060505318396625</v>
      </c>
      <c r="J103">
        <f>IF(J51=Surrender!J51,Surrender!J103,HSD!J103)</f>
        <v>0.93917615614724415</v>
      </c>
      <c r="K103">
        <f>IF(K51=Surrender!K51,Surrender!K103,HSD!K103)</f>
        <v>0.88857566147738609</v>
      </c>
    </row>
    <row r="104" spans="1:11" x14ac:dyDescent="0.3">
      <c r="A104" s="457" t="s">
        <v>132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 x14ac:dyDescent="0.3">
      <c r="A105" t="s">
        <v>7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 x14ac:dyDescent="0.3">
      <c r="A106">
        <v>4</v>
      </c>
      <c r="B106">
        <f>IF(B2=Surrender!B2,Surrender!B106,HSD!B106)</f>
        <v>-0.64969215627243293</v>
      </c>
      <c r="C106">
        <f>IF(C2=Surrender!C2,Surrender!C106,HSD!C106)</f>
        <v>-0.62794445506581353</v>
      </c>
      <c r="D106">
        <f>IF(D2=Surrender!D2,Surrender!D106,HSD!D106)</f>
        <v>-0.62549382739723836</v>
      </c>
      <c r="E106">
        <f>IF(E2=Surrender!E2,Surrender!E106,HSD!E106)</f>
        <v>-0.64139839210054761</v>
      </c>
      <c r="F106">
        <f>IF(F2=Surrender!F2,Surrender!F106,HSD!F106)</f>
        <v>-0.63951804267999679</v>
      </c>
      <c r="G106">
        <f>IF(G2=Surrender!G2,Surrender!G106,HSD!G106)</f>
        <v>-0.63283750233551095</v>
      </c>
      <c r="H106">
        <f>IF(H2=Surrender!H2,Surrender!H106,HSD!H106)</f>
        <v>-0.49918158357350934</v>
      </c>
      <c r="I106">
        <f>IF(I2=Surrender!I2,Surrender!I106,HSD!I106)</f>
        <v>-0.53303800219597064</v>
      </c>
      <c r="J106">
        <f>IF(J2=Surrender!J2,Surrender!J106,HSD!J106)</f>
        <v>-0.57336816996507856</v>
      </c>
      <c r="K106">
        <f>IF(K2=Surrender!K2,Surrender!K106,HSD!K106)</f>
        <v>-0.62034738716819848</v>
      </c>
    </row>
    <row r="107" spans="1:11" x14ac:dyDescent="0.3">
      <c r="A107">
        <v>5</v>
      </c>
      <c r="B107">
        <f>IF(B3=Surrender!B3,Surrender!B107,HSD!B107)</f>
        <v>-0.66161021563681621</v>
      </c>
      <c r="C107">
        <f>IF(C3=Surrender!C3,Surrender!C107,HSD!C107)</f>
        <v>-0.63975586028521114</v>
      </c>
      <c r="D107">
        <f>IF(D3=Surrender!D3,Surrender!D107,HSD!D107)</f>
        <v>-0.63747965223362502</v>
      </c>
      <c r="E107">
        <f>IF(E3=Surrender!E3,Surrender!E107,HSD!E107)</f>
        <v>-0.65226238668282521</v>
      </c>
      <c r="F107">
        <f>IF(F3=Surrender!F3,Surrender!F107,HSD!F107)</f>
        <v>-0.65051607184757509</v>
      </c>
      <c r="G107">
        <f>IF(G3=Surrender!G3,Surrender!G107,HSD!G107)</f>
        <v>-0.64431188412953411</v>
      </c>
      <c r="H107">
        <f>IF(H3=Surrender!H3,Surrender!H107,HSD!H107)</f>
        <v>-0.51628322192830511</v>
      </c>
      <c r="I107">
        <f>IF(I3=Surrender!I3,Surrender!I107,HSD!I107)</f>
        <v>-0.54901899374941099</v>
      </c>
      <c r="J107">
        <f>IF(J3=Surrender!J3,Surrender!J107,HSD!J107)</f>
        <v>-0.58797254265475285</v>
      </c>
      <c r="K107">
        <f>IF(K3=Surrender!K3,Surrender!K107,HSD!K107)</f>
        <v>-0.63328384702255858</v>
      </c>
    </row>
    <row r="108" spans="1:11" x14ac:dyDescent="0.3">
      <c r="A108">
        <v>6</v>
      </c>
      <c r="B108">
        <f>IF(B4=Surrender!B4,Surrender!B108,HSD!B108)</f>
        <v>-0.67780484725526791</v>
      </c>
      <c r="C108">
        <f>IF(C4=Surrender!C4,Surrender!C108,HSD!C108)</f>
        <v>-0.65118323227086761</v>
      </c>
      <c r="D108">
        <f>IF(D4=Surrender!D4,Surrender!D108,HSD!D108)</f>
        <v>-0.64909810474299945</v>
      </c>
      <c r="E108">
        <f>IF(E4=Surrender!E4,Surrender!E108,HSD!E108)</f>
        <v>-0.66292687509510151</v>
      </c>
      <c r="F108">
        <f>IF(F4=Surrender!F4,Surrender!F108,HSD!F108)</f>
        <v>-0.6613324742233252</v>
      </c>
      <c r="G108">
        <f>IF(G4=Surrender!G4,Surrender!G108,HSD!G108)</f>
        <v>-0.65566123977056312</v>
      </c>
      <c r="H108">
        <f>IF(H4=Surrender!H4,Surrender!H108,HSD!H108)</f>
        <v>-0.53412528358263123</v>
      </c>
      <c r="I108">
        <f>IF(I4=Surrender!I4,Surrender!I108,HSD!I108)</f>
        <v>-0.5657286516448633</v>
      </c>
      <c r="J108">
        <f>IF(J4=Surrender!J4,Surrender!J108,HSD!J108)</f>
        <v>-0.60258608955731263</v>
      </c>
      <c r="K108">
        <f>IF(K4=Surrender!K4,Surrender!K108,HSD!K108)</f>
        <v>-0.64629383657022199</v>
      </c>
    </row>
    <row r="109" spans="1:11" x14ac:dyDescent="0.3">
      <c r="A109">
        <v>7</v>
      </c>
      <c r="B109">
        <f>IF(B5=Surrender!B5,Surrender!B109,HSD!B109)</f>
        <v>-0.65408751348945049</v>
      </c>
      <c r="C109">
        <f>IF(C5=Surrender!C5,Surrender!C109,HSD!C109)</f>
        <v>-0.57459899474076515</v>
      </c>
      <c r="D109">
        <f>IF(D5=Surrender!D5,Surrender!D109,HSD!D109)</f>
        <v>-0.56785808138444083</v>
      </c>
      <c r="E109">
        <f>IF(E5=Surrender!E5,Surrender!E109,HSD!E109)</f>
        <v>-0.57497300528939332</v>
      </c>
      <c r="F109">
        <f>IF(F5=Surrender!F5,Surrender!F109,HSD!F109)</f>
        <v>-0.56922223373423586</v>
      </c>
      <c r="G109">
        <f>IF(G5=Surrender!G5,Surrender!G109,HSD!G109)</f>
        <v>-0.54851117635997992</v>
      </c>
      <c r="H109">
        <f>IF(H5=Surrender!H5,Surrender!H109,HSD!H109)</f>
        <v>-0.44806397377899709</v>
      </c>
      <c r="I109">
        <f>IF(I5=Surrender!I5,Surrender!I109,HSD!I109)</f>
        <v>-0.54649948645992685</v>
      </c>
      <c r="J109">
        <f>IF(J5=Surrender!J5,Surrender!J109,HSD!J109)</f>
        <v>-0.59178605557427866</v>
      </c>
      <c r="K109">
        <f>IF(K5=Surrender!K5,Surrender!K109,HSD!K109)</f>
        <v>-0.63228864704315768</v>
      </c>
    </row>
    <row r="110" spans="1:11" x14ac:dyDescent="0.3">
      <c r="A110">
        <v>8</v>
      </c>
      <c r="B110">
        <f>IF(B6=Surrender!B6,Surrender!B110,HSD!B110)</f>
        <v>-0.61870368335035075</v>
      </c>
      <c r="C110">
        <f>IF(C6=Surrender!C6,Surrender!C110,HSD!C110)</f>
        <v>-0.52570125482952001</v>
      </c>
      <c r="D110">
        <f>IF(D6=Surrender!D6,Surrender!D110,HSD!D110)</f>
        <v>-0.51982063212531804</v>
      </c>
      <c r="E110">
        <f>IF(E6=Surrender!E6,Surrender!E110,HSD!E110)</f>
        <v>-0.52686965809573971</v>
      </c>
      <c r="F110">
        <f>IF(F6=Surrender!F6,Surrender!F110,HSD!F110)</f>
        <v>-0.52180592231171319</v>
      </c>
      <c r="G110">
        <f>IF(G6=Surrender!G6,Surrender!G110,HSD!G110)</f>
        <v>-0.50419996892272845</v>
      </c>
      <c r="H110">
        <f>IF(H6=Surrender!H6,Surrender!H110,HSD!H110)</f>
        <v>-0.40009338241588083</v>
      </c>
      <c r="I110">
        <f>IF(I6=Surrender!I6,Surrender!I110,HSD!I110)</f>
        <v>-0.44404302315822308</v>
      </c>
      <c r="J110">
        <f>IF(J6=Surrender!J6,Surrender!J110,HSD!J110)</f>
        <v>-0.54699786561582064</v>
      </c>
      <c r="K110">
        <f>IF(K6=Surrender!K6,Surrender!K110,HSD!K110)</f>
        <v>-0.60080448007436693</v>
      </c>
    </row>
    <row r="111" spans="1:11" x14ac:dyDescent="0.3">
      <c r="A111">
        <v>9</v>
      </c>
      <c r="B111">
        <f>IF(B7=Surrender!B7,Surrender!B111,HSD!B111)</f>
        <v>-0.57933468405491317</v>
      </c>
      <c r="C111">
        <f>IF(C7=Surrender!C7,Surrender!C111,HSD!C111)</f>
        <v>-0.47296850799930379</v>
      </c>
      <c r="D111">
        <f>IF(D7=Surrender!D7,Surrender!D111,HSD!D111)</f>
        <v>-1.0205935634387413</v>
      </c>
      <c r="E111">
        <f>IF(E7=Surrender!E7,Surrender!E111,HSD!E111)</f>
        <v>-1.0113220206464297</v>
      </c>
      <c r="F111">
        <f>IF(F7=Surrender!F7,Surrender!F111,HSD!F111)</f>
        <v>-1.0033241634726571</v>
      </c>
      <c r="G111">
        <f>IF(G7=Surrender!G7,Surrender!G111,HSD!G111)</f>
        <v>-0.97485808847527222</v>
      </c>
      <c r="H111">
        <f>IF(H7=Surrender!H7,Surrender!H111,HSD!H111)</f>
        <v>-0.36292586807283833</v>
      </c>
      <c r="I111">
        <f>IF(I7=Surrender!I7,Surrender!I111,HSD!I111)</f>
        <v>-0.39271659089901562</v>
      </c>
      <c r="J111">
        <f>IF(J7=Surrender!J7,Surrender!J111,HSD!J111)</f>
        <v>-0.44112297012360069</v>
      </c>
      <c r="K111">
        <f>IF(K7=Surrender!K7,Surrender!K111,HSD!K111)</f>
        <v>-0.54988410919942199</v>
      </c>
    </row>
    <row r="112" spans="1:11" x14ac:dyDescent="0.3">
      <c r="A112">
        <v>10</v>
      </c>
      <c r="B112">
        <f>IF(B8=Surrender!B8,Surrender!B112,HSD!B112)</f>
        <v>-0.51971754456469177</v>
      </c>
      <c r="C112">
        <f>IF(C8=Surrender!C8,Surrender!C112,HSD!C112)</f>
        <v>-0.85103178353717812</v>
      </c>
      <c r="D112">
        <f>IF(D8=Surrender!D8,Surrender!D112,HSD!D112)</f>
        <v>-0.84384328890976379</v>
      </c>
      <c r="E112">
        <f>IF(E8=Surrender!E8,Surrender!E112,HSD!E112)</f>
        <v>-0.83634589828741379</v>
      </c>
      <c r="F112">
        <f>IF(F8=Surrender!F8,Surrender!F112,HSD!F112)</f>
        <v>-0.82988803869487504</v>
      </c>
      <c r="G112">
        <f>IF(G8=Surrender!G8,Surrender!G112,HSD!G112)</f>
        <v>-0.80669875371777267</v>
      </c>
      <c r="H112">
        <f>IF(H8=Surrender!H8,Surrender!H112,HSD!H112)</f>
        <v>-0.76752220540680138</v>
      </c>
      <c r="I112">
        <f>IF(I8=Surrender!I8,Surrender!I112,HSD!I112)</f>
        <v>-0.80767276141362832</v>
      </c>
      <c r="J112">
        <f>IF(J8=Surrender!J8,Surrender!J112,HSD!J112)</f>
        <v>-0.85334348220532463</v>
      </c>
      <c r="K112">
        <f>IF(K8=Surrender!K8,Surrender!K112,HSD!K112)</f>
        <v>-0.4391161443290561</v>
      </c>
    </row>
    <row r="113" spans="1:11" x14ac:dyDescent="0.3">
      <c r="A113">
        <v>11</v>
      </c>
      <c r="B113">
        <f>IF(B9=Surrender!B9,Surrender!B113,HSD!B113)</f>
        <v>-0.44074979780503526</v>
      </c>
      <c r="C113">
        <f>IF(C9=Surrender!C9,Surrender!C113,HSD!C113)</f>
        <v>-0.79657325222673514</v>
      </c>
      <c r="D113">
        <f>IF(D9=Surrender!D9,Surrender!D113,HSD!D113)</f>
        <v>-0.79090499227980193</v>
      </c>
      <c r="E113">
        <f>IF(E9=Surrender!E9,Surrender!E113,HSD!E113)</f>
        <v>-0.78500772581014577</v>
      </c>
      <c r="F113">
        <f>IF(F9=Surrender!F9,Surrender!F113,HSD!F113)</f>
        <v>-0.77992826635423507</v>
      </c>
      <c r="G113">
        <f>IF(G9=Surrender!G9,Surrender!G113,HSD!G113)</f>
        <v>-0.76185417395280952</v>
      </c>
      <c r="H113">
        <f>IF(H9=Surrender!H9,Surrender!H113,HSD!H113)</f>
        <v>-0.73333434200581205</v>
      </c>
      <c r="I113">
        <f>IF(I9=Surrender!I9,Surrender!I113,HSD!I113)</f>
        <v>-0.7756443244216128</v>
      </c>
      <c r="J113">
        <f>IF(J9=Surrender!J9,Surrender!J113,HSD!J113)</f>
        <v>-0.82527093888866809</v>
      </c>
      <c r="K113">
        <f>IF(K9=Surrender!K9,Surrender!K113,HSD!K113)</f>
        <v>-0.41340283543922207</v>
      </c>
    </row>
    <row r="114" spans="1:11" x14ac:dyDescent="0.3">
      <c r="A114">
        <v>12</v>
      </c>
      <c r="B114">
        <f>IF(B10=Surrender!B10,Surrender!B114,HSD!B114)</f>
        <v>-0.69498195510467564</v>
      </c>
      <c r="C114">
        <f>IF(C10=Surrender!C10,Surrender!C114,HSD!C114)</f>
        <v>-0.64537193969934437</v>
      </c>
      <c r="D114">
        <f>IF(D10=Surrender!D10,Surrender!D114,HSD!D114)</f>
        <v>-0.64253780972587782</v>
      </c>
      <c r="E114">
        <f>IF(E10=Surrender!E10,Surrender!E114,HSD!E114)</f>
        <v>-0.78789092338230082</v>
      </c>
      <c r="F114">
        <f>IF(F10=Surrender!F10,Surrender!F114,HSD!F114)</f>
        <v>-0.78789092338230082</v>
      </c>
      <c r="G114">
        <f>IF(G10=Surrender!G10,Surrender!G114,HSD!G114)</f>
        <v>-0.78789092338230082</v>
      </c>
      <c r="H114">
        <f>IF(H10=Surrender!H10,Surrender!H114,HSD!H114)</f>
        <v>-0.56826126528899534</v>
      </c>
      <c r="I114">
        <f>IF(I10=Surrender!I10,Surrender!I114,HSD!I114)</f>
        <v>-0.59671580617491327</v>
      </c>
      <c r="J114">
        <f>IF(J10=Surrender!J10,Surrender!J114,HSD!J114)</f>
        <v>-0.63009096848306756</v>
      </c>
      <c r="K114">
        <f>IF(K10=Surrender!K10,Surrender!K114,HSD!K114)</f>
        <v>-0.66958834719356342</v>
      </c>
    </row>
    <row r="115" spans="1:11" x14ac:dyDescent="0.3">
      <c r="A115">
        <v>13</v>
      </c>
      <c r="B115">
        <f>IF(B11=Surrender!B11,Surrender!B115,HSD!B115)</f>
        <v>-0.71676895831148446</v>
      </c>
      <c r="C115">
        <f>IF(C11=Surrender!C11,Surrender!C115,HSD!C115)</f>
        <v>-0.78789092338230082</v>
      </c>
      <c r="D115">
        <f>IF(D11=Surrender!D11,Surrender!D115,HSD!D115)</f>
        <v>-0.78789092338230082</v>
      </c>
      <c r="E115">
        <f>IF(E11=Surrender!E11,Surrender!E115,HSD!E115)</f>
        <v>-0.78789092338230082</v>
      </c>
      <c r="F115">
        <f>IF(F11=Surrender!F11,Surrender!F115,HSD!F115)</f>
        <v>-0.78789092338230082</v>
      </c>
      <c r="G115">
        <f>IF(G11=Surrender!G11,Surrender!G115,HSD!G115)</f>
        <v>-0.78789092338230082</v>
      </c>
      <c r="H115">
        <f>IF(H11=Surrender!H11,Surrender!H115,HSD!H115)</f>
        <v>-0.59909974633978136</v>
      </c>
      <c r="I115">
        <f>IF(I11=Surrender!I11,Surrender!I115,HSD!I115)</f>
        <v>-0.62552182001956225</v>
      </c>
      <c r="J115">
        <f>IF(J11=Surrender!J11,Surrender!J115,HSD!J115)</f>
        <v>-0.65651304216284845</v>
      </c>
      <c r="K115">
        <f>IF(K11=Surrender!K11,Surrender!K115,HSD!K115)</f>
        <v>-0.69318917953688031</v>
      </c>
    </row>
    <row r="116" spans="1:11" x14ac:dyDescent="0.3">
      <c r="A116">
        <v>14</v>
      </c>
      <c r="B116">
        <f>IF(B12=Surrender!B12,Surrender!B116,HSD!B116)</f>
        <v>-0.73699974700352133</v>
      </c>
      <c r="C116">
        <f>IF(C12=Surrender!C12,Surrender!C116,HSD!C116)</f>
        <v>-0.78789092338230082</v>
      </c>
      <c r="D116">
        <f>IF(D12=Surrender!D12,Surrender!D116,HSD!D116)</f>
        <v>-0.78789092338230082</v>
      </c>
      <c r="E116">
        <f>IF(E12=Surrender!E12,Surrender!E116,HSD!E116)</f>
        <v>-0.78789092338230082</v>
      </c>
      <c r="F116">
        <f>IF(F12=Surrender!F12,Surrender!F116,HSD!F116)</f>
        <v>-0.78789092338230082</v>
      </c>
      <c r="G116">
        <f>IF(G12=Surrender!G12,Surrender!G116,HSD!G116)</f>
        <v>-0.78789092338230082</v>
      </c>
      <c r="H116">
        <f>IF(H12=Surrender!H12,Surrender!H116,HSD!H116)</f>
        <v>-0.62773547874408275</v>
      </c>
      <c r="I116">
        <f>IF(I12=Surrender!I12,Surrender!I116,HSD!I116)</f>
        <v>-0.65227026144673639</v>
      </c>
      <c r="J116">
        <f>IF(J12=Surrender!J12,Surrender!J116,HSD!J116)</f>
        <v>-0.68104782486550219</v>
      </c>
      <c r="K116">
        <f>IF(K12=Surrender!K12,Surrender!K116,HSD!K116)</f>
        <v>-0.71510423814138879</v>
      </c>
    </row>
    <row r="117" spans="1:11" x14ac:dyDescent="0.3">
      <c r="A117">
        <v>15</v>
      </c>
      <c r="B117">
        <f>IF(B13=Surrender!B13,Surrender!B117,HSD!B117)</f>
        <v>-0.75578547936041274</v>
      </c>
      <c r="C117">
        <f>IF(C13=Surrender!C13,Surrender!C117,HSD!C117)</f>
        <v>-0.78789092338230082</v>
      </c>
      <c r="D117">
        <f>IF(D13=Surrender!D13,Surrender!D117,HSD!D117)</f>
        <v>-0.78789092338230082</v>
      </c>
      <c r="E117">
        <f>IF(E13=Surrender!E13,Surrender!E117,HSD!E117)</f>
        <v>-0.78789092338230082</v>
      </c>
      <c r="F117">
        <f>IF(F13=Surrender!F13,Surrender!F117,HSD!F117)</f>
        <v>-0.78789092338230082</v>
      </c>
      <c r="G117">
        <f>IF(G13=Surrender!G13,Surrender!G117,HSD!G117)</f>
        <v>-0.78789092338230082</v>
      </c>
      <c r="H117">
        <f>IF(H13=Surrender!H13,Surrender!H117,HSD!H117)</f>
        <v>-0.65432580169093391</v>
      </c>
      <c r="I117">
        <f>IF(I13=Surrender!I13,Surrender!I117,HSD!I117)</f>
        <v>-0.67710809991482657</v>
      </c>
      <c r="J117">
        <f>IF(J13=Surrender!J13,Surrender!J117,HSD!J117)</f>
        <v>-0.70383012308939485</v>
      </c>
      <c r="K117">
        <f>IF(K13=Surrender!K13,Surrender!K117,HSD!K117)</f>
        <v>-0.73545393541700388</v>
      </c>
    </row>
    <row r="118" spans="1:11" x14ac:dyDescent="0.3">
      <c r="A118">
        <v>16</v>
      </c>
      <c r="B118">
        <f>IF(B14=Surrender!B14,Surrender!B118,HSD!B118)</f>
        <v>-0.78789092338230082</v>
      </c>
      <c r="C118">
        <f>IF(C14=Surrender!C14,Surrender!C118,HSD!C118)</f>
        <v>-0.78789092338230082</v>
      </c>
      <c r="D118">
        <f>IF(D14=Surrender!D14,Surrender!D118,HSD!D118)</f>
        <v>-0.78789092338230082</v>
      </c>
      <c r="E118">
        <f>IF(E14=Surrender!E14,Surrender!E118,HSD!E118)</f>
        <v>-0.78789092338230082</v>
      </c>
      <c r="F118">
        <f>IF(F14=Surrender!F14,Surrender!F118,HSD!F118)</f>
        <v>-0.78789092338230082</v>
      </c>
      <c r="G118">
        <f>IF(G14=Surrender!G14,Surrender!G118,HSD!G118)</f>
        <v>-0.78789092338230082</v>
      </c>
      <c r="H118">
        <f>IF(H14=Surrender!H14,Surrender!H118,HSD!H118)</f>
        <v>-0.67901681585586726</v>
      </c>
      <c r="I118">
        <f>IF(I14=Surrender!I14,Surrender!I118,HSD!I118)</f>
        <v>-0.70017180706376769</v>
      </c>
      <c r="J118">
        <f>IF(J14=Surrender!J14,Surrender!J118,HSD!J118)</f>
        <v>-0.72498511429729517</v>
      </c>
      <c r="K118">
        <f>IF(K14=Surrender!K14,Surrender!K118,HSD!K118)</f>
        <v>-0.75435008288721794</v>
      </c>
    </row>
    <row r="119" spans="1:11" x14ac:dyDescent="0.3">
      <c r="A119">
        <v>17</v>
      </c>
      <c r="B119">
        <f>IF(B15=Surrender!B15,Surrender!B119,HSD!B119)</f>
        <v>-0.67646658485968691</v>
      </c>
      <c r="C119">
        <f>IF(C15=Surrender!C15,Surrender!C119,HSD!C119)</f>
        <v>-0.50658272407690341</v>
      </c>
      <c r="D119">
        <f>IF(D15=Surrender!D15,Surrender!D119,HSD!D119)</f>
        <v>-0.49109112680671685</v>
      </c>
      <c r="E119">
        <f>IF(E15=Surrender!E15,Surrender!E119,HSD!E119)</f>
        <v>-0.47504181864785899</v>
      </c>
      <c r="F119">
        <f>IF(F15=Surrender!F15,Surrender!F119,HSD!F119)</f>
        <v>-0.46134504514718699</v>
      </c>
      <c r="G119">
        <f>IF(G15=Surrender!G15,Surrender!G119,HSD!G119)</f>
        <v>-0.41141133141165598</v>
      </c>
      <c r="H119">
        <f>IF(H15=Surrender!H15,Surrender!H119,HSD!H119)</f>
        <v>-0.36912139784422809</v>
      </c>
      <c r="I119">
        <f>IF(I15=Surrender!I15,Surrender!I119,HSD!I119)</f>
        <v>-0.62669221329963865</v>
      </c>
      <c r="J119">
        <f>IF(J15=Surrender!J15,Surrender!J119,HSD!J119)</f>
        <v>-0.65157939907966278</v>
      </c>
      <c r="K119">
        <f>IF(K15=Surrender!K15,Surrender!K119,HSD!K119)</f>
        <v>-0.6764665848596868</v>
      </c>
    </row>
    <row r="120" spans="1:11" x14ac:dyDescent="0.3">
      <c r="A120">
        <v>18</v>
      </c>
      <c r="B120">
        <f>IF(B16=Surrender!B16,Surrender!B120,HSD!B120)</f>
        <v>-0.56504224633707278</v>
      </c>
      <c r="C120">
        <f>IF(C16=Surrender!C16,Surrender!C120,HSD!C120)</f>
        <v>-0.37167537370220893</v>
      </c>
      <c r="D120">
        <f>IF(D16=Surrender!D16,Surrender!D120,HSD!D120)</f>
        <v>-0.36060880035197201</v>
      </c>
      <c r="E120">
        <f>IF(E16=Surrender!E16,Surrender!E120,HSD!E120)</f>
        <v>-0.34910374415465584</v>
      </c>
      <c r="F120">
        <f>IF(F16=Surrender!F16,Surrender!F120,HSD!F120)</f>
        <v>-0.33909375987663615</v>
      </c>
      <c r="G120">
        <f>IF(G16=Surrender!G16,Surrender!G120,HSD!G120)</f>
        <v>-0.30514475254144569</v>
      </c>
      <c r="H120">
        <f>IF(H16=Surrender!H16,Surrender!H120,HSD!H120)</f>
        <v>-0.23132443481922021</v>
      </c>
      <c r="I120">
        <f>IF(I16=Surrender!I16,Surrender!I120,HSD!I120)</f>
        <v>-0.26735643808123788</v>
      </c>
      <c r="J120">
        <f>IF(J16=Surrender!J16,Surrender!J120,HSD!J120)</f>
        <v>-0.53158395759377075</v>
      </c>
      <c r="K120">
        <f>IF(K16=Surrender!K16,Surrender!K120,HSD!K120)</f>
        <v>-0.56504224633707278</v>
      </c>
    </row>
    <row r="121" spans="1:11" x14ac:dyDescent="0.3">
      <c r="A121">
        <v>19</v>
      </c>
      <c r="B121">
        <f>IF(B17=Surrender!B17,Surrender!B121,HSD!B121)</f>
        <v>-0.45361790781445882</v>
      </c>
      <c r="C121">
        <f>IF(C17=Surrender!C17,Surrender!C121,HSD!C121)</f>
        <v>-0.24201994027720117</v>
      </c>
      <c r="D121">
        <f>IF(D17=Surrender!D17,Surrender!D121,HSD!D121)</f>
        <v>-0.23502826305026803</v>
      </c>
      <c r="E121">
        <f>IF(E17=Surrender!E17,Surrender!E121,HSD!E121)</f>
        <v>-0.22771733101784777</v>
      </c>
      <c r="F121">
        <f>IF(F17=Surrender!F17,Surrender!F121,HSD!F121)</f>
        <v>-0.22139413596248042</v>
      </c>
      <c r="G121">
        <f>IF(G17=Surrender!G17,Surrender!G121,HSD!G121)</f>
        <v>-0.19887817367123536</v>
      </c>
      <c r="H121">
        <f>IF(H17=Surrender!H17,Surrender!H121,HSD!H121)</f>
        <v>-0.15269906942734846</v>
      </c>
      <c r="I121">
        <f>IF(I17=Surrender!I17,Surrender!I121,HSD!I121)</f>
        <v>-0.13878989363206784</v>
      </c>
      <c r="J121">
        <f>IF(J17=Surrender!J17,Surrender!J121,HSD!J121)</f>
        <v>-0.18081928533864794</v>
      </c>
      <c r="K121">
        <f>IF(K17=Surrender!K17,Surrender!K121,HSD!K121)</f>
        <v>-0.45361790781445882</v>
      </c>
    </row>
    <row r="122" spans="1:11" x14ac:dyDescent="0.3">
      <c r="A122">
        <v>20</v>
      </c>
      <c r="B122">
        <f>IF(B18=Surrender!B18,Surrender!B122,HSD!B122)</f>
        <v>-0.3421935692918448</v>
      </c>
      <c r="C122">
        <f>IF(C18=Surrender!C18,Surrender!C122,HSD!C122)</f>
        <v>-0.11799348450596005</v>
      </c>
      <c r="D122">
        <f>IF(D18=Surrender!D18,Surrender!D122,HSD!D122)</f>
        <v>-0.11469964269825067</v>
      </c>
      <c r="E122">
        <f>IF(E18=Surrender!E18,Surrender!E122,HSD!E122)</f>
        <v>-0.11123270703408057</v>
      </c>
      <c r="F122">
        <f>IF(F18=Surrender!F18,Surrender!F122,HSD!F122)</f>
        <v>-0.10824617340471979</v>
      </c>
      <c r="G122">
        <f>IF(G18=Surrender!G18,Surrender!G122,HSD!G122)</f>
        <v>-9.7163256157420136E-2</v>
      </c>
      <c r="H122">
        <f>IF(H18=Surrender!H18,Surrender!H122,HSD!H122)</f>
        <v>-7.4073704035476681E-2</v>
      </c>
      <c r="I122">
        <f>IF(I18=Surrender!I18,Surrender!I122,HSD!I122)</f>
        <v>-6.939494681603392E-2</v>
      </c>
      <c r="J122">
        <f>IF(J18=Surrender!J18,Surrender!J122,HSD!J122)</f>
        <v>-6.0823843852755924E-2</v>
      </c>
      <c r="K122">
        <f>IF(K18=Surrender!K18,Surrender!K122,HSD!K122)</f>
        <v>-0.11142433852261402</v>
      </c>
    </row>
    <row r="123" spans="1:11" x14ac:dyDescent="0.3">
      <c r="A123">
        <v>21</v>
      </c>
      <c r="B123">
        <f>IF(B19=Surrender!B19,Surrender!B123,HSD!B123)</f>
        <v>0</v>
      </c>
      <c r="C123">
        <f>IF(C19=Surrender!C19,Surrender!C123,HSD!C123)</f>
        <v>0</v>
      </c>
      <c r="D123">
        <f>IF(D19=Surrender!D19,Surrender!D123,HSD!D123)</f>
        <v>0</v>
      </c>
      <c r="E123">
        <f>IF(E19=Surrender!E19,Surrender!E123,HSD!E123)</f>
        <v>0</v>
      </c>
      <c r="F123">
        <f>IF(F19=Surrender!F19,Surrender!F123,HSD!F123)</f>
        <v>0</v>
      </c>
      <c r="G123">
        <f>IF(G19=Surrender!G19,Surrender!G123,HSD!G123)</f>
        <v>0</v>
      </c>
      <c r="H123">
        <f>IF(H19=Surrender!H19,Surrender!H123,HSD!H123)</f>
        <v>0</v>
      </c>
      <c r="I123">
        <f>IF(I19=Surrender!I19,Surrender!I123,HSD!I123)</f>
        <v>0</v>
      </c>
      <c r="J123">
        <f>IF(J19=Surrender!J19,Surrender!J123,HSD!J123)</f>
        <v>0</v>
      </c>
      <c r="K123">
        <f>IF(K19=Surrender!K19,Surrender!K123,HSD!K123)</f>
        <v>0</v>
      </c>
    </row>
    <row r="124" spans="1:11" x14ac:dyDescent="0.3">
      <c r="A124">
        <v>22</v>
      </c>
      <c r="B124">
        <f>IF(B20=Surrender!B20,Surrender!B124,HSD!B124)</f>
        <v>-1</v>
      </c>
      <c r="C124">
        <f>IF(C20=Surrender!C20,Surrender!C124,HSD!C124)</f>
        <v>-1</v>
      </c>
      <c r="D124">
        <f>IF(D20=Surrender!D20,Surrender!D124,HSD!D124)</f>
        <v>-1</v>
      </c>
      <c r="E124">
        <f>IF(E20=Surrender!E20,Surrender!E124,HSD!E124)</f>
        <v>-1</v>
      </c>
      <c r="F124">
        <f>IF(F20=Surrender!F20,Surrender!F124,HSD!F124)</f>
        <v>-1</v>
      </c>
      <c r="G124">
        <f>IF(G20=Surrender!G20,Surrender!G124,HSD!G124)</f>
        <v>-1</v>
      </c>
      <c r="H124">
        <f>IF(H20=Surrender!H20,Surrender!H124,HSD!H124)</f>
        <v>-1</v>
      </c>
      <c r="I124">
        <f>IF(I20=Surrender!I20,Surrender!I124,HSD!I124)</f>
        <v>-1</v>
      </c>
      <c r="J124">
        <f>IF(J20=Surrender!J20,Surrender!J124,HSD!J124)</f>
        <v>-1</v>
      </c>
      <c r="K124">
        <f>IF(K20=Surrender!K20,Surrender!K124,HSD!K124)</f>
        <v>-1</v>
      </c>
    </row>
    <row r="125" spans="1:11" x14ac:dyDescent="0.3">
      <c r="A125">
        <v>23</v>
      </c>
      <c r="B125">
        <f>IF(B21=Surrender!B21,Surrender!B125,HSD!B125)</f>
        <v>-1</v>
      </c>
      <c r="C125">
        <f>IF(C21=Surrender!C21,Surrender!C125,HSD!C125)</f>
        <v>-1</v>
      </c>
      <c r="D125">
        <f>IF(D21=Surrender!D21,Surrender!D125,HSD!D125)</f>
        <v>-1</v>
      </c>
      <c r="E125">
        <f>IF(E21=Surrender!E21,Surrender!E125,HSD!E125)</f>
        <v>-1</v>
      </c>
      <c r="F125">
        <f>IF(F21=Surrender!F21,Surrender!F125,HSD!F125)</f>
        <v>-1</v>
      </c>
      <c r="G125">
        <f>IF(G21=Surrender!G21,Surrender!G125,HSD!G125)</f>
        <v>-1</v>
      </c>
      <c r="H125">
        <f>IF(H21=Surrender!H21,Surrender!H125,HSD!H125)</f>
        <v>-1</v>
      </c>
      <c r="I125">
        <f>IF(I21=Surrender!I21,Surrender!I125,HSD!I125)</f>
        <v>-1</v>
      </c>
      <c r="J125">
        <f>IF(J21=Surrender!J21,Surrender!J125,HSD!J125)</f>
        <v>-1</v>
      </c>
      <c r="K125">
        <f>IF(K21=Surrender!K21,Surrender!K125,HSD!K125)</f>
        <v>-1</v>
      </c>
    </row>
    <row r="126" spans="1:11" x14ac:dyDescent="0.3">
      <c r="A126">
        <v>24</v>
      </c>
      <c r="B126">
        <f>IF(B22=Surrender!B22,Surrender!B126,HSD!B126)</f>
        <v>-1</v>
      </c>
      <c r="C126">
        <f>IF(C22=Surrender!C22,Surrender!C126,HSD!C126)</f>
        <v>-1</v>
      </c>
      <c r="D126">
        <f>IF(D22=Surrender!D22,Surrender!D126,HSD!D126)</f>
        <v>-1</v>
      </c>
      <c r="E126">
        <f>IF(E22=Surrender!E22,Surrender!E126,HSD!E126)</f>
        <v>-1</v>
      </c>
      <c r="F126">
        <f>IF(F22=Surrender!F22,Surrender!F126,HSD!F126)</f>
        <v>-1</v>
      </c>
      <c r="G126">
        <f>IF(G22=Surrender!G22,Surrender!G126,HSD!G126)</f>
        <v>-1</v>
      </c>
      <c r="H126">
        <f>IF(H22=Surrender!H22,Surrender!H126,HSD!H126)</f>
        <v>-1</v>
      </c>
      <c r="I126">
        <f>IF(I22=Surrender!I22,Surrender!I126,HSD!I126)</f>
        <v>-1</v>
      </c>
      <c r="J126">
        <f>IF(J22=Surrender!J22,Surrender!J126,HSD!J126)</f>
        <v>-1</v>
      </c>
      <c r="K126">
        <f>IF(K22=Surrender!K22,Surrender!K126,HSD!K126)</f>
        <v>-1</v>
      </c>
    </row>
    <row r="127" spans="1:11" x14ac:dyDescent="0.3">
      <c r="A127">
        <v>25</v>
      </c>
      <c r="B127">
        <f>IF(B23=Surrender!B23,Surrender!B127,HSD!B127)</f>
        <v>-1</v>
      </c>
      <c r="C127">
        <f>IF(C23=Surrender!C23,Surrender!C127,HSD!C127)</f>
        <v>-1</v>
      </c>
      <c r="D127">
        <f>IF(D23=Surrender!D23,Surrender!D127,HSD!D127)</f>
        <v>-1</v>
      </c>
      <c r="E127">
        <f>IF(E23=Surrender!E23,Surrender!E127,HSD!E127)</f>
        <v>-1</v>
      </c>
      <c r="F127">
        <f>IF(F23=Surrender!F23,Surrender!F127,HSD!F127)</f>
        <v>-1</v>
      </c>
      <c r="G127">
        <f>IF(G23=Surrender!G23,Surrender!G127,HSD!G127)</f>
        <v>-1</v>
      </c>
      <c r="H127">
        <f>IF(H23=Surrender!H23,Surrender!H127,HSD!H127)</f>
        <v>-1</v>
      </c>
      <c r="I127">
        <f>IF(I23=Surrender!I23,Surrender!I127,HSD!I127)</f>
        <v>-1</v>
      </c>
      <c r="J127">
        <f>IF(J23=Surrender!J23,Surrender!J127,HSD!J127)</f>
        <v>-1</v>
      </c>
      <c r="K127">
        <f>IF(K23=Surrender!K23,Surrender!K127,HSD!K127)</f>
        <v>-1</v>
      </c>
    </row>
    <row r="128" spans="1:11" x14ac:dyDescent="0.3">
      <c r="A128">
        <v>26</v>
      </c>
      <c r="B128">
        <f>IF(B24=Surrender!B24,Surrender!B128,HSD!B128)</f>
        <v>-1</v>
      </c>
      <c r="C128">
        <f>IF(C24=Surrender!C24,Surrender!C128,HSD!C128)</f>
        <v>-1</v>
      </c>
      <c r="D128">
        <f>IF(D24=Surrender!D24,Surrender!D128,HSD!D128)</f>
        <v>-1</v>
      </c>
      <c r="E128">
        <f>IF(E24=Surrender!E24,Surrender!E128,HSD!E128)</f>
        <v>-1</v>
      </c>
      <c r="F128">
        <f>IF(F24=Surrender!F24,Surrender!F128,HSD!F128)</f>
        <v>-1</v>
      </c>
      <c r="G128">
        <f>IF(G24=Surrender!G24,Surrender!G128,HSD!G128)</f>
        <v>-1</v>
      </c>
      <c r="H128">
        <f>IF(H24=Surrender!H24,Surrender!H128,HSD!H128)</f>
        <v>-1</v>
      </c>
      <c r="I128">
        <f>IF(I24=Surrender!I24,Surrender!I128,HSD!I128)</f>
        <v>-1</v>
      </c>
      <c r="J128">
        <f>IF(J24=Surrender!J24,Surrender!J128,HSD!J128)</f>
        <v>-1</v>
      </c>
      <c r="K128">
        <f>IF(K24=Surrender!K24,Surrender!K128,HSD!K128)</f>
        <v>-1</v>
      </c>
    </row>
    <row r="129" spans="1:11" x14ac:dyDescent="0.3">
      <c r="A129">
        <v>27</v>
      </c>
      <c r="B129">
        <f>IF(B25=Surrender!B25,Surrender!B129,HSD!B129)</f>
        <v>-1</v>
      </c>
      <c r="C129">
        <f>IF(C25=Surrender!C25,Surrender!C129,HSD!C129)</f>
        <v>-1</v>
      </c>
      <c r="D129">
        <f>IF(D25=Surrender!D25,Surrender!D129,HSD!D129)</f>
        <v>-1</v>
      </c>
      <c r="E129">
        <f>IF(E25=Surrender!E25,Surrender!E129,HSD!E129)</f>
        <v>-1</v>
      </c>
      <c r="F129">
        <f>IF(F25=Surrender!F25,Surrender!F129,HSD!F129)</f>
        <v>-1</v>
      </c>
      <c r="G129">
        <f>IF(G25=Surrender!G25,Surrender!G129,HSD!G129)</f>
        <v>-1</v>
      </c>
      <c r="H129">
        <f>IF(H25=Surrender!H25,Surrender!H129,HSD!H129)</f>
        <v>-1</v>
      </c>
      <c r="I129">
        <f>IF(I25=Surrender!I25,Surrender!I129,HSD!I129)</f>
        <v>-1</v>
      </c>
      <c r="J129">
        <f>IF(J25=Surrender!J25,Surrender!J129,HSD!J129)</f>
        <v>-1</v>
      </c>
      <c r="K129">
        <f>IF(K25=Surrender!K25,Surrender!K129,HSD!K129)</f>
        <v>-1</v>
      </c>
    </row>
    <row r="130" spans="1:11" x14ac:dyDescent="0.3">
      <c r="A130">
        <v>28</v>
      </c>
      <c r="B130">
        <f>IF(B26=Surrender!B26,Surrender!B130,HSD!B130)</f>
        <v>-1</v>
      </c>
      <c r="C130">
        <f>IF(C26=Surrender!C26,Surrender!C130,HSD!C130)</f>
        <v>-1</v>
      </c>
      <c r="D130">
        <f>IF(D26=Surrender!D26,Surrender!D130,HSD!D130)</f>
        <v>-1</v>
      </c>
      <c r="E130">
        <f>IF(E26=Surrender!E26,Surrender!E130,HSD!E130)</f>
        <v>-1</v>
      </c>
      <c r="F130">
        <f>IF(F26=Surrender!F26,Surrender!F130,HSD!F130)</f>
        <v>-1</v>
      </c>
      <c r="G130">
        <f>IF(G26=Surrender!G26,Surrender!G130,HSD!G130)</f>
        <v>-1</v>
      </c>
      <c r="H130">
        <f>IF(H26=Surrender!H26,Surrender!H130,HSD!H130)</f>
        <v>-1</v>
      </c>
      <c r="I130">
        <f>IF(I26=Surrender!I26,Surrender!I130,HSD!I130)</f>
        <v>-1</v>
      </c>
      <c r="J130">
        <f>IF(J26=Surrender!J26,Surrender!J130,HSD!J130)</f>
        <v>-1</v>
      </c>
      <c r="K130">
        <f>IF(K26=Surrender!K26,Surrender!K130,HSD!K130)</f>
        <v>-1</v>
      </c>
    </row>
    <row r="131" spans="1:11" x14ac:dyDescent="0.3">
      <c r="A131">
        <v>29</v>
      </c>
      <c r="B131">
        <f>IF(B27=Surrender!B27,Surrender!B131,HSD!B131)</f>
        <v>-1</v>
      </c>
      <c r="C131">
        <f>IF(C27=Surrender!C27,Surrender!C131,HSD!C131)</f>
        <v>-1</v>
      </c>
      <c r="D131">
        <f>IF(D27=Surrender!D27,Surrender!D131,HSD!D131)</f>
        <v>-1</v>
      </c>
      <c r="E131">
        <f>IF(E27=Surrender!E27,Surrender!E131,HSD!E131)</f>
        <v>-1</v>
      </c>
      <c r="F131">
        <f>IF(F27=Surrender!F27,Surrender!F131,HSD!F131)</f>
        <v>-1</v>
      </c>
      <c r="G131">
        <f>IF(G27=Surrender!G27,Surrender!G131,HSD!G131)</f>
        <v>-1</v>
      </c>
      <c r="H131">
        <f>IF(H27=Surrender!H27,Surrender!H131,HSD!H131)</f>
        <v>-1</v>
      </c>
      <c r="I131">
        <f>IF(I27=Surrender!I27,Surrender!I131,HSD!I131)</f>
        <v>-1</v>
      </c>
      <c r="J131">
        <f>IF(J27=Surrender!J27,Surrender!J131,HSD!J131)</f>
        <v>-1</v>
      </c>
      <c r="K131">
        <f>IF(K27=Surrender!K27,Surrender!K131,HSD!K131)</f>
        <v>-1</v>
      </c>
    </row>
    <row r="132" spans="1:11" x14ac:dyDescent="0.3">
      <c r="A132">
        <v>30</v>
      </c>
      <c r="B132">
        <f>IF(B28=Surrender!B28,Surrender!B132,HSD!B132)</f>
        <v>-1</v>
      </c>
      <c r="C132">
        <f>IF(C28=Surrender!C28,Surrender!C132,HSD!C132)</f>
        <v>-1</v>
      </c>
      <c r="D132">
        <f>IF(D28=Surrender!D28,Surrender!D132,HSD!D132)</f>
        <v>-1</v>
      </c>
      <c r="E132">
        <f>IF(E28=Surrender!E28,Surrender!E132,HSD!E132)</f>
        <v>-1</v>
      </c>
      <c r="F132">
        <f>IF(F28=Surrender!F28,Surrender!F132,HSD!F132)</f>
        <v>-1</v>
      </c>
      <c r="G132">
        <f>IF(G28=Surrender!G28,Surrender!G132,HSD!G132)</f>
        <v>-1</v>
      </c>
      <c r="H132">
        <f>IF(H28=Surrender!H28,Surrender!H132,HSD!H132)</f>
        <v>-1</v>
      </c>
      <c r="I132">
        <f>IF(I28=Surrender!I28,Surrender!I132,HSD!I132)</f>
        <v>-1</v>
      </c>
      <c r="J132">
        <f>IF(J28=Surrender!J28,Surrender!J132,HSD!J132)</f>
        <v>-1</v>
      </c>
      <c r="K132">
        <f>IF(K28=Surrender!K28,Surrender!K132,HSD!K132)</f>
        <v>-1</v>
      </c>
    </row>
    <row r="133" spans="1:11" x14ac:dyDescent="0.3">
      <c r="A133">
        <v>31</v>
      </c>
      <c r="B133">
        <f>IF(B29=Surrender!B29,Surrender!B133,HSD!B133)</f>
        <v>-1</v>
      </c>
      <c r="C133">
        <f>IF(C29=Surrender!C29,Surrender!C133,HSD!C133)</f>
        <v>-1</v>
      </c>
      <c r="D133">
        <f>IF(D29=Surrender!D29,Surrender!D133,HSD!D133)</f>
        <v>-1</v>
      </c>
      <c r="E133">
        <f>IF(E29=Surrender!E29,Surrender!E133,HSD!E133)</f>
        <v>-1</v>
      </c>
      <c r="F133">
        <f>IF(F29=Surrender!F29,Surrender!F133,HSD!F133)</f>
        <v>-1</v>
      </c>
      <c r="G133">
        <f>IF(G29=Surrender!G29,Surrender!G133,HSD!G133)</f>
        <v>-1</v>
      </c>
      <c r="H133">
        <f>IF(H29=Surrender!H29,Surrender!H133,HSD!H133)</f>
        <v>-1</v>
      </c>
      <c r="I133">
        <f>IF(I29=Surrender!I29,Surrender!I133,HSD!I133)</f>
        <v>-1</v>
      </c>
      <c r="J133">
        <f>IF(J29=Surrender!J29,Surrender!J133,HSD!J133)</f>
        <v>-1</v>
      </c>
      <c r="K133">
        <f>IF(K29=Surrender!K29,Surrender!K133,HSD!K133)</f>
        <v>-1</v>
      </c>
    </row>
    <row r="135" spans="1:11" x14ac:dyDescent="0.3">
      <c r="A135" t="s">
        <v>4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3">
      <c r="A136">
        <v>12</v>
      </c>
      <c r="B136">
        <f>IF(B32=Surrender!B32,Surrender!B136,HSD!B136)</f>
        <v>-0.54550417377244853</v>
      </c>
      <c r="C136">
        <f>IF(C32=Surrender!C32,Surrender!C136,HSD!C136)</f>
        <v>-0.46053328988236136</v>
      </c>
      <c r="D136">
        <f>IF(D32=Surrender!D32,Surrender!D136,HSD!D136)</f>
        <v>-0.45669114292413376</v>
      </c>
      <c r="E136">
        <f>IF(E32=Surrender!E32,Surrender!E136,HSD!E136)</f>
        <v>-0.50343624548286681</v>
      </c>
      <c r="F136">
        <f>IF(F32=Surrender!F32,Surrender!F136,HSD!F136)</f>
        <v>-0.50084751526634408</v>
      </c>
      <c r="G136">
        <f>IF(G32=Surrender!G32,Surrender!G136,HSD!G136)</f>
        <v>-0.49173137064627787</v>
      </c>
      <c r="H136">
        <f>IF(H32=Surrender!H32,Surrender!H136,HSD!H136)</f>
        <v>-0.37197965652123854</v>
      </c>
      <c r="I136">
        <f>IF(I32=Surrender!I32,Surrender!I136,HSD!I136)</f>
        <v>-0.39617998580532177</v>
      </c>
      <c r="J136">
        <f>IF(J32=Surrender!J32,Surrender!J136,HSD!J136)</f>
        <v>-0.44239030336025914</v>
      </c>
      <c r="K136">
        <f>IF(K32=Surrender!K32,Surrender!K136,HSD!K136)</f>
        <v>-0.50432893007274882</v>
      </c>
    </row>
    <row r="137" spans="1:11" x14ac:dyDescent="0.3">
      <c r="A137">
        <v>13</v>
      </c>
      <c r="B137">
        <f>IF(B33=Surrender!B33,Surrender!B137,HSD!B137)</f>
        <v>-0.56240601621241026</v>
      </c>
      <c r="C137">
        <f>IF(C33=Surrender!C33,Surrender!C137,HSD!C137)</f>
        <v>-0.51445576020727635</v>
      </c>
      <c r="D137">
        <f>IF(D33=Surrender!D33,Surrender!D137,HSD!D137)</f>
        <v>-0.5114953658832363</v>
      </c>
      <c r="E137">
        <f>IF(E33=Surrender!E33,Surrender!E137,HSD!E137)</f>
        <v>-0.52375443676139788</v>
      </c>
      <c r="F137">
        <f>IF(F33=Surrender!F33,Surrender!F137,HSD!F137)</f>
        <v>-0.52135061584605524</v>
      </c>
      <c r="G137">
        <f>IF(G33=Surrender!G33,Surrender!G137,HSD!G137)</f>
        <v>-1.1254961385907944</v>
      </c>
      <c r="H137">
        <f>IF(H33=Surrender!H33,Surrender!H137,HSD!H137)</f>
        <v>-0.39481076601916004</v>
      </c>
      <c r="I137">
        <f>IF(I33=Surrender!I33,Surrender!I137,HSD!I137)</f>
        <v>-0.41873426264447799</v>
      </c>
      <c r="J137">
        <f>IF(J33=Surrender!J33,Surrender!J137,HSD!J137)</f>
        <v>-0.4633466576346828</v>
      </c>
      <c r="K137">
        <f>IF(K33=Surrender!K33,Surrender!K137,HSD!K137)</f>
        <v>-0.52287626910804041</v>
      </c>
    </row>
    <row r="138" spans="1:11" x14ac:dyDescent="0.3">
      <c r="A138">
        <v>14</v>
      </c>
      <c r="B138">
        <f>IF(B34=Surrender!B34,Surrender!B138,HSD!B138)</f>
        <v>-0.57921216598864034</v>
      </c>
      <c r="C138">
        <f>IF(C34=Surrender!C34,Surrender!C138,HSD!C138)</f>
        <v>-0.5339868432912066</v>
      </c>
      <c r="D138">
        <f>IF(D34=Surrender!D34,Surrender!D138,HSD!D138)</f>
        <v>-0.53123790570459806</v>
      </c>
      <c r="E138">
        <f>IF(E34=Surrender!E34,Surrender!E138,HSD!E138)</f>
        <v>-0.54262132866289092</v>
      </c>
      <c r="F138">
        <f>IF(F34=Surrender!F34,Surrender!F138,HSD!F138)</f>
        <v>-1.14357023099222</v>
      </c>
      <c r="G138">
        <f>IF(G34=Surrender!G34,Surrender!G138,HSD!G138)</f>
        <v>-1.1254961385907944</v>
      </c>
      <c r="H138">
        <f>IF(H34=Surrender!H34,Surrender!H138,HSD!H138)</f>
        <v>-0.41758447387186204</v>
      </c>
      <c r="I138">
        <f>IF(I34=Surrender!I34,Surrender!I138,HSD!I138)</f>
        <v>-0.44114721429331949</v>
      </c>
      <c r="J138">
        <f>IF(J34=Surrender!J34,Surrender!J138,HSD!J138)</f>
        <v>-0.48415419444459573</v>
      </c>
      <c r="K138">
        <f>IF(K34=Surrender!K34,Surrender!K138,HSD!K138)</f>
        <v>-0.54130292231138855</v>
      </c>
    </row>
    <row r="139" spans="1:11" x14ac:dyDescent="0.3">
      <c r="A139">
        <v>15</v>
      </c>
      <c r="B139">
        <f>IF(B35=Surrender!B35,Surrender!B139,HSD!B139)</f>
        <v>-0.59585005959167214</v>
      </c>
      <c r="C139">
        <f>IF(C35=Surrender!C35,Surrender!C139,HSD!C139)</f>
        <v>-0.55212284901199915</v>
      </c>
      <c r="D139">
        <f>IF(D35=Surrender!D35,Surrender!D139,HSD!D139)</f>
        <v>-0.54957026411014831</v>
      </c>
      <c r="E139">
        <f>IF(E35=Surrender!E35,Surrender!E139,HSD!E139)</f>
        <v>-0.56014058542856304</v>
      </c>
      <c r="F139">
        <f>IF(F35=Surrender!F35,Surrender!F139,HSD!F139)</f>
        <v>-1.14357023099222</v>
      </c>
      <c r="G139">
        <f>IF(G35=Surrender!G35,Surrender!G139,HSD!G139)</f>
        <v>-1.1254961385907944</v>
      </c>
      <c r="H139">
        <f>IF(H35=Surrender!H35,Surrender!H139,HSD!H139)</f>
        <v>-0.44019249506183517</v>
      </c>
      <c r="I139">
        <f>IF(I35=Surrender!I35,Surrender!I139,HSD!I139)</f>
        <v>-0.46332395722373215</v>
      </c>
      <c r="J139">
        <f>IF(J35=Surrender!J35,Surrender!J139,HSD!J139)</f>
        <v>-0.50472725325291556</v>
      </c>
      <c r="K139">
        <f>IF(K35=Surrender!K35,Surrender!K139,HSD!K139)</f>
        <v>-0.55953150123513584</v>
      </c>
    </row>
    <row r="140" spans="1:11" x14ac:dyDescent="0.3">
      <c r="A140">
        <v>16</v>
      </c>
      <c r="B140">
        <f>IF(B36=Surrender!B36,Surrender!B140,HSD!B140)</f>
        <v>-0.61644700215283599</v>
      </c>
      <c r="C140">
        <f>IF(C36=Surrender!C36,Surrender!C140,HSD!C140)</f>
        <v>-0.56896342575273495</v>
      </c>
      <c r="D140">
        <f>IF(D36=Surrender!D36,Surrender!D140,HSD!D140)</f>
        <v>-0.56659316834387352</v>
      </c>
      <c r="E140">
        <f>IF(E36=Surrender!E36,Surrender!E140,HSD!E140)</f>
        <v>-1.1486496904481309</v>
      </c>
      <c r="F140">
        <f>IF(F36=Surrender!F36,Surrender!F140,HSD!F140)</f>
        <v>-1.14357023099222</v>
      </c>
      <c r="G140">
        <f>IF(G36=Surrender!G36,Surrender!G140,HSD!G140)</f>
        <v>-1.1254961385907944</v>
      </c>
      <c r="H140">
        <f>IF(H36=Surrender!H36,Surrender!H140,HSD!H140)</f>
        <v>-0.46254230672532326</v>
      </c>
      <c r="I140">
        <f>IF(I36=Surrender!I36,Surrender!I140,HSD!I140)</f>
        <v>-0.48518388374422211</v>
      </c>
      <c r="J140">
        <f>IF(J36=Surrender!J36,Surrender!J140,HSD!J140)</f>
        <v>-0.5249931700149213</v>
      </c>
      <c r="K140">
        <f>IF(K36=Surrender!K36,Surrender!K140,HSD!K140)</f>
        <v>-0.57749628866818747</v>
      </c>
    </row>
    <row r="141" spans="1:11" x14ac:dyDescent="0.3">
      <c r="A141">
        <v>17</v>
      </c>
      <c r="B141">
        <f>IF(B37=Surrender!B37,Surrender!B141,HSD!B141)</f>
        <v>-0.59685747123419386</v>
      </c>
      <c r="C141">
        <f>IF(C37=Surrender!C37,Surrender!C141,HSD!C141)</f>
        <v>-0.50422733292473321</v>
      </c>
      <c r="D141">
        <f>IF(D37=Surrender!D37,Surrender!D141,HSD!D141)</f>
        <v>-1.0175624354213635</v>
      </c>
      <c r="E141">
        <f>IF(E37=Surrender!E37,Surrender!E141,HSD!E141)</f>
        <v>-1.0042577959553116</v>
      </c>
      <c r="F141">
        <f>IF(F37=Surrender!F37,Surrender!F141,HSD!F141)</f>
        <v>-0.99285674872985985</v>
      </c>
      <c r="G141">
        <f>IF(G37=Surrender!G37,Surrender!G141,HSD!G141)</f>
        <v>-0.95173632691203536</v>
      </c>
      <c r="H141">
        <f>IF(H37=Surrender!H37,Surrender!H141,HSD!H141)</f>
        <v>-0.38946322365989378</v>
      </c>
      <c r="I141">
        <f>IF(I37=Surrender!I37,Surrender!I141,HSD!I141)</f>
        <v>-0.47954599433443851</v>
      </c>
      <c r="J141">
        <f>IF(J37=Surrender!J37,Surrender!J141,HSD!J141)</f>
        <v>-0.51830524740148154</v>
      </c>
      <c r="K141">
        <f>IF(K37=Surrender!K37,Surrender!K141,HSD!K141)</f>
        <v>-0.5678762745331094</v>
      </c>
    </row>
    <row r="142" spans="1:11" x14ac:dyDescent="0.3">
      <c r="A142">
        <v>18</v>
      </c>
      <c r="B142">
        <f>IF(B38=Surrender!B38,Surrender!B142,HSD!B142)</f>
        <v>-0.56504224633707278</v>
      </c>
      <c r="C142">
        <f>IF(C38=Surrender!C38,Surrender!C142,HSD!C142)</f>
        <v>-0.37167537370220893</v>
      </c>
      <c r="D142">
        <f>IF(D38=Surrender!D38,Surrender!D142,HSD!D142)</f>
        <v>-0.95733982321148137</v>
      </c>
      <c r="E142">
        <f>IF(E38=Surrender!E38,Surrender!E142,HSD!E142)</f>
        <v>-0.94613253080460236</v>
      </c>
      <c r="F142">
        <f>IF(F38=Surrender!F38,Surrender!F142,HSD!F142)</f>
        <v>-0.93643307860499025</v>
      </c>
      <c r="G142">
        <f>IF(G38=Surrender!G38,Surrender!G142,HSD!G142)</f>
        <v>-0.90269021358732282</v>
      </c>
      <c r="H142">
        <f>IF(H38=Surrender!H38,Surrender!H142,HSD!H142)</f>
        <v>-0.23132443481922021</v>
      </c>
      <c r="I142">
        <f>IF(I38=Surrender!I38,Surrender!I142,HSD!I142)</f>
        <v>-0.26735643808123788</v>
      </c>
      <c r="J142">
        <f>IF(J38=Surrender!J38,Surrender!J142,HSD!J142)</f>
        <v>-0.49354041781109681</v>
      </c>
      <c r="K142">
        <f>IF(K38=Surrender!K38,Surrender!K142,HSD!K142)</f>
        <v>-0.54379719997854659</v>
      </c>
    </row>
    <row r="143" spans="1:11" x14ac:dyDescent="0.3">
      <c r="A143">
        <v>19</v>
      </c>
      <c r="B143">
        <f>IF(B39=Surrender!B39,Surrender!B143,HSD!B143)</f>
        <v>-0.45361790781445882</v>
      </c>
      <c r="C143">
        <f>IF(C39=Surrender!C39,Surrender!C143,HSD!C143)</f>
        <v>-0.24201994027720117</v>
      </c>
      <c r="D143">
        <f>IF(D39=Surrender!D39,Surrender!D143,HSD!D143)</f>
        <v>-0.23502826305026803</v>
      </c>
      <c r="E143">
        <f>IF(E39=Surrender!E39,Surrender!E143,HSD!E143)</f>
        <v>-0.22771733101784777</v>
      </c>
      <c r="F143">
        <f>IF(F39=Surrender!F39,Surrender!F143,HSD!F143)</f>
        <v>-0.22139413596248042</v>
      </c>
      <c r="G143">
        <f>IF(G39=Surrender!G39,Surrender!G143,HSD!G143)</f>
        <v>-0.19887817367123536</v>
      </c>
      <c r="H143">
        <f>IF(H39=Surrender!H39,Surrender!H143,HSD!H143)</f>
        <v>-0.15269906942734846</v>
      </c>
      <c r="I143">
        <f>IF(I39=Surrender!I39,Surrender!I143,HSD!I143)</f>
        <v>-0.13878989363206784</v>
      </c>
      <c r="J143">
        <f>IF(J39=Surrender!J39,Surrender!J143,HSD!J143)</f>
        <v>-0.18081928533864794</v>
      </c>
      <c r="K143">
        <f>IF(K39=Surrender!K39,Surrender!K143,HSD!K143)</f>
        <v>-0.45361790781445882</v>
      </c>
    </row>
    <row r="144" spans="1:11" x14ac:dyDescent="0.3">
      <c r="A144">
        <v>20</v>
      </c>
      <c r="B144">
        <f>IF(B40=Surrender!B40,Surrender!B144,HSD!B144)</f>
        <v>-0.3421935692918448</v>
      </c>
      <c r="C144">
        <f>IF(C40=Surrender!C40,Surrender!C144,HSD!C144)</f>
        <v>-0.11799348450596005</v>
      </c>
      <c r="D144">
        <f>IF(D40=Surrender!D40,Surrender!D144,HSD!D144)</f>
        <v>-0.11469964269825067</v>
      </c>
      <c r="E144">
        <f>IF(E40=Surrender!E40,Surrender!E144,HSD!E144)</f>
        <v>-0.11123270703408057</v>
      </c>
      <c r="F144">
        <f>IF(F40=Surrender!F40,Surrender!F144,HSD!F144)</f>
        <v>-0.10824617340471979</v>
      </c>
      <c r="G144">
        <f>IF(G40=Surrender!G40,Surrender!G144,HSD!G144)</f>
        <v>-9.7163256157420136E-2</v>
      </c>
      <c r="H144">
        <f>IF(H40=Surrender!H40,Surrender!H144,HSD!H144)</f>
        <v>-7.4073704035476681E-2</v>
      </c>
      <c r="I144">
        <f>IF(I40=Surrender!I40,Surrender!I144,HSD!I144)</f>
        <v>-6.939494681603392E-2</v>
      </c>
      <c r="J144">
        <f>IF(J40=Surrender!J40,Surrender!J144,HSD!J144)</f>
        <v>-6.0823843852755924E-2</v>
      </c>
      <c r="K144">
        <f>IF(K40=Surrender!K40,Surrender!K144,HSD!K144)</f>
        <v>-0.11142433852261402</v>
      </c>
    </row>
    <row r="145" spans="1:11" x14ac:dyDescent="0.3">
      <c r="A145">
        <v>21</v>
      </c>
      <c r="B145">
        <f>IF(B41=Surrender!B41,Surrender!B145,HSD!B145)</f>
        <v>0</v>
      </c>
      <c r="C145">
        <f>IF(C41=Surrender!C41,Surrender!C145,HSD!C145)</f>
        <v>0</v>
      </c>
      <c r="D145">
        <f>IF(D41=Surrender!D41,Surrender!D145,HSD!D145)</f>
        <v>0</v>
      </c>
      <c r="E145">
        <f>IF(E41=Surrender!E41,Surrender!E145,HSD!E145)</f>
        <v>0</v>
      </c>
      <c r="F145">
        <f>IF(F41=Surrender!F41,Surrender!F145,HSD!F145)</f>
        <v>0</v>
      </c>
      <c r="G145">
        <f>IF(G41=Surrender!G41,Surrender!G145,HSD!G145)</f>
        <v>0</v>
      </c>
      <c r="H145">
        <f>IF(H41=Surrender!H41,Surrender!H145,HSD!H145)</f>
        <v>0</v>
      </c>
      <c r="I145">
        <f>IF(I41=Surrender!I41,Surrender!I145,HSD!I145)</f>
        <v>0</v>
      </c>
      <c r="J145">
        <f>IF(J41=Surrender!J41,Surrender!J145,HSD!J145)</f>
        <v>0</v>
      </c>
      <c r="K145">
        <f>IF(K41=Surrender!K41,Surrender!K145,HSD!K145)</f>
        <v>0</v>
      </c>
    </row>
    <row r="146" spans="1:11" x14ac:dyDescent="0.3">
      <c r="A146">
        <v>22</v>
      </c>
      <c r="B146">
        <f>IF(B42=Surrender!B42,Surrender!B146,HSD!B146)</f>
        <v>-0.69498195510467564</v>
      </c>
      <c r="C146">
        <f>IF(C42=Surrender!C42,Surrender!C146,HSD!C146)</f>
        <v>-0.64537193969934437</v>
      </c>
      <c r="D146">
        <f>IF(D42=Surrender!D42,Surrender!D146,HSD!D146)</f>
        <v>-0.64253780972587782</v>
      </c>
      <c r="E146">
        <f>IF(E42=Surrender!E42,Surrender!E146,HSD!E146)</f>
        <v>-0.78789092338230082</v>
      </c>
      <c r="F146">
        <f>IF(F42=Surrender!F42,Surrender!F146,HSD!F146)</f>
        <v>-0.78789092338230082</v>
      </c>
      <c r="G146">
        <f>IF(G42=Surrender!G42,Surrender!G146,HSD!G146)</f>
        <v>-0.78789092338230082</v>
      </c>
      <c r="H146">
        <f>IF(H42=Surrender!H42,Surrender!H146,HSD!H146)</f>
        <v>-0.56826126528899534</v>
      </c>
      <c r="I146">
        <f>IF(I42=Surrender!I42,Surrender!I146,HSD!I146)</f>
        <v>-0.59671580617491327</v>
      </c>
      <c r="J146">
        <f>IF(J42=Surrender!J42,Surrender!J146,HSD!J146)</f>
        <v>-0.63009096848306756</v>
      </c>
      <c r="K146">
        <f>IF(K42=Surrender!K42,Surrender!K146,HSD!K146)</f>
        <v>-0.66958834719356342</v>
      </c>
    </row>
    <row r="147" spans="1:11" x14ac:dyDescent="0.3">
      <c r="A147">
        <v>23</v>
      </c>
      <c r="B147">
        <f>IF(B43=Surrender!B43,Surrender!B147,HSD!B147)</f>
        <v>-0.71676895831148446</v>
      </c>
      <c r="C147">
        <f>IF(C43=Surrender!C43,Surrender!C147,HSD!C147)</f>
        <v>-0.78789092338230082</v>
      </c>
      <c r="D147">
        <f>IF(D43=Surrender!D43,Surrender!D147,HSD!D147)</f>
        <v>-0.78789092338230082</v>
      </c>
      <c r="E147">
        <f>IF(E43=Surrender!E43,Surrender!E147,HSD!E147)</f>
        <v>-0.78789092338230082</v>
      </c>
      <c r="F147">
        <f>IF(F43=Surrender!F43,Surrender!F147,HSD!F147)</f>
        <v>-0.78789092338230082</v>
      </c>
      <c r="G147">
        <f>IF(G43=Surrender!G43,Surrender!G147,HSD!G147)</f>
        <v>-0.78789092338230082</v>
      </c>
      <c r="H147">
        <f>IF(H43=Surrender!H43,Surrender!H147,HSD!H147)</f>
        <v>-0.59909974633978136</v>
      </c>
      <c r="I147">
        <f>IF(I43=Surrender!I43,Surrender!I147,HSD!I147)</f>
        <v>-0.62552182001956225</v>
      </c>
      <c r="J147">
        <f>IF(J43=Surrender!J43,Surrender!J147,HSD!J147)</f>
        <v>-0.65651304216284845</v>
      </c>
      <c r="K147">
        <f>IF(K43=Surrender!K43,Surrender!K147,HSD!K147)</f>
        <v>-0.69318917953688031</v>
      </c>
    </row>
    <row r="148" spans="1:11" x14ac:dyDescent="0.3">
      <c r="A148">
        <v>24</v>
      </c>
      <c r="B148">
        <f>IF(B44=Surrender!B44,Surrender!B148,HSD!B148)</f>
        <v>-0.73699974700352133</v>
      </c>
      <c r="C148">
        <f>IF(C44=Surrender!C44,Surrender!C148,HSD!C148)</f>
        <v>-0.78789092338230082</v>
      </c>
      <c r="D148">
        <f>IF(D44=Surrender!D44,Surrender!D148,HSD!D148)</f>
        <v>-0.78789092338230082</v>
      </c>
      <c r="E148">
        <f>IF(E44=Surrender!E44,Surrender!E148,HSD!E148)</f>
        <v>-0.78789092338230082</v>
      </c>
      <c r="F148">
        <f>IF(F44=Surrender!F44,Surrender!F148,HSD!F148)</f>
        <v>-0.78789092338230082</v>
      </c>
      <c r="G148">
        <f>IF(G44=Surrender!G44,Surrender!G148,HSD!G148)</f>
        <v>-0.78789092338230082</v>
      </c>
      <c r="H148">
        <f>IF(H44=Surrender!H44,Surrender!H148,HSD!H148)</f>
        <v>-0.62773547874408275</v>
      </c>
      <c r="I148">
        <f>IF(I44=Surrender!I44,Surrender!I148,HSD!I148)</f>
        <v>-0.65227026144673639</v>
      </c>
      <c r="J148">
        <f>IF(J44=Surrender!J44,Surrender!J148,HSD!J148)</f>
        <v>-0.68104782486550219</v>
      </c>
      <c r="K148">
        <f>IF(K44=Surrender!K44,Surrender!K148,HSD!K148)</f>
        <v>-0.71510423814138879</v>
      </c>
    </row>
    <row r="149" spans="1:11" x14ac:dyDescent="0.3">
      <c r="A149">
        <v>25</v>
      </c>
      <c r="B149">
        <f>IF(B45=Surrender!B45,Surrender!B149,HSD!B149)</f>
        <v>-0.75578547936041274</v>
      </c>
      <c r="C149">
        <f>IF(C45=Surrender!C45,Surrender!C149,HSD!C149)</f>
        <v>-0.78789092338230082</v>
      </c>
      <c r="D149">
        <f>IF(D45=Surrender!D45,Surrender!D149,HSD!D149)</f>
        <v>-0.78789092338230082</v>
      </c>
      <c r="E149">
        <f>IF(E45=Surrender!E45,Surrender!E149,HSD!E149)</f>
        <v>-0.78789092338230082</v>
      </c>
      <c r="F149">
        <f>IF(F45=Surrender!F45,Surrender!F149,HSD!F149)</f>
        <v>-0.78789092338230082</v>
      </c>
      <c r="G149">
        <f>IF(G45=Surrender!G45,Surrender!G149,HSD!G149)</f>
        <v>-0.78789092338230082</v>
      </c>
      <c r="H149">
        <f>IF(H45=Surrender!H45,Surrender!H149,HSD!H149)</f>
        <v>-0.65432580169093391</v>
      </c>
      <c r="I149">
        <f>IF(I45=Surrender!I45,Surrender!I149,HSD!I149)</f>
        <v>-0.67710809991482657</v>
      </c>
      <c r="J149">
        <f>IF(J45=Surrender!J45,Surrender!J149,HSD!J149)</f>
        <v>-0.70383012308939485</v>
      </c>
      <c r="K149">
        <f>IF(K45=Surrender!K45,Surrender!K149,HSD!K149)</f>
        <v>-0.73545393541700388</v>
      </c>
    </row>
    <row r="150" spans="1:11" x14ac:dyDescent="0.3">
      <c r="A150">
        <v>26</v>
      </c>
      <c r="B150">
        <f>IF(B46=Surrender!B46,Surrender!B150,HSD!B150)</f>
        <v>-0.78789092338230082</v>
      </c>
      <c r="C150">
        <f>IF(C46=Surrender!C46,Surrender!C150,HSD!C150)</f>
        <v>-0.78789092338230082</v>
      </c>
      <c r="D150">
        <f>IF(D46=Surrender!D46,Surrender!D150,HSD!D150)</f>
        <v>-0.78789092338230082</v>
      </c>
      <c r="E150">
        <f>IF(E46=Surrender!E46,Surrender!E150,HSD!E150)</f>
        <v>-0.78789092338230082</v>
      </c>
      <c r="F150">
        <f>IF(F46=Surrender!F46,Surrender!F150,HSD!F150)</f>
        <v>-0.78789092338230082</v>
      </c>
      <c r="G150">
        <f>IF(G46=Surrender!G46,Surrender!G150,HSD!G150)</f>
        <v>-0.78789092338230082</v>
      </c>
      <c r="H150">
        <f>IF(H46=Surrender!H46,Surrender!H150,HSD!H150)</f>
        <v>-0.67901681585586726</v>
      </c>
      <c r="I150">
        <f>IF(I46=Surrender!I46,Surrender!I150,HSD!I150)</f>
        <v>-0.70017180706376769</v>
      </c>
      <c r="J150">
        <f>IF(J46=Surrender!J46,Surrender!J150,HSD!J150)</f>
        <v>-0.72498511429729517</v>
      </c>
      <c r="K150">
        <f>IF(K46=Surrender!K46,Surrender!K150,HSD!K150)</f>
        <v>-0.75435008288721794</v>
      </c>
    </row>
    <row r="151" spans="1:11" x14ac:dyDescent="0.3">
      <c r="A151">
        <v>27</v>
      </c>
      <c r="B151">
        <f>IF(B47=Surrender!B47,Surrender!B151,HSD!B151)</f>
        <v>-0.67646658485968691</v>
      </c>
      <c r="C151">
        <f>IF(C47=Surrender!C47,Surrender!C151,HSD!C151)</f>
        <v>-0.50658272407690341</v>
      </c>
      <c r="D151">
        <f>IF(D47=Surrender!D47,Surrender!D151,HSD!D151)</f>
        <v>-0.49109112680671685</v>
      </c>
      <c r="E151">
        <f>IF(E47=Surrender!E47,Surrender!E151,HSD!E151)</f>
        <v>-0.47504181864785899</v>
      </c>
      <c r="F151">
        <f>IF(F47=Surrender!F47,Surrender!F151,HSD!F151)</f>
        <v>-0.46134504514718699</v>
      </c>
      <c r="G151">
        <f>IF(G47=Surrender!G47,Surrender!G151,HSD!G151)</f>
        <v>-0.41141133141165598</v>
      </c>
      <c r="H151">
        <f>IF(H47=Surrender!H47,Surrender!H151,HSD!H151)</f>
        <v>-0.36912139784422809</v>
      </c>
      <c r="I151">
        <f>IF(I47=Surrender!I47,Surrender!I151,HSD!I151)</f>
        <v>-0.62669221329963865</v>
      </c>
      <c r="J151">
        <f>IF(J47=Surrender!J47,Surrender!J151,HSD!J151)</f>
        <v>-0.65157939907966278</v>
      </c>
      <c r="K151">
        <f>IF(K47=Surrender!K47,Surrender!K151,HSD!K151)</f>
        <v>-0.6764665848596868</v>
      </c>
    </row>
    <row r="152" spans="1:11" x14ac:dyDescent="0.3">
      <c r="A152">
        <v>28</v>
      </c>
      <c r="B152">
        <f>IF(B48=Surrender!B48,Surrender!B152,HSD!B152)</f>
        <v>-0.56504224633707278</v>
      </c>
      <c r="C152">
        <f>IF(C48=Surrender!C48,Surrender!C152,HSD!C152)</f>
        <v>-0.37167537370220893</v>
      </c>
      <c r="D152">
        <f>IF(D48=Surrender!D48,Surrender!D152,HSD!D152)</f>
        <v>-0.36060880035197201</v>
      </c>
      <c r="E152">
        <f>IF(E48=Surrender!E48,Surrender!E152,HSD!E152)</f>
        <v>-0.34910374415465584</v>
      </c>
      <c r="F152">
        <f>IF(F48=Surrender!F48,Surrender!F152,HSD!F152)</f>
        <v>-0.33909375987663615</v>
      </c>
      <c r="G152">
        <f>IF(G48=Surrender!G48,Surrender!G152,HSD!G152)</f>
        <v>-0.30514475254144569</v>
      </c>
      <c r="H152">
        <f>IF(H48=Surrender!H48,Surrender!H152,HSD!H152)</f>
        <v>-0.23132443481922021</v>
      </c>
      <c r="I152">
        <f>IF(I48=Surrender!I48,Surrender!I152,HSD!I152)</f>
        <v>-0.26735643808123788</v>
      </c>
      <c r="J152">
        <f>IF(J48=Surrender!J48,Surrender!J152,HSD!J152)</f>
        <v>-0.53158395759377075</v>
      </c>
      <c r="K152">
        <f>IF(K48=Surrender!K48,Surrender!K152,HSD!K152)</f>
        <v>-0.56504224633707278</v>
      </c>
    </row>
    <row r="153" spans="1:11" x14ac:dyDescent="0.3">
      <c r="A153">
        <v>29</v>
      </c>
      <c r="B153">
        <f>IF(B49=Surrender!B49,Surrender!B153,HSD!B153)</f>
        <v>-0.45361790781445882</v>
      </c>
      <c r="C153">
        <f>IF(C49=Surrender!C49,Surrender!C153,HSD!C153)</f>
        <v>-0.24201994027720117</v>
      </c>
      <c r="D153">
        <f>IF(D49=Surrender!D49,Surrender!D153,HSD!D153)</f>
        <v>-0.23502826305026803</v>
      </c>
      <c r="E153">
        <f>IF(E49=Surrender!E49,Surrender!E153,HSD!E153)</f>
        <v>-0.22771733101784777</v>
      </c>
      <c r="F153">
        <f>IF(F49=Surrender!F49,Surrender!F153,HSD!F153)</f>
        <v>-0.22139413596248042</v>
      </c>
      <c r="G153">
        <f>IF(G49=Surrender!G49,Surrender!G153,HSD!G153)</f>
        <v>-0.19887817367123536</v>
      </c>
      <c r="H153">
        <f>IF(H49=Surrender!H49,Surrender!H153,HSD!H153)</f>
        <v>-0.15269906942734846</v>
      </c>
      <c r="I153">
        <f>IF(I49=Surrender!I49,Surrender!I153,HSD!I153)</f>
        <v>-0.13878989363206784</v>
      </c>
      <c r="J153">
        <f>IF(J49=Surrender!J49,Surrender!J153,HSD!J153)</f>
        <v>-0.18081928533864794</v>
      </c>
      <c r="K153">
        <f>IF(K49=Surrender!K49,Surrender!K153,HSD!K153)</f>
        <v>-0.45361790781445882</v>
      </c>
    </row>
    <row r="154" spans="1:11" x14ac:dyDescent="0.3">
      <c r="A154">
        <v>30</v>
      </c>
      <c r="B154">
        <f>IF(B50=Surrender!B50,Surrender!B154,HSD!B154)</f>
        <v>-0.3421935692918448</v>
      </c>
      <c r="C154">
        <f>IF(C50=Surrender!C50,Surrender!C154,HSD!C154)</f>
        <v>-0.11799348450596005</v>
      </c>
      <c r="D154">
        <f>IF(D50=Surrender!D50,Surrender!D154,HSD!D154)</f>
        <v>-0.11469964269825067</v>
      </c>
      <c r="E154">
        <f>IF(E50=Surrender!E50,Surrender!E154,HSD!E154)</f>
        <v>-0.11123270703408057</v>
      </c>
      <c r="F154">
        <f>IF(F50=Surrender!F50,Surrender!F154,HSD!F154)</f>
        <v>-0.10824617340471979</v>
      </c>
      <c r="G154">
        <f>IF(G50=Surrender!G50,Surrender!G154,HSD!G154)</f>
        <v>-9.7163256157420136E-2</v>
      </c>
      <c r="H154">
        <f>IF(H50=Surrender!H50,Surrender!H154,HSD!H154)</f>
        <v>-7.4073704035476681E-2</v>
      </c>
      <c r="I154">
        <f>IF(I50=Surrender!I50,Surrender!I154,HSD!I154)</f>
        <v>-6.939494681603392E-2</v>
      </c>
      <c r="J154">
        <f>IF(J50=Surrender!J50,Surrender!J154,HSD!J154)</f>
        <v>-6.0823843852755924E-2</v>
      </c>
      <c r="K154">
        <f>IF(K50=Surrender!K50,Surrender!K154,HSD!K154)</f>
        <v>-0.11142433852261402</v>
      </c>
    </row>
    <row r="155" spans="1:11" x14ac:dyDescent="0.3">
      <c r="A155">
        <v>31</v>
      </c>
      <c r="B155">
        <f>IF(B51=Surrender!B51,Surrender!B155,HSD!B155)</f>
        <v>0</v>
      </c>
      <c r="C155">
        <f>IF(C51=Surrender!C51,Surrender!C155,HSD!C155)</f>
        <v>0</v>
      </c>
      <c r="D155">
        <f>IF(D51=Surrender!D51,Surrender!D155,HSD!D155)</f>
        <v>0</v>
      </c>
      <c r="E155">
        <f>IF(E51=Surrender!E51,Surrender!E155,HSD!E155)</f>
        <v>0</v>
      </c>
      <c r="F155">
        <f>IF(F51=Surrender!F51,Surrender!F155,HSD!F155)</f>
        <v>0</v>
      </c>
      <c r="G155">
        <f>IF(G51=Surrender!G51,Surrender!G155,HSD!G155)</f>
        <v>0</v>
      </c>
      <c r="H155">
        <f>IF(H51=Surrender!H51,Surrender!H155,HSD!H155)</f>
        <v>0</v>
      </c>
      <c r="I155">
        <f>IF(I51=Surrender!I51,Surrender!I155,HSD!I155)</f>
        <v>0</v>
      </c>
      <c r="J155">
        <f>IF(J51=Surrender!J51,Surrender!J155,HSD!J155)</f>
        <v>0</v>
      </c>
      <c r="K155">
        <f>IF(K51=Surrender!K51,Surrender!K155,HSD!K155)</f>
        <v>0</v>
      </c>
    </row>
  </sheetData>
  <sheetProtection sheet="1" objects="1" scenarios="1"/>
  <mergeCells count="2">
    <mergeCell ref="A52:K52"/>
    <mergeCell ref="A104:K104"/>
  </mergeCells>
  <phoneticPr fontId="16" type="noConversion"/>
  <conditionalFormatting sqref="O32:X51 O2:X29">
    <cfRule type="containsText" dxfId="784" priority="14" operator="containsText" text="S">
      <formula>NOT(ISERROR(SEARCH("S",O2)))</formula>
    </cfRule>
    <cfRule type="containsText" dxfId="783" priority="15" operator="containsText" text="H">
      <formula>NOT(ISERROR(SEARCH("H",O2)))</formula>
    </cfRule>
  </conditionalFormatting>
  <conditionalFormatting sqref="O32:X51 O2:X29">
    <cfRule type="containsText" dxfId="782" priority="13" operator="containsText" text="D">
      <formula>NOT(ISERROR(SEARCH("D",O2)))</formula>
    </cfRule>
  </conditionalFormatting>
  <conditionalFormatting sqref="O32:X51 O2:X29">
    <cfRule type="containsText" dxfId="781" priority="9" operator="containsText" text="R">
      <formula>NOT(ISERROR(SEARCH("R",O2)))</formula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115"/>
  <sheetViews>
    <sheetView topLeftCell="A88" workbookViewId="0">
      <selection activeCell="J107" sqref="J107"/>
    </sheetView>
  </sheetViews>
  <sheetFormatPr defaultColWidth="8.796875" defaultRowHeight="15.6" x14ac:dyDescent="0.3"/>
  <cols>
    <col min="2" max="2" width="8.796875" customWidth="1"/>
    <col min="14" max="14" width="3.796875" style="289" customWidth="1"/>
    <col min="15" max="24" width="3.796875" customWidth="1"/>
  </cols>
  <sheetData>
    <row r="1" spans="1:24" ht="16.2" thickBot="1" x14ac:dyDescent="0.35">
      <c r="A1" s="422" t="s">
        <v>73</v>
      </c>
      <c r="B1" s="463"/>
      <c r="C1" s="463"/>
      <c r="D1" s="463"/>
      <c r="E1" s="463"/>
      <c r="F1" s="463"/>
      <c r="G1" s="463"/>
      <c r="H1" s="463"/>
      <c r="I1" s="463"/>
      <c r="J1" s="463"/>
      <c r="K1" s="464"/>
      <c r="N1" s="312"/>
      <c r="O1" s="311">
        <v>1</v>
      </c>
      <c r="P1" s="148">
        <v>2</v>
      </c>
      <c r="Q1" s="148">
        <v>3</v>
      </c>
      <c r="R1" s="148">
        <v>4</v>
      </c>
      <c r="S1" s="148">
        <v>5</v>
      </c>
      <c r="T1" s="148">
        <v>6</v>
      </c>
      <c r="U1" s="148">
        <v>7</v>
      </c>
      <c r="V1" s="148">
        <v>8</v>
      </c>
      <c r="W1" s="148">
        <v>9</v>
      </c>
      <c r="X1" s="150">
        <v>10</v>
      </c>
    </row>
    <row r="2" spans="1:24" ht="16.2" thickBot="1" x14ac:dyDescent="0.35">
      <c r="A2" s="103" t="s">
        <v>7</v>
      </c>
      <c r="B2" s="115">
        <v>1</v>
      </c>
      <c r="C2" s="116">
        <v>2</v>
      </c>
      <c r="D2" s="116">
        <v>3</v>
      </c>
      <c r="E2" s="116">
        <v>4</v>
      </c>
      <c r="F2" s="116">
        <v>5</v>
      </c>
      <c r="G2" s="116">
        <v>6</v>
      </c>
      <c r="H2" s="116">
        <v>7</v>
      </c>
      <c r="I2" s="116">
        <v>8</v>
      </c>
      <c r="J2" s="116">
        <v>9</v>
      </c>
      <c r="K2" s="104">
        <v>10</v>
      </c>
      <c r="N2" s="313">
        <v>1</v>
      </c>
      <c r="O2" s="54">
        <f>IF(B68=HSDR!B32,HSDR!O32,IF(B68=B42,2,IF(B68=B29,3,IF(B68=B16,4,IF(B68=B3,5)))))</f>
        <v>2</v>
      </c>
      <c r="P2" s="320">
        <f>IF(C68=HSDR!C32,HSDR!P32,IF(C68=C42,2,IF(C68=C29,3,IF(C68=C16,4,IF(C68=C3,5)))))</f>
        <v>2</v>
      </c>
      <c r="Q2" s="320">
        <f>IF(D68=HSDR!D32,HSDR!Q32,IF(D68=D42,2,IF(D68=D29,3,IF(D68=D16,4,IF(D68=D3,5)))))</f>
        <v>2</v>
      </c>
      <c r="R2" s="320">
        <f>IF(E68=HSDR!E32,HSDR!R32,IF(E68=E42,2,IF(E68=E29,3,IF(E68=E16,4,IF(E68=E3,5)))))</f>
        <v>2</v>
      </c>
      <c r="S2" s="320">
        <f>IF(F68=HSDR!F32,HSDR!S32,IF(F68=F42,2,IF(F68=F29,3,IF(F68=F16,4,IF(F68=F3,5)))))</f>
        <v>2</v>
      </c>
      <c r="T2" s="320">
        <f>IF(G68=HSDR!G32,HSDR!T32,IF(G68=G42,2,IF(G68=G29,3,IF(G68=G16,4,IF(G68=G3,5)))))</f>
        <v>2</v>
      </c>
      <c r="U2" s="320">
        <f>IF(H68=HSDR!H32,HSDR!U32,IF(H68=H42,2,IF(H68=H29,3,IF(H68=H16,4,IF(H68=H3,5)))))</f>
        <v>2</v>
      </c>
      <c r="V2" s="320">
        <f>IF(I68=HSDR!I32,HSDR!V32,IF(I68=I42,2,IF(I68=I29,3,IF(I68=I16,4,IF(I68=I3,5)))))</f>
        <v>2</v>
      </c>
      <c r="W2" s="320">
        <f>IF(J68=HSDR!J32,HSDR!W32,IF(J68=J42,2,IF(J68=J29,3,IF(J68=J16,4,IF(J68=J3,5)))))</f>
        <v>2</v>
      </c>
      <c r="X2" s="321">
        <f>IF(K68=HSDR!K32,HSDR!X32,IF(K68=K42,2,IF(K68=K29,3,IF(K68=K16,4,IF(K68=K3,5)))))</f>
        <v>2</v>
      </c>
    </row>
    <row r="3" spans="1:24" x14ac:dyDescent="0.3">
      <c r="A3" s="262" t="s">
        <v>22</v>
      </c>
      <c r="B3" s="107">
        <f>(IF(Rules!$B$13=Rules!$E$13,
SUM(Stand!B32*Inittialize!$F$2,Stand!B33*Inittialize!$F$3,Stand!B34*Inittialize!$F$4,Stand!B35*Inittialize!$F$5,Stand!B36*Inittialize!$F$6,Stand!B37*Inittialize!$F$7,Stand!B38*Inittialize!$F$8,Stand!B39*Inittialize!$F$9,Stand!B40*Inittialize!$F$10,Stand!B41*Inittialize!$F$11),
IF(Rules!$B$10=Rules!$D$10,SUM(HSD!B32*Inittialize!$F$2,HSD!B33*Inittialize!$F$3,HSD!B34*Inittialize!$F$4,HSD!B35*Inittialize!$F$5,HSD!B36*Inittialize!$F$6,HSD!B37*Inittialize!$F$7,HSD!B38*Inittialize!$F$8,HSD!B39*Inittialize!$F$9,HSD!B40*Inittialize!$F$10,HSD!B41*Inittialize!$F$11),
SUM(HS!B32*Inittialize!$F$2,HS!B33*Inittialize!$F$3,HS!B34*Inittialize!$F$4,HS!B35*Inittialize!$F$5,HS!B36*Inittialize!$F$6,HS!B37*Inittialize!$F$7,HS!B38*Inittialize!$F$8,HS!B39*Inittialize!$F$9,HS!B40*Inittialize!$F$10,HS!B42*Inittialize!$F$11))
)+B16)</f>
        <v>-0.29539287757191157</v>
      </c>
      <c r="C3" s="108">
        <f>(IF(Rules!$B$13=Rules!$E$13,
SUM(Stand!C32*Inittialize!$F$2,Stand!C33*Inittialize!$F$3,Stand!C34*Inittialize!$F$4,Stand!C35*Inittialize!$F$5,Stand!C36*Inittialize!$F$6,Stand!C37*Inittialize!$F$7,Stand!C38*Inittialize!$F$8,Stand!C39*Inittialize!$F$9,Stand!C40*Inittialize!$F$10,Stand!C41*Inittialize!$F$11),
IF(Rules!$B$10=Rules!$D$10,SUM(HSD!C32*Inittialize!$F$2,HSD!C33*Inittialize!$F$3,HSD!C34*Inittialize!$F$4,HSD!C35*Inittialize!$F$5,HSD!C36*Inittialize!$F$6,HSD!C37*Inittialize!$F$7,HSD!C38*Inittialize!$F$8,HSD!C39*Inittialize!$F$9,HSD!C40*Inittialize!$F$10,HSD!C41*Inittialize!$F$11),
SUM(HS!C32*Inittialize!$F$2,HS!C33*Inittialize!$F$3,HS!C34*Inittialize!$F$4,HS!C35*Inittialize!$F$5,HS!C36*Inittialize!$F$6,HS!C37*Inittialize!$F$7,HS!C38*Inittialize!$F$8,HS!C39*Inittialize!$F$9,HS!C40*Inittialize!$F$10,HS!C42*Inittialize!$F$11))
)+C16)</f>
        <v>1.1766023083486727</v>
      </c>
      <c r="D3" s="108">
        <f>(IF(Rules!$B$13=Rules!$E$13,
SUM(Stand!D32*Inittialize!$F$2,Stand!D33*Inittialize!$F$3,Stand!D34*Inittialize!$F$4,Stand!D35*Inittialize!$F$5,Stand!D36*Inittialize!$F$6,Stand!D37*Inittialize!$F$7,Stand!D38*Inittialize!$F$8,Stand!D39*Inittialize!$F$9,Stand!D40*Inittialize!$F$10,Stand!D41*Inittialize!$F$11),
IF(Rules!$B$10=Rules!$D$10,SUM(HSD!D32*Inittialize!$F$2,HSD!D33*Inittialize!$F$3,HSD!D34*Inittialize!$F$4,HSD!D35*Inittialize!$F$5,HSD!D36*Inittialize!$F$6,HSD!D37*Inittialize!$F$7,HSD!D38*Inittialize!$F$8,HSD!D39*Inittialize!$F$9,HSD!D40*Inittialize!$F$10,HSD!D41*Inittialize!$F$11),
SUM(HS!D32*Inittialize!$F$2,HS!D33*Inittialize!$F$3,HS!D34*Inittialize!$F$4,HS!D35*Inittialize!$F$5,HS!D36*Inittialize!$F$6,HS!D37*Inittialize!$F$7,HS!D38*Inittialize!$F$8,HS!D39*Inittialize!$F$9,HS!D40*Inittialize!$F$10,HS!D42*Inittialize!$F$11))
)+D16)</f>
        <v>1.2944881328055424</v>
      </c>
      <c r="E3" s="108">
        <f>(IF(Rules!$B$13=Rules!$E$13,
SUM(Stand!E32*Inittialize!$F$2,Stand!E33*Inittialize!$F$3,Stand!E34*Inittialize!$F$4,Stand!E35*Inittialize!$F$5,Stand!E36*Inittialize!$F$6,Stand!E37*Inittialize!$F$7,Stand!E38*Inittialize!$F$8,Stand!E39*Inittialize!$F$9,Stand!E40*Inittialize!$F$10,Stand!E41*Inittialize!$F$11),
IF(Rules!$B$10=Rules!$D$10,SUM(HSD!E32*Inittialize!$F$2,HSD!E33*Inittialize!$F$3,HSD!E34*Inittialize!$F$4,HSD!E35*Inittialize!$F$5,HSD!E36*Inittialize!$F$6,HSD!E37*Inittialize!$F$7,HSD!E38*Inittialize!$F$8,HSD!E39*Inittialize!$F$9,HSD!E40*Inittialize!$F$10,HSD!E41*Inittialize!$F$11),
SUM(HS!E32*Inittialize!$F$2,HS!E33*Inittialize!$F$3,HS!E34*Inittialize!$F$4,HS!E35*Inittialize!$F$5,HS!E36*Inittialize!$F$6,HS!E37*Inittialize!$F$7,HS!E38*Inittialize!$F$8,HS!E39*Inittialize!$F$9,HS!E40*Inittialize!$F$10,HS!E42*Inittialize!$F$11))
)+E16)</f>
        <v>1.41510137604494</v>
      </c>
      <c r="F3" s="108">
        <f>(IF(Rules!$B$13=Rules!$E$13,
SUM(Stand!F32*Inittialize!$F$2,Stand!F33*Inittialize!$F$3,Stand!F34*Inittialize!$F$4,Stand!F35*Inittialize!$F$5,Stand!F36*Inittialize!$F$6,Stand!F37*Inittialize!$F$7,Stand!F38*Inittialize!$F$8,Stand!F39*Inittialize!$F$9,Stand!F40*Inittialize!$F$10,Stand!F41*Inittialize!$F$11),
IF(Rules!$B$10=Rules!$D$10,SUM(HSD!F32*Inittialize!$F$2,HSD!F33*Inittialize!$F$3,HSD!F34*Inittialize!$F$4,HSD!F35*Inittialize!$F$5,HSD!F36*Inittialize!$F$6,HSD!F37*Inittialize!$F$7,HSD!F38*Inittialize!$F$8,HSD!F39*Inittialize!$F$9,HSD!F40*Inittialize!$F$10,HSD!F41*Inittialize!$F$11),
SUM(HS!F32*Inittialize!$F$2,HS!F33*Inittialize!$F$3,HS!F34*Inittialize!$F$4,HS!F35*Inittialize!$F$5,HS!F36*Inittialize!$F$6,HS!F37*Inittialize!$F$7,HS!F38*Inittialize!$F$8,HS!F39*Inittialize!$F$9,HS!F40*Inittialize!$F$10,HS!F42*Inittialize!$F$11))
)+F16)</f>
        <v>1.5367475447725694</v>
      </c>
      <c r="G3" s="108">
        <f>(IF(Rules!$B$13=Rules!$E$13,
SUM(Stand!G32*Inittialize!$F$2,Stand!G33*Inittialize!$F$3,Stand!G34*Inittialize!$F$4,Stand!G35*Inittialize!$F$5,Stand!G36*Inittialize!$F$6,Stand!G37*Inittialize!$F$7,Stand!G38*Inittialize!$F$8,Stand!G39*Inittialize!$F$9,Stand!G40*Inittialize!$F$10,Stand!G41*Inittialize!$F$11),
IF(Rules!$B$10=Rules!$D$10,SUM(HSD!G32*Inittialize!$F$2,HSD!G33*Inittialize!$F$3,HSD!G34*Inittialize!$F$4,HSD!G35*Inittialize!$F$5,HSD!G36*Inittialize!$F$6,HSD!G37*Inittialize!$F$7,HSD!G38*Inittialize!$F$8,HSD!G39*Inittialize!$F$9,HSD!G40*Inittialize!$F$10,HSD!G41*Inittialize!$F$11),
SUM(HS!G32*Inittialize!$F$2,HS!G33*Inittialize!$F$3,HS!G34*Inittialize!$F$4,HS!G35*Inittialize!$F$5,HS!G36*Inittialize!$F$6,HS!G37*Inittialize!$F$7,HS!G38*Inittialize!$F$8,HS!G39*Inittialize!$F$9,HS!G40*Inittialize!$F$10,HS!G42*Inittialize!$F$11))
)+G16)</f>
        <v>1.6684502372689236</v>
      </c>
      <c r="H3" s="108">
        <f>(IF(Rules!$B$13=Rules!$E$13,
SUM(Stand!H32*Inittialize!$F$2,Stand!H33*Inittialize!$F$3,Stand!H34*Inittialize!$F$4,Stand!H35*Inittialize!$F$5,Stand!H36*Inittialize!$F$6,Stand!H37*Inittialize!$F$7,Stand!H38*Inittialize!$F$8,Stand!H39*Inittialize!$F$9,Stand!H40*Inittialize!$F$10,Stand!H41*Inittialize!$F$11),
IF(Rules!$B$10=Rules!$D$10,SUM(HSD!H32*Inittialize!$F$2,HSD!H33*Inittialize!$F$3,HSD!H34*Inittialize!$F$4,HSD!H35*Inittialize!$F$5,HSD!H36*Inittialize!$F$6,HSD!H37*Inittialize!$F$7,HSD!H38*Inittialize!$F$8,HSD!H39*Inittialize!$F$9,HSD!H40*Inittialize!$F$10,HSD!H41*Inittialize!$F$11),
SUM(HS!H32*Inittialize!$F$2,HS!H33*Inittialize!$F$3,HS!H34*Inittialize!$F$4,HS!H35*Inittialize!$F$5,HS!H36*Inittialize!$F$6,HS!H37*Inittialize!$F$7,HS!H38*Inittialize!$F$8,HS!H39*Inittialize!$F$9,HS!H40*Inittialize!$F$10,HS!H42*Inittialize!$F$11))
)+H16)</f>
        <v>1.1572223721607269</v>
      </c>
      <c r="I3" s="108">
        <f>(IF(Rules!$B$13=Rules!$E$13,
SUM(Stand!I32*Inittialize!$F$2,Stand!I33*Inittialize!$F$3,Stand!I34*Inittialize!$F$4,Stand!I35*Inittialize!$F$5,Stand!I36*Inittialize!$F$6,Stand!I37*Inittialize!$F$7,Stand!I38*Inittialize!$F$8,Stand!I39*Inittialize!$F$9,Stand!I40*Inittialize!$F$10,Stand!I41*Inittialize!$F$11),
IF(Rules!$B$10=Rules!$D$10,SUM(HSD!I32*Inittialize!$F$2,HSD!I33*Inittialize!$F$3,HSD!I34*Inittialize!$F$4,HSD!I35*Inittialize!$F$5,HSD!I36*Inittialize!$F$6,HSD!I37*Inittialize!$F$7,HSD!I38*Inittialize!$F$8,HSD!I39*Inittialize!$F$9,HSD!I40*Inittialize!$F$10,HSD!I41*Inittialize!$F$11),
SUM(HS!I32*Inittialize!$F$2,HS!I33*Inittialize!$F$3,HS!I34*Inittialize!$F$4,HS!I35*Inittialize!$F$5,HS!I36*Inittialize!$F$6,HS!I37*Inittialize!$F$7,HS!I38*Inittialize!$F$8,HS!I39*Inittialize!$F$9,HS!I40*Inittialize!$F$10,HS!I42*Inittialize!$F$11))
)+I16)</f>
        <v>0.8767314771757877</v>
      </c>
      <c r="J3" s="108">
        <f>(IF(Rules!$B$13=Rules!$E$13,
SUM(Stand!J32*Inittialize!$F$2,Stand!J33*Inittialize!$F$3,Stand!J34*Inittialize!$F$4,Stand!J35*Inittialize!$F$5,Stand!J36*Inittialize!$F$6,Stand!J37*Inittialize!$F$7,Stand!J38*Inittialize!$F$8,Stand!J39*Inittialize!$F$9,Stand!J40*Inittialize!$F$10,Stand!J41*Inittialize!$F$11),
IF(Rules!$B$10=Rules!$D$10,SUM(HSD!J32*Inittialize!$F$2,HSD!J33*Inittialize!$F$3,HSD!J34*Inittialize!$F$4,HSD!J35*Inittialize!$F$5,HSD!J36*Inittialize!$F$6,HSD!J37*Inittialize!$F$7,HSD!J38*Inittialize!$F$8,HSD!J39*Inittialize!$F$9,HSD!J40*Inittialize!$F$10,HSD!J41*Inittialize!$F$11),
SUM(HS!J32*Inittialize!$F$2,HS!J33*Inittialize!$F$3,HS!J34*Inittialize!$F$4,HS!J35*Inittialize!$F$5,HS!J36*Inittialize!$F$6,HS!J37*Inittialize!$F$7,HS!J38*Inittialize!$F$8,HS!J39*Inittialize!$F$9,HS!J40*Inittialize!$F$10,HS!J42*Inittialize!$F$11))
)+J16)</f>
        <v>0.56945855788113675</v>
      </c>
      <c r="K3" s="57">
        <f>(IF(Rules!$B$13=Rules!$E$13,
SUM(Stand!K32*Inittialize!$F$2,Stand!K33*Inittialize!$F$3,Stand!K34*Inittialize!$F$4,Stand!K35*Inittialize!$F$5,Stand!K36*Inittialize!$F$6,Stand!K37*Inittialize!$F$7,Stand!K38*Inittialize!$F$8,Stand!K39*Inittialize!$F$9,Stand!K40*Inittialize!$F$10,Stand!K41*Inittialize!$F$11),
IF(Rules!$B$10=Rules!$D$10,SUM(HSD!K32*Inittialize!$F$2,HSD!K33*Inittialize!$F$3,HSD!K34*Inittialize!$F$4,HSD!K35*Inittialize!$F$5,HSD!K36*Inittialize!$F$6,HSD!K37*Inittialize!$F$7,HSD!K38*Inittialize!$F$8,HSD!K39*Inittialize!$F$9,HSD!K40*Inittialize!$F$10,HSD!K41*Inittialize!$F$11),
SUM(HS!K32*Inittialize!$F$2,HS!K33*Inittialize!$F$3,HS!K34*Inittialize!$F$4,HS!K35*Inittialize!$F$5,HS!K36*Inittialize!$F$6,HS!K37*Inittialize!$F$7,HS!K38*Inittialize!$F$8,HS!K39*Inittialize!$F$9,HS!K40*Inittialize!$F$10,HS!K42*Inittialize!$F$11))
)+K16)</f>
        <v>0.14839410467660935</v>
      </c>
      <c r="N3" s="314">
        <v>2</v>
      </c>
      <c r="O3" s="58" t="str">
        <f>IF(B69=HSDR!B2,HSDR!O2,IF(B69=B43,2,IF(B69=B30,3,IF(B69=B17,4,IF(B69=B4,5)))))</f>
        <v>H</v>
      </c>
      <c r="P3" s="317" t="str">
        <f>IF(C69=HSDR!C2,HSDR!P2,IF(C69=C43,2,IF(C69=C30,3,IF(C69=C17,4,IF(C69=C4,5)))))</f>
        <v>H</v>
      </c>
      <c r="Q3" s="317" t="str">
        <f>IF(D69=HSDR!D2,HSDR!Q2,IF(D69=D43,2,IF(D69=D30,3,IF(D69=D17,4,IF(D69=D4,5)))))</f>
        <v>H</v>
      </c>
      <c r="R3" s="317">
        <f>IF(E69=HSDR!E2,HSDR!R2,IF(E69=E43,2,IF(E69=E30,3,IF(E69=E17,4,IF(E69=E4,5)))))</f>
        <v>2</v>
      </c>
      <c r="S3" s="317">
        <f>IF(F69=HSDR!F2,HSDR!S2,IF(F69=F43,2,IF(F69=F30,3,IF(F69=F17,4,IF(F69=F4,5)))))</f>
        <v>2</v>
      </c>
      <c r="T3" s="317">
        <f>IF(G69=HSDR!G2,HSDR!T2,IF(G69=G43,2,IF(G69=G30,3,IF(G69=G17,4,IF(G69=G4,5)))))</f>
        <v>2</v>
      </c>
      <c r="U3" s="317">
        <f>IF(H69=HSDR!H2,HSDR!U2,IF(H69=H43,2,IF(H69=H30,3,IF(H69=H17,4,IF(H69=H4,5)))))</f>
        <v>2</v>
      </c>
      <c r="V3" s="317" t="str">
        <f>IF(I69=HSDR!I2,HSDR!V2,IF(I69=I43,2,IF(I69=I30,3,IF(I69=I17,4,IF(I69=I4,5)))))</f>
        <v>H</v>
      </c>
      <c r="W3" s="317" t="str">
        <f>IF(J69=HSDR!J2,HSDR!W2,IF(J69=J43,2,IF(J69=J30,3,IF(J69=J17,4,IF(J69=J4,5)))))</f>
        <v>H</v>
      </c>
      <c r="X3" s="308" t="str">
        <f>IF(K69=HSDR!K2,HSDR!X2,IF(K69=K43,2,IF(K69=K30,3,IF(K69=K17,4,IF(K69=K4,5)))))</f>
        <v>H</v>
      </c>
    </row>
    <row r="4" spans="1:24" x14ac:dyDescent="0.3">
      <c r="A4" s="98">
        <v>2</v>
      </c>
      <c r="B4" s="93">
        <f>(IF(Rules!$B$10=Rules!$D$10,
SUM(HSD!B33*Inittialize!$F$2,HSD!B2*Inittialize!$F$3,HSD!B3*Inittialize!$F$4,HSD!B4*Inittialize!$F$5,HSD!B5*Inittialize!$F$6,HSD!B6*Inittialize!$F$7,HSD!B7*Inittialize!$F$8,HSD!B8*Inittialize!$F$9,HSD!B9*Inittialize!$F$10,HSD!B10*Inittialize!$F$11),
SUM(HS!B33*Inittialize!$F$2,HS!B2*Inittialize!$F$3,HS!B3*Inittialize!$F$4,HS!B4*Inittialize!$F$5,HS!B5*Inittialize!$F$6,HS!B6*Inittialize!$F$7,HS!B7*Inittialize!$F$8,HS!B8*Inittialize!$F$9,HS!B9*Inittialize!$F$10,HS!B10*Inittialize!$F$11)
)+B17)</f>
        <v>-1.7228418596267092</v>
      </c>
      <c r="C4" s="1">
        <f>(IF(Rules!$B$10=Rules!$D$10,
SUM(HSD!C33*Inittialize!$F$2,HSD!C2*Inittialize!$F$3,HSD!C3*Inittialize!$F$4,HSD!C4*Inittialize!$F$5,HSD!C5*Inittialize!$F$6,HSD!C6*Inittialize!$F$7,HSD!C7*Inittialize!$F$8,HSD!C8*Inittialize!$F$9,HSD!C9*Inittialize!$F$10,HSD!C10*Inittialize!$F$11),
SUM(HS!C33*Inittialize!$F$2,HS!C2*Inittialize!$F$3,HS!C3*Inittialize!$F$4,HS!C4*Inittialize!$F$5,HS!C5*Inittialize!$F$6,HS!C6*Inittialize!$F$7,HS!C7*Inittialize!$F$8,HS!C8*Inittialize!$F$9,HS!C9*Inittialize!$F$10,HS!C10*Inittialize!$F$11)
)+C17)</f>
        <v>-0.37942179159474537</v>
      </c>
      <c r="D4" s="1">
        <f>(IF(Rules!$B$10=Rules!$D$10,
SUM(HSD!D33*Inittialize!$F$2,HSD!D2*Inittialize!$F$3,HSD!D3*Inittialize!$F$4,HSD!D4*Inittialize!$F$5,HSD!D5*Inittialize!$F$6,HSD!D6*Inittialize!$F$7,HSD!D7*Inittialize!$F$8,HSD!D8*Inittialize!$F$9,HSD!D9*Inittialize!$F$10,HSD!D10*Inittialize!$F$11),
SUM(HS!D33*Inittialize!$F$2,HS!D2*Inittialize!$F$3,HS!D3*Inittialize!$F$4,HS!D4*Inittialize!$F$5,HS!D5*Inittialize!$F$6,HS!D6*Inittialize!$F$7,HS!D7*Inittialize!$F$8,HS!D8*Inittialize!$F$9,HS!D9*Inittialize!$F$10,HS!D10*Inittialize!$F$11)
)+D17)</f>
        <v>-0.24875353073205991</v>
      </c>
      <c r="E4" s="1">
        <f>(IF(Rules!$B$10=Rules!$D$10,
SUM(HSD!E33*Inittialize!$F$2,HSD!E2*Inittialize!$F$3,HSD!E3*Inittialize!$F$4,HSD!E4*Inittialize!$F$5,HSD!E5*Inittialize!$F$6,HSD!E6*Inittialize!$F$7,HSD!E7*Inittialize!$F$8,HSD!E8*Inittialize!$F$9,HSD!E9*Inittialize!$F$10,HSD!E10*Inittialize!$F$11),
SUM(HS!E33*Inittialize!$F$2,HS!E2*Inittialize!$F$3,HS!E3*Inittialize!$F$4,HS!E4*Inittialize!$F$5,HS!E5*Inittialize!$F$6,HS!E6*Inittialize!$F$7,HS!E7*Inittialize!$F$8,HS!E8*Inittialize!$F$9,HS!E9*Inittialize!$F$10,HS!E10*Inittialize!$F$11)
)+E17)</f>
        <v>-0.11050206067917206</v>
      </c>
      <c r="F4" s="1">
        <f>(IF(Rules!$B$10=Rules!$D$10,
SUM(HSD!F33*Inittialize!$F$2,HSD!F2*Inittialize!$F$3,HSD!F3*Inittialize!$F$4,HSD!F4*Inittialize!$F$5,HSD!F5*Inittialize!$F$6,HSD!F6*Inittialize!$F$7,HSD!F7*Inittialize!$F$8,HSD!F8*Inittialize!$F$9,HSD!F9*Inittialize!$F$10,HSD!F10*Inittialize!$F$11),
SUM(HS!F33*Inittialize!$F$2,HS!F2*Inittialize!$F$3,HS!F3*Inittialize!$F$4,HS!F4*Inittialize!$F$5,HS!F5*Inittialize!$F$6,HS!F6*Inittialize!$F$7,HS!F7*Inittialize!$F$8,HS!F8*Inittialize!$F$9,HS!F9*Inittialize!$F$10,HS!F10*Inittialize!$F$11)
)+F17)</f>
        <v>6.8650161423917E-2</v>
      </c>
      <c r="G4" s="1">
        <f>(IF(Rules!$B$10=Rules!$D$10,
SUM(HSD!G33*Inittialize!$F$2,HSD!G2*Inittialize!$F$3,HSD!G3*Inittialize!$F$4,HSD!G4*Inittialize!$F$5,HSD!G5*Inittialize!$F$6,HSD!G6*Inittialize!$F$7,HSD!G7*Inittialize!$F$8,HSD!G8*Inittialize!$F$9,HSD!G9*Inittialize!$F$10,HSD!G10*Inittialize!$F$11),
SUM(HS!G33*Inittialize!$F$2,HS!G2*Inittialize!$F$3,HS!G3*Inittialize!$F$4,HS!G4*Inittialize!$F$5,HS!G5*Inittialize!$F$6,HS!G6*Inittialize!$F$7,HS!G7*Inittialize!$F$8,HS!G8*Inittialize!$F$9,HS!G9*Inittialize!$F$10,HS!G10*Inittialize!$F$11)
)+G17)</f>
        <v>0.19441705973150591</v>
      </c>
      <c r="H4" s="1">
        <f>(IF(Rules!$B$10=Rules!$D$10,
SUM(HSD!H33*Inittialize!$F$2,HSD!H2*Inittialize!$F$3,HSD!H3*Inittialize!$F$4,HSD!H4*Inittialize!$F$5,HSD!H5*Inittialize!$F$6,HSD!H6*Inittialize!$F$7,HSD!H7*Inittialize!$F$8,HSD!H8*Inittialize!$F$9,HSD!H9*Inittialize!$F$10,HSD!H10*Inittialize!$F$11),
SUM(HS!H33*Inittialize!$F$2,HS!H2*Inittialize!$F$3,HS!H3*Inittialize!$F$4,HS!H4*Inittialize!$F$5,HS!H5*Inittialize!$F$6,HS!H6*Inittialize!$F$7,HS!H7*Inittialize!$F$8,HS!H8*Inittialize!$F$9,HS!H9*Inittialize!$F$10,HS!H10*Inittialize!$F$11)
)+H17)</f>
        <v>-0.13628510687931125</v>
      </c>
      <c r="I4" s="1">
        <f>(IF(Rules!$B$10=Rules!$D$10,
SUM(HSD!I33*Inittialize!$F$2,HSD!I2*Inittialize!$F$3,HSD!I3*Inittialize!$F$4,HSD!I4*Inittialize!$F$5,HSD!I5*Inittialize!$F$6,HSD!I6*Inittialize!$F$7,HSD!I7*Inittialize!$F$8,HSD!I8*Inittialize!$F$9,HSD!I9*Inittialize!$F$10,HSD!I10*Inittialize!$F$11),
SUM(HS!I33*Inittialize!$F$2,HS!I2*Inittialize!$F$3,HS!I3*Inittialize!$F$4,HS!I4*Inittialize!$F$5,HS!I5*Inittialize!$F$6,HS!I6*Inittialize!$F$7,HS!I7*Inittialize!$F$8,HS!I8*Inittialize!$F$9,HS!I9*Inittialize!$F$10,HS!I10*Inittialize!$F$11)
)+I17)</f>
        <v>-0.51580863887563599</v>
      </c>
      <c r="J4" s="1">
        <f>(IF(Rules!$B$10=Rules!$D$10,
SUM(HSD!J33*Inittialize!$F$2,HSD!J2*Inittialize!$F$3,HSD!J3*Inittialize!$F$4,HSD!J4*Inittialize!$F$5,HSD!J5*Inittialize!$F$6,HSD!J6*Inittialize!$F$7,HSD!J7*Inittialize!$F$8,HSD!J8*Inittialize!$F$9,HSD!J9*Inittialize!$F$10,HSD!J10*Inittialize!$F$11),
SUM(HS!J33*Inittialize!$F$2,HS!J2*Inittialize!$F$3,HS!J3*Inittialize!$F$4,HS!J4*Inittialize!$F$5,HS!J5*Inittialize!$F$6,HS!J6*Inittialize!$F$7,HS!J7*Inittialize!$F$8,HS!J8*Inittialize!$F$9,HS!J9*Inittialize!$F$10,HS!J10*Inittialize!$F$11)
)+J17)</f>
        <v>-0.95023571526754225</v>
      </c>
      <c r="K4" s="9">
        <f>(IF(Rules!$B$10=Rules!$D$10,
SUM(HSD!K33*Inittialize!$F$2,HSD!K2*Inittialize!$F$3,HSD!K3*Inittialize!$F$4,HSD!K4*Inittialize!$F$5,HSD!K5*Inittialize!$F$6,HSD!K6*Inittialize!$F$7,HSD!K7*Inittialize!$F$8,HSD!K8*Inittialize!$F$9,HSD!K9*Inittialize!$F$10,HSD!K10*Inittialize!$F$11),
SUM(HS!K33*Inittialize!$F$2,HS!K2*Inittialize!$F$3,HS!K3*Inittialize!$F$4,HS!K4*Inittialize!$F$5,HS!K5*Inittialize!$F$6,HS!K6*Inittialize!$F$7,HS!K7*Inittialize!$F$8,HS!K8*Inittialize!$F$9,HS!K9*Inittialize!$F$10,HS!K10*Inittialize!$F$11)
)+K17)</f>
        <v>-1.4548186386988715</v>
      </c>
      <c r="N4" s="314">
        <v>3</v>
      </c>
      <c r="O4" s="58" t="str">
        <f>IF(B70=HSDR!B4,HSDR!O4,IF(B70=B44,2,IF(B70=B31,3,IF(B70=B18,4,IF(B70=B5,5)))))</f>
        <v>H</v>
      </c>
      <c r="P4" s="317" t="str">
        <f>IF(C70=HSDR!C4,HSDR!P4,IF(C70=C44,2,IF(C70=C31,3,IF(C70=C18,4,IF(C70=C5,5)))))</f>
        <v>H</v>
      </c>
      <c r="Q4" s="317" t="str">
        <f>IF(D70=HSDR!D4,HSDR!Q4,IF(D70=D44,2,IF(D70=D31,3,IF(D70=D18,4,IF(D70=D5,5)))))</f>
        <v>H</v>
      </c>
      <c r="R4" s="317">
        <f>IF(E70=HSDR!E4,HSDR!R4,IF(E70=E44,2,IF(E70=E31,3,IF(E70=E18,4,IF(E70=E5,5)))))</f>
        <v>2</v>
      </c>
      <c r="S4" s="317">
        <f>IF(F70=HSDR!F4,HSDR!S4,IF(F70=F44,2,IF(F70=F31,3,IF(F70=F18,4,IF(F70=F5,5)))))</f>
        <v>2</v>
      </c>
      <c r="T4" s="317">
        <f>IF(G70=HSDR!G4,HSDR!T4,IF(G70=G44,2,IF(G70=G31,3,IF(G70=G18,4,IF(G70=G5,5)))))</f>
        <v>2</v>
      </c>
      <c r="U4" s="317">
        <f>IF(H70=HSDR!H4,HSDR!U4,IF(H70=H44,2,IF(H70=H31,3,IF(H70=H18,4,IF(H70=H5,5)))))</f>
        <v>2</v>
      </c>
      <c r="V4" s="317" t="str">
        <f>IF(I70=HSDR!I4,HSDR!V4,IF(I70=I44,2,IF(I70=I31,3,IF(I70=I18,4,IF(I70=I5,5)))))</f>
        <v>H</v>
      </c>
      <c r="W4" s="317" t="str">
        <f>IF(J70=HSDR!J4,HSDR!W4,IF(J70=J44,2,IF(J70=J31,3,IF(J70=J18,4,IF(J70=J5,5)))))</f>
        <v>H</v>
      </c>
      <c r="X4" s="308" t="str">
        <f>IF(K70=HSDR!K4,HSDR!X4,IF(K70=K44,2,IF(K70=K31,3,IF(K70=K18,4,IF(K70=K5,5)))))</f>
        <v>H</v>
      </c>
    </row>
    <row r="5" spans="1:24" x14ac:dyDescent="0.3">
      <c r="A5" s="98">
        <v>3</v>
      </c>
      <c r="B5" s="93">
        <f>(IF(Rules!$B$10=Rules!$D$10,
SUM(HSD!B34*Inittialize!$F$2,HSD!B3*Inittialize!$F$3,HSD!B4*Inittialize!$F$4,HSD!B5*Inittialize!$F$5,HSD!B6*Inittialize!$F$6,HSD!B7*Inittialize!$F$7,HSD!B8*Inittialize!$F$8,HSD!B9*Inittialize!$F$9,HSD!B10*Inittialize!$F$10,HSD!B11*Inittialize!$F$11),
SUM(HS!B34*Inittialize!$F$2,HS!B3*Inittialize!$F$3,HS!B4*Inittialize!$F$4,HS!B5*Inittialize!$F$5,HS!B6*Inittialize!$F$6,HS!B7*Inittialize!$F$7,HS!B8*Inittialize!$F$8,HS!B9*Inittialize!$F$9,HS!B10*Inittialize!$F$10,HS!B11*Inittialize!$F$11)
)+B18)</f>
        <v>-1.823723204973777</v>
      </c>
      <c r="C5" s="1">
        <f>(IF(Rules!$B$10=Rules!$D$10,
SUM(HSD!C34*Inittialize!$F$2,HSD!C3*Inittialize!$F$3,HSD!C4*Inittialize!$F$4,HSD!C5*Inittialize!$F$5,HSD!C6*Inittialize!$F$6,HSD!C7*Inittialize!$F$7,HSD!C8*Inittialize!$F$8,HSD!C9*Inittialize!$F$9,HSD!C10*Inittialize!$F$10,HSD!C11*Inittialize!$F$11),
SUM(HS!C34*Inittialize!$F$2,HS!C3*Inittialize!$F$3,HS!C4*Inittialize!$F$4,HS!C5*Inittialize!$F$5,HS!C6*Inittialize!$F$6,HS!C7*Inittialize!$F$7,HS!C8*Inittialize!$F$8,HS!C9*Inittialize!$F$9,HS!C10*Inittialize!$F$10,HS!C11*Inittialize!$F$11)
)+C18)</f>
        <v>-0.50261252198926254</v>
      </c>
      <c r="D5" s="1">
        <f>(IF(Rules!$B$10=Rules!$D$10,
SUM(HSD!D34*Inittialize!$F$2,HSD!D3*Inittialize!$F$3,HSD!D4*Inittialize!$F$4,HSD!D5*Inittialize!$F$5,HSD!D6*Inittialize!$F$6,HSD!D7*Inittialize!$F$7,HSD!D8*Inittialize!$F$8,HSD!D9*Inittialize!$F$9,HSD!D10*Inittialize!$F$10,HSD!D11*Inittialize!$F$11),
SUM(HS!D34*Inittialize!$F$2,HS!D3*Inittialize!$F$3,HS!D4*Inittialize!$F$4,HS!D5*Inittialize!$F$5,HS!D6*Inittialize!$F$6,HS!D7*Inittialize!$F$7,HS!D8*Inittialize!$F$8,HS!D9*Inittialize!$F$9,HS!D10*Inittialize!$F$10,HS!D11*Inittialize!$F$11)
)+D18)</f>
        <v>-0.34437929139448731</v>
      </c>
      <c r="E5" s="1">
        <f>(IF(Rules!$B$10=Rules!$D$10,
SUM(HSD!E34*Inittialize!$F$2,HSD!E3*Inittialize!$F$3,HSD!E4*Inittialize!$F$4,HSD!E5*Inittialize!$F$5,HSD!E6*Inittialize!$F$6,HSD!E7*Inittialize!$F$7,HSD!E8*Inittialize!$F$8,HSD!E9*Inittialize!$F$9,HSD!E10*Inittialize!$F$10,HSD!E11*Inittialize!$F$11),
SUM(HS!E34*Inittialize!$F$2,HS!E3*Inittialize!$F$3,HS!E4*Inittialize!$F$4,HS!E5*Inittialize!$F$5,HS!E6*Inittialize!$F$6,HS!E7*Inittialize!$F$7,HS!E8*Inittialize!$F$8,HS!E9*Inittialize!$F$9,HS!E10*Inittialize!$F$10,HS!E11*Inittialize!$F$11)
)+E18)</f>
        <v>-0.18130645354452685</v>
      </c>
      <c r="F5" s="1">
        <f>(IF(Rules!$B$10=Rules!$D$10,
SUM(HSD!F34*Inittialize!$F$2,HSD!F3*Inittialize!$F$3,HSD!F4*Inittialize!$F$4,HSD!F5*Inittialize!$F$5,HSD!F6*Inittialize!$F$6,HSD!F7*Inittialize!$F$7,HSD!F8*Inittialize!$F$8,HSD!F9*Inittialize!$F$9,HSD!F10*Inittialize!$F$10,HSD!F11*Inittialize!$F$11),
SUM(HS!F34*Inittialize!$F$2,HS!F3*Inittialize!$F$3,HS!F4*Inittialize!$F$4,HS!F5*Inittialize!$F$5,HS!F6*Inittialize!$F$6,HS!F7*Inittialize!$F$7,HS!F8*Inittialize!$F$8,HS!F9*Inittialize!$F$9,HS!F10*Inittialize!$F$10,HS!F11*Inittialize!$F$11)
)+F18)</f>
        <v>8.4978560698355243E-4</v>
      </c>
      <c r="G5" s="1">
        <f>(IF(Rules!$B$10=Rules!$D$10,
SUM(HSD!G34*Inittialize!$F$2,HSD!G3*Inittialize!$F$3,HSD!G4*Inittialize!$F$4,HSD!G5*Inittialize!$F$5,HSD!G6*Inittialize!$F$6,HSD!G7*Inittialize!$F$7,HSD!G8*Inittialize!$F$8,HSD!G9*Inittialize!$F$9,HSD!G10*Inittialize!$F$10,HSD!G11*Inittialize!$F$11),
SUM(HS!G34*Inittialize!$F$2,HS!G3*Inittialize!$F$3,HS!G4*Inittialize!$F$4,HS!G5*Inittialize!$F$5,HS!G6*Inittialize!$F$6,HS!G7*Inittialize!$F$7,HS!G8*Inittialize!$F$8,HS!G9*Inittialize!$F$9,HS!G10*Inittialize!$F$10,HS!G11*Inittialize!$F$11)
)+G18)</f>
        <v>0.12235651603279656</v>
      </c>
      <c r="H5" s="1">
        <f>(IF(Rules!$B$10=Rules!$D$10,
SUM(HSD!H34*Inittialize!$F$2,HSD!H3*Inittialize!$F$3,HSD!H4*Inittialize!$F$4,HSD!H5*Inittialize!$F$5,HSD!H6*Inittialize!$F$6,HSD!H7*Inittialize!$F$7,HSD!H8*Inittialize!$F$8,HSD!H9*Inittialize!$F$9,HSD!H10*Inittialize!$F$10,HSD!H11*Inittialize!$F$11),
SUM(HS!H34*Inittialize!$F$2,HS!H3*Inittialize!$F$3,HS!H4*Inittialize!$F$4,HS!H5*Inittialize!$F$5,HS!H6*Inittialize!$F$6,HS!H7*Inittialize!$F$7,HS!H8*Inittialize!$F$8,HS!H9*Inittialize!$F$9,HS!H10*Inittialize!$F$10,HS!H11*Inittialize!$F$11)
)+H18)</f>
        <v>-0.28718794270178327</v>
      </c>
      <c r="I5" s="1">
        <f>(IF(Rules!$B$10=Rules!$D$10,
SUM(HSD!I34*Inittialize!$F$2,HSD!I3*Inittialize!$F$3,HSD!I4*Inittialize!$F$4,HSD!I5*Inittialize!$F$5,HSD!I6*Inittialize!$F$6,HSD!I7*Inittialize!$F$7,HSD!I8*Inittialize!$F$8,HSD!I9*Inittialize!$F$9,HSD!I10*Inittialize!$F$10,HSD!I11*Inittialize!$F$11),
SUM(HS!I34*Inittialize!$F$2,HS!I3*Inittialize!$F$3,HS!I4*Inittialize!$F$4,HS!I5*Inittialize!$F$5,HS!I6*Inittialize!$F$6,HS!I7*Inittialize!$F$7,HS!I8*Inittialize!$F$8,HS!I9*Inittialize!$F$9,HS!I10*Inittialize!$F$10,HS!I11*Inittialize!$F$11)
)+I18)</f>
        <v>-0.65470940325100502</v>
      </c>
      <c r="J5" s="1">
        <f>(IF(Rules!$B$10=Rules!$D$10,
SUM(HSD!J34*Inittialize!$F$2,HSD!J3*Inittialize!$F$3,HSD!J4*Inittialize!$F$4,HSD!J5*Inittialize!$F$5,HSD!J6*Inittialize!$F$6,HSD!J7*Inittialize!$F$7,HSD!J8*Inittialize!$F$8,HSD!J9*Inittialize!$F$9,HSD!J10*Inittialize!$F$10,HSD!J11*Inittialize!$F$11),
SUM(HS!J34*Inittialize!$F$2,HS!J3*Inittialize!$F$3,HS!J4*Inittialize!$F$4,HS!J5*Inittialize!$F$5,HS!J6*Inittialize!$F$6,HS!J7*Inittialize!$F$7,HS!J8*Inittialize!$F$8,HS!J9*Inittialize!$F$9,HS!J10*Inittialize!$F$10,HS!J11*Inittialize!$F$11)
)+J18)</f>
        <v>-1.0753831140681218</v>
      </c>
      <c r="K5" s="9">
        <f>(IF(Rules!$B$10=Rules!$D$10,
SUM(HSD!K34*Inittialize!$F$2,HSD!K3*Inittialize!$F$3,HSD!K4*Inittialize!$F$4,HSD!K5*Inittialize!$F$5,HSD!K6*Inittialize!$F$6,HSD!K7*Inittialize!$F$7,HSD!K8*Inittialize!$F$8,HSD!K9*Inittialize!$F$9,HSD!K10*Inittialize!$F$10,HSD!K11*Inittialize!$F$11),
SUM(HS!K34*Inittialize!$F$2,HS!K3*Inittialize!$F$3,HS!K4*Inittialize!$F$4,HS!K5*Inittialize!$F$5,HS!K6*Inittialize!$F$6,HS!K7*Inittialize!$F$7,HS!K8*Inittialize!$F$8,HS!K9*Inittialize!$F$9,HS!K10*Inittialize!$F$10,HS!K11*Inittialize!$F$11)
)+K18)</f>
        <v>-1.5638990064129903</v>
      </c>
      <c r="N5" s="314">
        <v>4</v>
      </c>
      <c r="O5" s="58" t="str">
        <f>IF(B71=HSDR!B6,HSDR!O6,IF(B71=B45,2,IF(B71=B32,3,IF(B71=B19,4,IF(B71=B6,5)))))</f>
        <v>H</v>
      </c>
      <c r="P5" s="317" t="str">
        <f>IF(C71=HSDR!C6,HSDR!P6,IF(C71=C45,2,IF(C71=C32,3,IF(C71=C19,4,IF(C71=C6,5)))))</f>
        <v>H</v>
      </c>
      <c r="Q5" s="317" t="str">
        <f>IF(D71=HSDR!D6,HSDR!Q6,IF(D71=D45,2,IF(D71=D32,3,IF(D71=D19,4,IF(D71=D6,5)))))</f>
        <v>H</v>
      </c>
      <c r="R5" s="317" t="str">
        <f>IF(E71=HSDR!E6,HSDR!R6,IF(E71=E45,2,IF(E71=E32,3,IF(E71=E19,4,IF(E71=E6,5)))))</f>
        <v>H</v>
      </c>
      <c r="S5" s="317" t="str">
        <f>IF(F71=HSDR!F6,HSDR!S6,IF(F71=F45,2,IF(F71=F32,3,IF(F71=F19,4,IF(F71=F6,5)))))</f>
        <v>H</v>
      </c>
      <c r="T5" s="317" t="str">
        <f>IF(G71=HSDR!G6,HSDR!T6,IF(G71=G45,2,IF(G71=G32,3,IF(G71=G19,4,IF(G71=G6,5)))))</f>
        <v>H</v>
      </c>
      <c r="U5" s="317" t="str">
        <f>IF(H71=HSDR!H6,HSDR!U6,IF(H71=H45,2,IF(H71=H32,3,IF(H71=H19,4,IF(H71=H6,5)))))</f>
        <v>H</v>
      </c>
      <c r="V5" s="317" t="str">
        <f>IF(I71=HSDR!I6,HSDR!V6,IF(I71=I45,2,IF(I71=I32,3,IF(I71=I19,4,IF(I71=I6,5)))))</f>
        <v>H</v>
      </c>
      <c r="W5" s="317" t="str">
        <f>IF(J71=HSDR!J6,HSDR!W6,IF(J71=J45,2,IF(J71=J32,3,IF(J71=J19,4,IF(J71=J6,5)))))</f>
        <v>H</v>
      </c>
      <c r="X5" s="308" t="str">
        <f>IF(K71=HSDR!K6,HSDR!X6,IF(K71=K45,2,IF(K71=K32,3,IF(K71=K19,4,IF(K71=K6,5)))))</f>
        <v>H</v>
      </c>
    </row>
    <row r="6" spans="1:24" x14ac:dyDescent="0.3">
      <c r="A6" s="98">
        <v>4</v>
      </c>
      <c r="B6" s="93">
        <f>(IF(Rules!$B$10=Rules!$D$10,
SUM(HSD!B35*Inittialize!$F$2,HSD!B4*Inittialize!$F$3,HSD!B5*Inittialize!$F$4,HSD!B6*Inittialize!$F$5,HSD!B7*Inittialize!$F$6,HSD!B8*Inittialize!$F$7,HSD!B9*Inittialize!$F$8,HSD!B10*Inittialize!$F$9,HSD!B11*Inittialize!$F$10,HSD!B12*Inittialize!$F$11),
SUM(HS!B35*Inittialize!$F$2,HS!B4*Inittialize!$F$3,HS!B5*Inittialize!$F$4,HS!B6*Inittialize!$F$5,HS!B7*Inittialize!$F$6,HS!B8*Inittialize!$F$7,HS!B9*Inittialize!$F$8,HS!B10*Inittialize!$F$9,HS!B11*Inittialize!$F$10,HS!B12*Inittialize!$F$11)
)+B19)</f>
        <v>-1.9269265330843317</v>
      </c>
      <c r="C6" s="1">
        <f>(IF(Rules!$B$10=Rules!$D$10,
SUM(HSD!C35*Inittialize!$F$2,HSD!C4*Inittialize!$F$3,HSD!C5*Inittialize!$F$4,HSD!C6*Inittialize!$F$5,HSD!C7*Inittialize!$F$6,HSD!C8*Inittialize!$F$7,HSD!C9*Inittialize!$F$8,HSD!C10*Inittialize!$F$9,HSD!C11*Inittialize!$F$10,HSD!C12*Inittialize!$F$11),
SUM(HS!C35*Inittialize!$F$2,HS!C4*Inittialize!$F$3,HS!C5*Inittialize!$F$4,HS!C6*Inittialize!$F$5,HS!C7*Inittialize!$F$6,HS!C8*Inittialize!$F$7,HS!C9*Inittialize!$F$8,HS!C10*Inittialize!$F$9,HS!C11*Inittialize!$F$10,HS!C12*Inittialize!$F$11)
)+C19)</f>
        <v>-0.57456663809460695</v>
      </c>
      <c r="D6" s="1">
        <f>(IF(Rules!$B$10=Rules!$D$10,
SUM(HSD!D35*Inittialize!$F$2,HSD!D4*Inittialize!$F$3,HSD!D5*Inittialize!$F$4,HSD!D6*Inittialize!$F$5,HSD!D7*Inittialize!$F$6,HSD!D8*Inittialize!$F$7,HSD!D9*Inittialize!$F$8,HSD!D10*Inittialize!$F$9,HSD!D11*Inittialize!$F$10,HSD!D12*Inittialize!$F$11),
SUM(HS!D35*Inittialize!$F$2,HS!D4*Inittialize!$F$3,HS!D5*Inittialize!$F$4,HS!D6*Inittialize!$F$5,HS!D7*Inittialize!$F$6,HS!D8*Inittialize!$F$7,HS!D9*Inittialize!$F$8,HS!D10*Inittialize!$F$9,HS!D11*Inittialize!$F$10,HS!D12*Inittialize!$F$11)
)+D19)</f>
        <v>-0.41306657149872161</v>
      </c>
      <c r="E6" s="1">
        <f>(IF(Rules!$B$10=Rules!$D$10,
SUM(HSD!E35*Inittialize!$F$2,HSD!E4*Inittialize!$F$3,HSD!E5*Inittialize!$F$4,HSD!E6*Inittialize!$F$5,HSD!E7*Inittialize!$F$6,HSD!E8*Inittialize!$F$7,HSD!E9*Inittialize!$F$8,HSD!E10*Inittialize!$F$9,HSD!E11*Inittialize!$F$10,HSD!E12*Inittialize!$F$11),
SUM(HS!E35*Inittialize!$F$2,HS!E4*Inittialize!$F$3,HS!E5*Inittialize!$F$4,HS!E6*Inittialize!$F$5,HS!E7*Inittialize!$F$6,HS!E8*Inittialize!$F$7,HS!E9*Inittialize!$F$8,HS!E10*Inittialize!$F$9,HS!E11*Inittialize!$F$10,HS!E12*Inittialize!$F$11)
)+E19)</f>
        <v>-0.24683710053458463</v>
      </c>
      <c r="F6" s="1">
        <f>(IF(Rules!$B$10=Rules!$D$10,
SUM(HSD!F35*Inittialize!$F$2,HSD!F4*Inittialize!$F$3,HSD!F5*Inittialize!$F$4,HSD!F6*Inittialize!$F$5,HSD!F7*Inittialize!$F$6,HSD!F8*Inittialize!$F$7,HSD!F9*Inittialize!$F$8,HSD!F10*Inittialize!$F$9,HSD!F11*Inittialize!$F$10,HSD!F12*Inittialize!$F$11),
SUM(HS!F35*Inittialize!$F$2,HS!F4*Inittialize!$F$3,HS!F5*Inittialize!$F$4,HS!F6*Inittialize!$F$5,HS!F7*Inittialize!$F$6,HS!F8*Inittialize!$F$7,HS!F9*Inittialize!$F$8,HS!F10*Inittialize!$F$9,HS!F11*Inittialize!$F$10,HS!F12*Inittialize!$F$11)
)+F19)</f>
        <v>-6.1899632599632763E-2</v>
      </c>
      <c r="G6" s="1">
        <f>(IF(Rules!$B$10=Rules!$D$10,
SUM(HSD!G35*Inittialize!$F$2,HSD!G4*Inittialize!$F$3,HSD!G5*Inittialize!$F$4,HSD!G6*Inittialize!$F$5,HSD!G7*Inittialize!$F$6,HSD!G8*Inittialize!$F$7,HSD!G9*Inittialize!$F$8,HSD!G10*Inittialize!$F$9,HSD!G11*Inittialize!$F$10,HSD!G12*Inittialize!$F$11),
SUM(HS!G35*Inittialize!$F$2,HS!G4*Inittialize!$F$3,HS!G5*Inittialize!$F$4,HS!G6*Inittialize!$F$5,HS!G7*Inittialize!$F$6,HS!G8*Inittialize!$F$7,HS!G9*Inittialize!$F$8,HS!G10*Inittialize!$F$9,HS!G11*Inittialize!$F$10,HS!G12*Inittialize!$F$11)
)+G19)</f>
        <v>5.5652086404898715E-2</v>
      </c>
      <c r="H6" s="1">
        <f>(IF(Rules!$B$10=Rules!$D$10,
SUM(HSD!H35*Inittialize!$F$2,HSD!H4*Inittialize!$F$3,HSD!H5*Inittialize!$F$4,HSD!H6*Inittialize!$F$5,HSD!H7*Inittialize!$F$6,HSD!H8*Inittialize!$F$7,HSD!H9*Inittialize!$F$8,HSD!H10*Inittialize!$F$9,HSD!H11*Inittialize!$F$10,HSD!H12*Inittialize!$F$11),
SUM(HS!H35*Inittialize!$F$2,HS!H4*Inittialize!$F$3,HS!H5*Inittialize!$F$4,HS!H6*Inittialize!$F$5,HS!H7*Inittialize!$F$6,HS!H8*Inittialize!$F$7,HS!H9*Inittialize!$F$8,HS!H10*Inittialize!$F$9,HS!H11*Inittialize!$F$10,HS!H12*Inittialize!$F$11)
)+H19)</f>
        <v>-0.44139600529231848</v>
      </c>
      <c r="I6" s="1">
        <f>(IF(Rules!$B$10=Rules!$D$10,
SUM(HSD!I35*Inittialize!$F$2,HSD!I4*Inittialize!$F$3,HSD!I5*Inittialize!$F$4,HSD!I6*Inittialize!$F$5,HSD!I7*Inittialize!$F$6,HSD!I8*Inittialize!$F$7,HSD!I9*Inittialize!$F$8,HSD!I10*Inittialize!$F$9,HSD!I11*Inittialize!$F$10,HSD!I12*Inittialize!$F$11),
SUM(HS!I35*Inittialize!$F$2,HS!I4*Inittialize!$F$3,HS!I5*Inittialize!$F$4,HS!I6*Inittialize!$F$5,HS!I7*Inittialize!$F$6,HS!I8*Inittialize!$F$7,HS!I9*Inittialize!$F$8,HS!I10*Inittialize!$F$9,HS!I11*Inittialize!$F$10,HS!I12*Inittialize!$F$11)
)+I19)</f>
        <v>-0.7966707633010256</v>
      </c>
      <c r="J6" s="1">
        <f>(IF(Rules!$B$10=Rules!$D$10,
SUM(HSD!J35*Inittialize!$F$2,HSD!J4*Inittialize!$F$3,HSD!J5*Inittialize!$F$4,HSD!J6*Inittialize!$F$5,HSD!J7*Inittialize!$F$6,HSD!J8*Inittialize!$F$7,HSD!J9*Inittialize!$F$8,HSD!J10*Inittialize!$F$9,HSD!J11*Inittialize!$F$10,HSD!J12*Inittialize!$F$11),
SUM(HS!J35*Inittialize!$F$2,HS!J4*Inittialize!$F$3,HS!J5*Inittialize!$F$4,HS!J6*Inittialize!$F$5,HS!J7*Inittialize!$F$6,HS!J8*Inittialize!$F$7,HS!J9*Inittialize!$F$8,HS!J10*Inittialize!$F$9,HS!J11*Inittialize!$F$10,HS!J12*Inittialize!$F$11)
)+J19)</f>
        <v>-1.2033308957668276</v>
      </c>
      <c r="K6" s="9">
        <f>(IF(Rules!$B$10=Rules!$D$10,
SUM(HSD!K35*Inittialize!$F$2,HSD!K4*Inittialize!$F$3,HSD!K5*Inittialize!$F$4,HSD!K6*Inittialize!$F$5,HSD!K7*Inittialize!$F$6,HSD!K8*Inittialize!$F$7,HSD!K9*Inittialize!$F$8,HSD!K10*Inittialize!$F$9,HSD!K11*Inittialize!$F$10,HSD!K12*Inittialize!$F$11),
SUM(HS!K35*Inittialize!$F$2,HS!K4*Inittialize!$F$3,HS!K5*Inittialize!$F$4,HS!K6*Inittialize!$F$5,HS!K7*Inittialize!$F$6,HS!K8*Inittialize!$F$7,HS!K9*Inittialize!$F$8,HS!K10*Inittialize!$F$9,HS!K11*Inittialize!$F$10,HS!K12*Inittialize!$F$11)
)+K19)</f>
        <v>-1.6754993218175551</v>
      </c>
      <c r="N6" s="314">
        <v>5</v>
      </c>
      <c r="O6" s="58" t="str">
        <f>IF(B72=HSDR!B8,HSDR!O8,IF(B72=B46,2,IF(B72=B33,3,IF(B72=B20,4,IF(B72=B7,5)))))</f>
        <v>H</v>
      </c>
      <c r="P6" s="317" t="str">
        <f>IF(C72=HSDR!C8,HSDR!P8,IF(C72=C46,2,IF(C72=C33,3,IF(C72=C20,4,IF(C72=C7,5)))))</f>
        <v>D</v>
      </c>
      <c r="Q6" s="317" t="str">
        <f>IF(D72=HSDR!D8,HSDR!Q8,IF(D72=D46,2,IF(D72=D33,3,IF(D72=D20,4,IF(D72=D7,5)))))</f>
        <v>D</v>
      </c>
      <c r="R6" s="317" t="str">
        <f>IF(E72=HSDR!E8,HSDR!R8,IF(E72=E46,2,IF(E72=E33,3,IF(E72=E20,4,IF(E72=E7,5)))))</f>
        <v>D</v>
      </c>
      <c r="S6" s="317" t="str">
        <f>IF(F72=HSDR!F8,HSDR!S8,IF(F72=F46,2,IF(F72=F33,3,IF(F72=F20,4,IF(F72=F7,5)))))</f>
        <v>D</v>
      </c>
      <c r="T6" s="317" t="str">
        <f>IF(G72=HSDR!G8,HSDR!T8,IF(G72=G46,2,IF(G72=G33,3,IF(G72=G20,4,IF(G72=G7,5)))))</f>
        <v>D</v>
      </c>
      <c r="U6" s="317" t="str">
        <f>IF(H72=HSDR!H8,HSDR!U8,IF(H72=H46,2,IF(H72=H33,3,IF(H72=H20,4,IF(H72=H7,5)))))</f>
        <v>D</v>
      </c>
      <c r="V6" s="317" t="str">
        <f>IF(I72=HSDR!I8,HSDR!V8,IF(I72=I46,2,IF(I72=I33,3,IF(I72=I20,4,IF(I72=I7,5)))))</f>
        <v>D</v>
      </c>
      <c r="W6" s="317" t="str">
        <f>IF(J72=HSDR!J8,HSDR!W8,IF(J72=J46,2,IF(J72=J33,3,IF(J72=J20,4,IF(J72=J7,5)))))</f>
        <v>D</v>
      </c>
      <c r="X6" s="308" t="str">
        <f>IF(K72=HSDR!K8,HSDR!X8,IF(K72=K46,2,IF(K72=K33,3,IF(K72=K20,4,IF(K72=K7,5)))))</f>
        <v>H</v>
      </c>
    </row>
    <row r="7" spans="1:24" x14ac:dyDescent="0.3">
      <c r="A7" s="98">
        <v>5</v>
      </c>
      <c r="B7" s="93">
        <f>(IF(Rules!$B$10=Rules!$D$10,
SUM(HSD!B36*Inittialize!$F$2,HSD!B5*Inittialize!$F$3,HSD!B6*Inittialize!$F$4,HSD!B7*Inittialize!$F$5,HSD!B8*Inittialize!$F$6,HSD!B9*Inittialize!$F$7,HSD!B10*Inittialize!$F$8,HSD!B11*Inittialize!$F$9,HSD!B12*Inittialize!$F$10,HSD!B13*Inittialize!$F$11),
SUM(HS!B36*Inittialize!$F$2,HS!B5*Inittialize!$F$3,HS!B6*Inittialize!$F$4,HS!B7*Inittialize!$F$5,HS!B8*Inittialize!$F$6,HS!B9*Inittialize!$F$7,HS!B10*Inittialize!$F$8,HS!B11*Inittialize!$F$9,HS!B12*Inittialize!$F$10,HS!B13*Inittialize!$F$11)
)+B20)</f>
        <v>-2.031611510557096</v>
      </c>
      <c r="C7" s="1">
        <f>(IF(Rules!$B$10=Rules!$D$10,
SUM(HSD!C36*Inittialize!$F$2,HSD!C5*Inittialize!$F$3,HSD!C6*Inittialize!$F$4,HSD!C7*Inittialize!$F$5,HSD!C8*Inittialize!$F$6,HSD!C9*Inittialize!$F$7,HSD!C10*Inittialize!$F$8,HSD!C11*Inittialize!$F$9,HSD!C12*Inittialize!$F$10,HSD!C13*Inittialize!$F$11),
SUM(HS!C36*Inittialize!$F$2,HS!C5*Inittialize!$F$3,HS!C6*Inittialize!$F$4,HS!C7*Inittialize!$F$5,HS!C8*Inittialize!$F$6,HS!C9*Inittialize!$F$7,HS!C10*Inittialize!$F$8,HS!C11*Inittialize!$F$9,HS!C12*Inittialize!$F$10,HS!C13*Inittialize!$F$11)
)+C20)</f>
        <v>-0.64107783531873752</v>
      </c>
      <c r="D7" s="1">
        <f>(IF(Rules!$B$10=Rules!$D$10,
SUM(HSD!D36*Inittialize!$F$2,HSD!D5*Inittialize!$F$3,HSD!D6*Inittialize!$F$4,HSD!D7*Inittialize!$F$5,HSD!D8*Inittialize!$F$6,HSD!D9*Inittialize!$F$7,HSD!D10*Inittialize!$F$8,HSD!D11*Inittialize!$F$9,HSD!D12*Inittialize!$F$10,HSD!D13*Inittialize!$F$11),
SUM(HS!D36*Inittialize!$F$2,HS!D5*Inittialize!$F$3,HS!D6*Inittialize!$F$4,HS!D7*Inittialize!$F$5,HS!D8*Inittialize!$F$6,HS!D9*Inittialize!$F$7,HS!D10*Inittialize!$F$8,HS!D11*Inittialize!$F$9,HS!D12*Inittialize!$F$10,HS!D13*Inittialize!$F$11)
)+D20)</f>
        <v>-0.47655113630744916</v>
      </c>
      <c r="E7" s="1">
        <f>(IF(Rules!$B$10=Rules!$D$10,
SUM(HSD!E36*Inittialize!$F$2,HSD!E5*Inittialize!$F$3,HSD!E6*Inittialize!$F$4,HSD!E7*Inittialize!$F$5,HSD!E8*Inittialize!$F$6,HSD!E9*Inittialize!$F$7,HSD!E10*Inittialize!$F$8,HSD!E11*Inittialize!$F$9,HSD!E12*Inittialize!$F$10,HSD!E13*Inittialize!$F$11),
SUM(HS!E36*Inittialize!$F$2,HS!E5*Inittialize!$F$3,HS!E6*Inittialize!$F$4,HS!E7*Inittialize!$F$5,HS!E8*Inittialize!$F$6,HS!E9*Inittialize!$F$7,HS!E10*Inittialize!$F$8,HS!E11*Inittialize!$F$9,HS!E12*Inittialize!$F$10,HS!E13*Inittialize!$F$11)
)+E20)</f>
        <v>-0.30739732099847134</v>
      </c>
      <c r="F7" s="1">
        <f>(IF(Rules!$B$10=Rules!$D$10,
SUM(HSD!F36*Inittialize!$F$2,HSD!F5*Inittialize!$F$3,HSD!F6*Inittialize!$F$4,HSD!F7*Inittialize!$F$5,HSD!F8*Inittialize!$F$6,HSD!F9*Inittialize!$F$7,HSD!F10*Inittialize!$F$8,HSD!F11*Inittialize!$F$9,HSD!F12*Inittialize!$F$10,HSD!F13*Inittialize!$F$11),
SUM(HS!F36*Inittialize!$F$2,HS!F5*Inittialize!$F$3,HS!F6*Inittialize!$F$4,HS!F7*Inittialize!$F$5,HS!F8*Inittialize!$F$6,HS!F9*Inittialize!$F$7,HS!F10*Inittialize!$F$8,HS!F11*Inittialize!$F$9,HS!F12*Inittialize!$F$10,HS!F13*Inittialize!$F$11)
)+F20)</f>
        <v>-0.11989485195929898</v>
      </c>
      <c r="G7" s="1">
        <f>(IF(Rules!$B$10=Rules!$D$10,
SUM(HSD!G36*Inittialize!$F$2,HSD!G5*Inittialize!$F$3,HSD!G6*Inittialize!$F$4,HSD!G7*Inittialize!$F$5,HSD!G8*Inittialize!$F$6,HSD!G9*Inittialize!$F$7,HSD!G10*Inittialize!$F$8,HSD!G11*Inittialize!$F$9,HSD!G12*Inittialize!$F$10,HSD!G13*Inittialize!$F$11),
SUM(HS!G36*Inittialize!$F$2,HS!G5*Inittialize!$F$3,HS!G6*Inittialize!$F$4,HS!G7*Inittialize!$F$5,HS!G8*Inittialize!$F$6,HS!G9*Inittialize!$F$7,HS!G10*Inittialize!$F$8,HS!G11*Inittialize!$F$9,HS!G12*Inittialize!$F$10,HS!G13*Inittialize!$F$11)
)+G20)</f>
        <v>-5.9316891922011478E-3</v>
      </c>
      <c r="H7" s="1">
        <f>(IF(Rules!$B$10=Rules!$D$10,
SUM(HSD!H36*Inittialize!$F$2,HSD!H5*Inittialize!$F$3,HSD!H6*Inittialize!$F$4,HSD!H7*Inittialize!$F$5,HSD!H8*Inittialize!$F$6,HSD!H9*Inittialize!$F$7,HSD!H10*Inittialize!$F$8,HSD!H11*Inittialize!$F$9,HSD!H12*Inittialize!$F$10,HSD!H13*Inittialize!$F$11),
SUM(HS!H36*Inittialize!$F$2,HS!H5*Inittialize!$F$3,HS!H6*Inittialize!$F$4,HS!H7*Inittialize!$F$5,HS!H8*Inittialize!$F$6,HS!H9*Inittialize!$F$7,HS!H10*Inittialize!$F$8,HS!H11*Inittialize!$F$9,HS!H12*Inittialize!$F$10,HS!H13*Inittialize!$F$11)
)+H20)</f>
        <v>-0.59723720942074254</v>
      </c>
      <c r="I7" s="1">
        <f>(IF(Rules!$B$10=Rules!$D$10,
SUM(HSD!I36*Inittialize!$F$2,HSD!I5*Inittialize!$F$3,HSD!I6*Inittialize!$F$4,HSD!I7*Inittialize!$F$5,HSD!I8*Inittialize!$F$6,HSD!I9*Inittialize!$F$7,HSD!I10*Inittialize!$F$8,HSD!I11*Inittialize!$F$9,HSD!I12*Inittialize!$F$10,HSD!I13*Inittialize!$F$11),
SUM(HS!I36*Inittialize!$F$2,HS!I5*Inittialize!$F$3,HS!I6*Inittialize!$F$4,HS!I7*Inittialize!$F$5,HS!I8*Inittialize!$F$6,HS!I9*Inittialize!$F$7,HS!I10*Inittialize!$F$8,HS!I11*Inittialize!$F$9,HS!I12*Inittialize!$F$10,HS!I13*Inittialize!$F$11)
)+I20)</f>
        <v>-0.94046651951592608</v>
      </c>
      <c r="J7" s="1">
        <f>(IF(Rules!$B$10=Rules!$D$10,
SUM(HSD!J36*Inittialize!$F$2,HSD!J5*Inittialize!$F$3,HSD!J6*Inittialize!$F$4,HSD!J7*Inittialize!$F$5,HSD!J8*Inittialize!$F$6,HSD!J9*Inittialize!$F$7,HSD!J10*Inittialize!$F$8,HSD!J11*Inittialize!$F$9,HSD!J12*Inittialize!$F$10,HSD!J13*Inittialize!$F$11),
SUM(HS!J36*Inittialize!$F$2,HS!J5*Inittialize!$F$3,HS!J6*Inittialize!$F$4,HS!J7*Inittialize!$F$5,HS!J8*Inittialize!$F$6,HS!J9*Inittialize!$F$7,HS!J10*Inittialize!$F$8,HS!J11*Inittialize!$F$9,HS!J12*Inittialize!$F$10,HS!J13*Inittialize!$F$11)
)+J20)</f>
        <v>-1.3330752667897956</v>
      </c>
      <c r="K7" s="9">
        <f>(IF(Rules!$B$10=Rules!$D$10,
SUM(HSD!K36*Inittialize!$F$2,HSD!K5*Inittialize!$F$3,HSD!K6*Inittialize!$F$4,HSD!K7*Inittialize!$F$5,HSD!K8*Inittialize!$F$6,HSD!K9*Inittialize!$F$7,HSD!K10*Inittialize!$F$8,HSD!K11*Inittialize!$F$9,HSD!K12*Inittialize!$F$10,HSD!K13*Inittialize!$F$11),
SUM(HS!K36*Inittialize!$F$2,HS!K5*Inittialize!$F$3,HS!K6*Inittialize!$F$4,HS!K7*Inittialize!$F$5,HS!K8*Inittialize!$F$6,HS!K9*Inittialize!$F$7,HS!K10*Inittialize!$F$8,HS!K11*Inittialize!$F$9,HS!K12*Inittialize!$F$10,HS!K13*Inittialize!$F$11)
)+K20)</f>
        <v>-1.7887172629044894</v>
      </c>
      <c r="N7" s="314">
        <v>6</v>
      </c>
      <c r="O7" s="58" t="str">
        <f>IF(B73=HSDR!B10,HSDR!O10,IF(B73=B47,2,IF(B73=B34,3,IF(B73=B21,4,IF(B73=B8,5)))))</f>
        <v>H</v>
      </c>
      <c r="P7" s="317" t="str">
        <f>IF(C73=HSDR!C10,HSDR!P10,IF(C73=C47,2,IF(C73=C34,3,IF(C73=C21,4,IF(C73=C8,5)))))</f>
        <v>H</v>
      </c>
      <c r="Q7" s="317">
        <f>IF(D73=HSDR!D10,HSDR!Q10,IF(D73=D47,2,IF(D73=D34,3,IF(D73=D21,4,IF(D73=D8,5)))))</f>
        <v>2</v>
      </c>
      <c r="R7" s="317">
        <f>IF(E73=HSDR!E10,HSDR!R10,IF(E73=E47,2,IF(E73=E34,3,IF(E73=E21,4,IF(E73=E8,5)))))</f>
        <v>2</v>
      </c>
      <c r="S7" s="317">
        <f>IF(F73=HSDR!F10,HSDR!S10,IF(F73=F47,2,IF(F73=F34,3,IF(F73=F21,4,IF(F73=F8,5)))))</f>
        <v>2</v>
      </c>
      <c r="T7" s="317">
        <f>IF(G73=HSDR!G10,HSDR!T10,IF(G73=G47,2,IF(G73=G34,3,IF(G73=G21,4,IF(G73=G8,5)))))</f>
        <v>2</v>
      </c>
      <c r="U7" s="317" t="str">
        <f>IF(H73=HSDR!H10,HSDR!U10,IF(H73=H47,2,IF(H73=H34,3,IF(H73=H21,4,IF(H73=H8,5)))))</f>
        <v>H</v>
      </c>
      <c r="V7" s="317" t="str">
        <f>IF(I73=HSDR!I10,HSDR!V10,IF(I73=I47,2,IF(I73=I34,3,IF(I73=I21,4,IF(I73=I8,5)))))</f>
        <v>H</v>
      </c>
      <c r="W7" s="317" t="str">
        <f>IF(J73=HSDR!J10,HSDR!W10,IF(J73=J47,2,IF(J73=J34,3,IF(J73=J21,4,IF(J73=J8,5)))))</f>
        <v>H</v>
      </c>
      <c r="X7" s="308" t="str">
        <f>IF(K73=HSDR!K10,HSDR!X10,IF(K73=K47,2,IF(K73=K34,3,IF(K73=K21,4,IF(K73=K8,5)))))</f>
        <v>H</v>
      </c>
    </row>
    <row r="8" spans="1:24" x14ac:dyDescent="0.3">
      <c r="A8" s="98">
        <v>6</v>
      </c>
      <c r="B8" s="93">
        <f>(IF(Rules!$B$10=Rules!$D$10,
SUM(HSD!B37*Inittialize!$F$2,HSD!B6*Inittialize!$F$3,HSD!B7*Inittialize!$F$4,HSD!B8*Inittialize!$F$5,HSD!B9*Inittialize!$F$6,HSD!B10*Inittialize!$F$7,HSD!B11*Inittialize!$F$8,HSD!B12*Inittialize!$F$9,HSD!B13*Inittialize!$F$10,HSD!B14*Inittialize!$F$11),
SUM(HS!B37*Inittialize!$F$2,HS!B6*Inittialize!$F$3,HS!B7*Inittialize!$F$4,HS!B8*Inittialize!$F$5,HS!B9*Inittialize!$F$6,HS!B10*Inittialize!$F$7,HS!B11*Inittialize!$F$8,HS!B12*Inittialize!$F$9,HS!B13*Inittialize!$F$10,HS!B14*Inittialize!$F$11)
)+B21)</f>
        <v>-2.0984345173550545</v>
      </c>
      <c r="C8" s="1">
        <f>(IF(Rules!$B$10=Rules!$D$10,
SUM(HSD!C37*Inittialize!$F$2,HSD!C6*Inittialize!$F$3,HSD!C7*Inittialize!$F$4,HSD!C8*Inittialize!$F$5,HSD!C9*Inittialize!$F$6,HSD!C10*Inittialize!$F$7,HSD!C11*Inittialize!$F$8,HSD!C12*Inittialize!$F$9,HSD!C13*Inittialize!$F$10,HSD!C14*Inittialize!$F$11),
SUM(HS!C37*Inittialize!$F$2,HS!C6*Inittialize!$F$3,HS!C7*Inittialize!$F$4,HS!C8*Inittialize!$F$5,HS!C9*Inittialize!$F$6,HS!C10*Inittialize!$F$7,HS!C11*Inittialize!$F$8,HS!C12*Inittialize!$F$9,HS!C13*Inittialize!$F$10,HS!C14*Inittialize!$F$11)
)+C21)</f>
        <v>-0.70379558730009983</v>
      </c>
      <c r="D8" s="1">
        <f>(IF(Rules!$B$10=Rules!$D$10,
SUM(HSD!D37*Inittialize!$F$2,HSD!D6*Inittialize!$F$3,HSD!D7*Inittialize!$F$4,HSD!D8*Inittialize!$F$5,HSD!D9*Inittialize!$F$6,HSD!D10*Inittialize!$F$7,HSD!D11*Inittialize!$F$8,HSD!D12*Inittialize!$F$9,HSD!D13*Inittialize!$F$10,HSD!D14*Inittialize!$F$11),
SUM(HS!D37*Inittialize!$F$2,HS!D6*Inittialize!$F$3,HS!D7*Inittialize!$F$4,HS!D8*Inittialize!$F$5,HS!D9*Inittialize!$F$6,HS!D10*Inittialize!$F$7,HS!D11*Inittialize!$F$8,HS!D12*Inittialize!$F$9,HS!D13*Inittialize!$F$10,HS!D14*Inittialize!$F$11)
)+D21)</f>
        <v>-0.53645539004304155</v>
      </c>
      <c r="E8" s="1">
        <f>(IF(Rules!$B$10=Rules!$D$10,
SUM(HSD!E37*Inittialize!$F$2,HSD!E6*Inittialize!$F$3,HSD!E7*Inittialize!$F$4,HSD!E8*Inittialize!$F$5,HSD!E9*Inittialize!$F$6,HSD!E10*Inittialize!$F$7,HSD!E11*Inittialize!$F$8,HSD!E12*Inittialize!$F$9,HSD!E13*Inittialize!$F$10,HSD!E14*Inittialize!$F$11),
SUM(HS!E37*Inittialize!$F$2,HS!E6*Inittialize!$F$3,HS!E7*Inittialize!$F$4,HS!E8*Inittialize!$F$5,HS!E9*Inittialize!$F$6,HS!E10*Inittialize!$F$7,HS!E11*Inittialize!$F$8,HS!E12*Inittialize!$F$9,HS!E13*Inittialize!$F$10,HS!E14*Inittialize!$F$11)
)+E21)</f>
        <v>-0.36458570963193665</v>
      </c>
      <c r="F8" s="1">
        <f>(IF(Rules!$B$10=Rules!$D$10,
SUM(HSD!F37*Inittialize!$F$2,HSD!F6*Inittialize!$F$3,HSD!F7*Inittialize!$F$4,HSD!F8*Inittialize!$F$5,HSD!F9*Inittialize!$F$6,HSD!F10*Inittialize!$F$7,HSD!F11*Inittialize!$F$8,HSD!F12*Inittialize!$F$9,HSD!F13*Inittialize!$F$10,HSD!F14*Inittialize!$F$11),
SUM(HS!F37*Inittialize!$F$2,HS!F6*Inittialize!$F$3,HS!F7*Inittialize!$F$4,HS!F8*Inittialize!$F$5,HS!F9*Inittialize!$F$6,HS!F10*Inittialize!$F$7,HS!F11*Inittialize!$F$8,HS!F12*Inittialize!$F$9,HS!F13*Inittialize!$F$10,HS!F14*Inittialize!$F$11)
)+F21)</f>
        <v>-0.17457986665051178</v>
      </c>
      <c r="G8" s="1">
        <f>(IF(Rules!$B$10=Rules!$D$10,
SUM(HSD!G37*Inittialize!$F$2,HSD!G6*Inittialize!$F$3,HSD!G7*Inittialize!$F$4,HSD!G8*Inittialize!$F$5,HSD!G9*Inittialize!$F$6,HSD!G10*Inittialize!$F$7,HSD!G11*Inittialize!$F$8,HSD!G12*Inittialize!$F$9,HSD!G13*Inittialize!$F$10,HSD!G14*Inittialize!$F$11),
SUM(HS!G37*Inittialize!$F$2,HS!G6*Inittialize!$F$3,HS!G7*Inittialize!$F$4,HS!G8*Inittialize!$F$5,HS!G9*Inittialize!$F$6,HS!G10*Inittialize!$F$7,HS!G11*Inittialize!$F$8,HS!G12*Inittialize!$F$9,HS!G13*Inittialize!$F$10,HS!G14*Inittialize!$F$11)
)+G21)</f>
        <v>-6.5029177649371731E-2</v>
      </c>
      <c r="H8" s="1">
        <f>(IF(Rules!$B$10=Rules!$D$10,
SUM(HSD!H37*Inittialize!$F$2,HSD!H6*Inittialize!$F$3,HSD!H7*Inittialize!$F$4,HSD!H8*Inittialize!$F$5,HSD!H9*Inittialize!$F$6,HSD!H10*Inittialize!$F$7,HSD!H11*Inittialize!$F$8,HSD!H12*Inittialize!$F$9,HSD!H13*Inittialize!$F$10,HSD!H14*Inittialize!$F$11),
SUM(HS!H37*Inittialize!$F$2,HS!H6*Inittialize!$F$3,HS!H7*Inittialize!$F$4,HS!H8*Inittialize!$F$5,HS!H9*Inittialize!$F$6,HS!H10*Inittialize!$F$7,HS!H11*Inittialize!$F$8,HS!H12*Inittialize!$F$9,HS!H13*Inittialize!$F$10,HS!H14*Inittialize!$F$11)
)+H21)</f>
        <v>-0.75966353618349736</v>
      </c>
      <c r="I8" s="1">
        <f>(IF(Rules!$B$10=Rules!$D$10,
SUM(HSD!I37*Inittialize!$F$2,HSD!I6*Inittialize!$F$3,HSD!I7*Inittialize!$F$4,HSD!I8*Inittialize!$F$5,HSD!I9*Inittialize!$F$6,HSD!I10*Inittialize!$F$7,HSD!I11*Inittialize!$F$8,HSD!I12*Inittialize!$F$9,HSD!I13*Inittialize!$F$10,HSD!I14*Inittialize!$F$11),
SUM(HS!I37*Inittialize!$F$2,HS!I6*Inittialize!$F$3,HS!I7*Inittialize!$F$4,HS!I8*Inittialize!$F$5,HS!I9*Inittialize!$F$6,HS!I10*Inittialize!$F$7,HS!I11*Inittialize!$F$8,HS!I12*Inittialize!$F$9,HS!I13*Inittialize!$F$10,HS!I14*Inittialize!$F$11)
)+I21)</f>
        <v>-1.0862094066039238</v>
      </c>
      <c r="J8" s="1">
        <f>(IF(Rules!$B$10=Rules!$D$10,
SUM(HSD!J37*Inittialize!$F$2,HSD!J6*Inittialize!$F$3,HSD!J7*Inittialize!$F$4,HSD!J8*Inittialize!$F$5,HSD!J9*Inittialize!$F$6,HSD!J10*Inittialize!$F$7,HSD!J11*Inittialize!$F$8,HSD!J12*Inittialize!$F$9,HSD!J13*Inittialize!$F$10,HSD!J14*Inittialize!$F$11),
SUM(HS!J37*Inittialize!$F$2,HS!J6*Inittialize!$F$3,HS!J7*Inittialize!$F$4,HS!J8*Inittialize!$F$5,HS!J9*Inittialize!$F$6,HS!J10*Inittialize!$F$7,HS!J11*Inittialize!$F$8,HS!J12*Inittialize!$F$9,HS!J13*Inittialize!$F$10,HS!J14*Inittialize!$F$11)
)+J21)</f>
        <v>-1.4632035009886302</v>
      </c>
      <c r="K8" s="9">
        <f>(IF(Rules!$B$10=Rules!$D$10,
SUM(HSD!K37*Inittialize!$F$2,HSD!K6*Inittialize!$F$3,HSD!K7*Inittialize!$F$4,HSD!K8*Inittialize!$F$5,HSD!K9*Inittialize!$F$6,HSD!K10*Inittialize!$F$7,HSD!K11*Inittialize!$F$8,HSD!K12*Inittialize!$F$9,HSD!K13*Inittialize!$F$10,HSD!K14*Inittialize!$F$11),
SUM(HS!K37*Inittialize!$F$2,HS!K6*Inittialize!$F$3,HS!K7*Inittialize!$F$4,HS!K8*Inittialize!$F$5,HS!K9*Inittialize!$F$6,HS!K10*Inittialize!$F$7,HS!K11*Inittialize!$F$8,HS!K12*Inittialize!$F$9,HS!K13*Inittialize!$F$10,HS!K14*Inittialize!$F$11)
)+K21)</f>
        <v>-1.9025383114644772</v>
      </c>
      <c r="N8" s="314">
        <v>7</v>
      </c>
      <c r="O8" s="58" t="str">
        <f>IF(B74=HSDR!B12,HSDR!O12,IF(B74=B48,2,IF(B74=B35,3,IF(B74=B22,4,IF(B74=B9,5)))))</f>
        <v>H</v>
      </c>
      <c r="P8" s="317">
        <f>IF(C74=HSDR!C12,HSDR!P12,IF(C74=C48,2,IF(C74=C35,3,IF(C74=C22,4,IF(C74=C9,5)))))</f>
        <v>2</v>
      </c>
      <c r="Q8" s="317">
        <f>IF(D74=HSDR!D12,HSDR!Q12,IF(D74=D48,2,IF(D74=D35,3,IF(D74=D22,4,IF(D74=D9,5)))))</f>
        <v>2</v>
      </c>
      <c r="R8" s="317">
        <f>IF(E74=HSDR!E12,HSDR!R12,IF(E74=E48,2,IF(E74=E35,3,IF(E74=E22,4,IF(E74=E9,5)))))</f>
        <v>2</v>
      </c>
      <c r="S8" s="317">
        <f>IF(F74=HSDR!F12,HSDR!S12,IF(F74=F48,2,IF(F74=F35,3,IF(F74=F22,4,IF(F74=F9,5)))))</f>
        <v>2</v>
      </c>
      <c r="T8" s="317">
        <f>IF(G74=HSDR!G12,HSDR!T12,IF(G74=G48,2,IF(G74=G35,3,IF(G74=G22,4,IF(G74=G9,5)))))</f>
        <v>2</v>
      </c>
      <c r="U8" s="317">
        <f>IF(H74=HSDR!H12,HSDR!U12,IF(H74=H48,2,IF(H74=H35,3,IF(H74=H22,4,IF(H74=H9,5)))))</f>
        <v>2</v>
      </c>
      <c r="V8" s="317" t="str">
        <f>IF(I74=HSDR!I12,HSDR!V12,IF(I74=I48,2,IF(I74=I35,3,IF(I74=I22,4,IF(I74=I9,5)))))</f>
        <v>H</v>
      </c>
      <c r="W8" s="317" t="str">
        <f>IF(J74=HSDR!J12,HSDR!W12,IF(J74=J48,2,IF(J74=J35,3,IF(J74=J22,4,IF(J74=J9,5)))))</f>
        <v>H</v>
      </c>
      <c r="X8" s="308" t="str">
        <f>IF(K74=HSDR!K12,HSDR!X12,IF(K74=K48,2,IF(K74=K35,3,IF(K74=K22,4,IF(K74=K9,5)))))</f>
        <v>H</v>
      </c>
    </row>
    <row r="9" spans="1:24" x14ac:dyDescent="0.3">
      <c r="A9" s="98">
        <v>7</v>
      </c>
      <c r="B9" s="93">
        <f>(IF(Rules!$B$10=Rules!$D$10,
SUM(HSD!B38*Inittialize!$F$2,HSD!B7*Inittialize!$F$3,HSD!B8*Inittialize!$F$4,HSD!B9*Inittialize!$F$5,HSD!B10*Inittialize!$F$6,HSD!B11*Inittialize!$F$7,HSD!B12*Inittialize!$F$8,HSD!B13*Inittialize!$F$9,HSD!B14*Inittialize!$F$10,HSD!B15*Inittialize!$F$11),
SUM(HS!B38*Inittialize!$F$2,HS!B7*Inittialize!$F$3,HS!B8*Inittialize!$F$4,HS!B9*Inittialize!$F$5,HS!B10*Inittialize!$F$6,HS!B11*Inittialize!$F$7,HS!B12*Inittialize!$F$8,HS!B13*Inittialize!$F$9,HS!B14*Inittialize!$F$10,HS!B15*Inittialize!$F$11)
)+B22)</f>
        <v>-1.998551918628455</v>
      </c>
      <c r="C9" s="1">
        <f>(IF(Rules!$B$10=Rules!$D$10,
SUM(HSD!C38*Inittialize!$F$2,HSD!C7*Inittialize!$F$3,HSD!C8*Inittialize!$F$4,HSD!C9*Inittialize!$F$5,HSD!C10*Inittialize!$F$6,HSD!C11*Inittialize!$F$7,HSD!C12*Inittialize!$F$8,HSD!C13*Inittialize!$F$9,HSD!C14*Inittialize!$F$10,HSD!C15*Inittialize!$F$11),
SUM(HS!C38*Inittialize!$F$2,HS!C7*Inittialize!$F$3,HS!C8*Inittialize!$F$4,HS!C9*Inittialize!$F$5,HS!C10*Inittialize!$F$6,HS!C11*Inittialize!$F$7,HS!C12*Inittialize!$F$8,HS!C13*Inittialize!$F$9,HS!C14*Inittialize!$F$10,HS!C15*Inittialize!$F$11)
)+C22)</f>
        <v>-0.54591713933308172</v>
      </c>
      <c r="D9" s="1">
        <f>(IF(Rules!$B$10=Rules!$D$10,
SUM(HSD!D38*Inittialize!$F$2,HSD!D7*Inittialize!$F$3,HSD!D8*Inittialize!$F$4,HSD!D9*Inittialize!$F$5,HSD!D10*Inittialize!$F$6,HSD!D11*Inittialize!$F$7,HSD!D12*Inittialize!$F$8,HSD!D13*Inittialize!$F$9,HSD!D14*Inittialize!$F$10,HSD!D15*Inittialize!$F$11),
SUM(HS!D38*Inittialize!$F$2,HS!D7*Inittialize!$F$3,HS!D8*Inittialize!$F$4,HS!D9*Inittialize!$F$5,HS!D10*Inittialize!$F$6,HS!D11*Inittialize!$F$7,HS!D12*Inittialize!$F$8,HS!D13*Inittialize!$F$9,HS!D14*Inittialize!$F$10,HS!D15*Inittialize!$F$11)
)+D22)</f>
        <v>-0.38291490952231766</v>
      </c>
      <c r="E9" s="1">
        <f>(IF(Rules!$B$10=Rules!$D$10,
SUM(HSD!E38*Inittialize!$F$2,HSD!E7*Inittialize!$F$3,HSD!E8*Inittialize!$F$4,HSD!E9*Inittialize!$F$5,HSD!E10*Inittialize!$F$6,HSD!E11*Inittialize!$F$7,HSD!E12*Inittialize!$F$8,HSD!E13*Inittialize!$F$9,HSD!E14*Inittialize!$F$10,HSD!E15*Inittialize!$F$11),
SUM(HS!E38*Inittialize!$F$2,HS!E7*Inittialize!$F$3,HS!E8*Inittialize!$F$4,HS!E9*Inittialize!$F$5,HS!E10*Inittialize!$F$6,HS!E11*Inittialize!$F$7,HS!E12*Inittialize!$F$8,HS!E13*Inittialize!$F$9,HS!E14*Inittialize!$F$10,HS!E15*Inittialize!$F$11)
)+E22)</f>
        <v>-0.21510897002170945</v>
      </c>
      <c r="F9" s="1">
        <f>(IF(Rules!$B$10=Rules!$D$10,
SUM(HSD!F38*Inittialize!$F$2,HSD!F7*Inittialize!$F$3,HSD!F8*Inittialize!$F$4,HSD!F9*Inittialize!$F$5,HSD!F10*Inittialize!$F$6,HSD!F11*Inittialize!$F$7,HSD!F12*Inittialize!$F$8,HSD!F13*Inittialize!$F$9,HSD!F14*Inittialize!$F$10,HSD!F15*Inittialize!$F$11),
SUM(HS!F38*Inittialize!$F$2,HS!F7*Inittialize!$F$3,HS!F8*Inittialize!$F$4,HS!F9*Inittialize!$F$5,HS!F10*Inittialize!$F$6,HS!F11*Inittialize!$F$7,HS!F12*Inittialize!$F$8,HS!F13*Inittialize!$F$9,HS!F14*Inittialize!$F$10,HS!F15*Inittialize!$F$11)
)+F22)</f>
        <v>-3.6356804514705292E-2</v>
      </c>
      <c r="G9" s="1">
        <f>(IF(Rules!$B$10=Rules!$D$10,
SUM(HSD!G38*Inittialize!$F$2,HSD!G7*Inittialize!$F$3,HSD!G8*Inittialize!$F$4,HSD!G9*Inittialize!$F$5,HSD!G10*Inittialize!$F$6,HSD!G11*Inittialize!$F$7,HSD!G12*Inittialize!$F$8,HSD!G13*Inittialize!$F$9,HSD!G14*Inittialize!$F$10,HSD!G15*Inittialize!$F$11),
SUM(HS!G38*Inittialize!$F$2,HS!G7*Inittialize!$F$3,HS!G8*Inittialize!$F$4,HS!G9*Inittialize!$F$5,HS!G10*Inittialize!$F$6,HS!G11*Inittialize!$F$7,HS!G12*Inittialize!$F$8,HS!G13*Inittialize!$F$9,HS!G14*Inittialize!$F$10,HS!G15*Inittialize!$F$11)
)+G22)</f>
        <v>0.14592671176930411</v>
      </c>
      <c r="H9" s="1">
        <f>(IF(Rules!$B$10=Rules!$D$10,
SUM(HSD!H38*Inittialize!$F$2,HSD!H7*Inittialize!$F$3,HSD!H8*Inittialize!$F$4,HSD!H9*Inittialize!$F$5,HSD!H10*Inittialize!$F$6,HSD!H11*Inittialize!$F$7,HSD!H12*Inittialize!$F$8,HSD!H13*Inittialize!$F$9,HSD!H14*Inittialize!$F$10,HSD!H15*Inittialize!$F$11),
SUM(HS!H38*Inittialize!$F$2,HS!H7*Inittialize!$F$3,HS!H8*Inittialize!$F$4,HS!H9*Inittialize!$F$5,HS!H10*Inittialize!$F$6,HS!H11*Inittialize!$F$7,HS!H12*Inittialize!$F$8,HS!H13*Inittialize!$F$9,HS!H14*Inittialize!$F$10,HS!H15*Inittialize!$F$11)
)+H22)</f>
        <v>-0.34403899790213899</v>
      </c>
      <c r="I9" s="1">
        <f>(IF(Rules!$B$10=Rules!$D$10,
SUM(HSD!I38*Inittialize!$F$2,HSD!I7*Inittialize!$F$3,HSD!I8*Inittialize!$F$4,HSD!I9*Inittialize!$F$5,HSD!I10*Inittialize!$F$6,HSD!I11*Inittialize!$F$7,HSD!I12*Inittialize!$F$8,HSD!I13*Inittialize!$F$9,HSD!I14*Inittialize!$F$10,HSD!I15*Inittialize!$F$11),
SUM(HS!I38*Inittialize!$F$2,HS!I7*Inittialize!$F$3,HS!I8*Inittialize!$F$4,HS!I9*Inittialize!$F$5,HS!I10*Inittialize!$F$6,HS!I11*Inittialize!$F$7,HS!I12*Inittialize!$F$8,HS!I13*Inittialize!$F$9,HS!I14*Inittialize!$F$10,HS!I15*Inittialize!$F$11)
)+I22)</f>
        <v>-1.0530238436217485</v>
      </c>
      <c r="J9" s="1">
        <f>(IF(Rules!$B$10=Rules!$D$10,
SUM(HSD!J38*Inittialize!$F$2,HSD!J7*Inittialize!$F$3,HSD!J8*Inittialize!$F$4,HSD!J9*Inittialize!$F$5,HSD!J10*Inittialize!$F$6,HSD!J11*Inittialize!$F$7,HSD!J12*Inittialize!$F$8,HSD!J13*Inittialize!$F$9,HSD!J14*Inittialize!$F$10,HSD!J15*Inittialize!$F$11),
SUM(HS!J38*Inittialize!$F$2,HS!J7*Inittialize!$F$3,HS!J8*Inittialize!$F$4,HS!J9*Inittialize!$F$5,HS!J10*Inittialize!$F$6,HS!J11*Inittialize!$F$7,HS!J12*Inittialize!$F$8,HS!J13*Inittialize!$F$9,HS!J14*Inittialize!$F$10,HS!J15*Inittialize!$F$11)
)+J22)</f>
        <v>-1.4268272024343838</v>
      </c>
      <c r="K9" s="9">
        <f>(IF(Rules!$B$10=Rules!$D$10,
SUM(HSD!K38*Inittialize!$F$2,HSD!K7*Inittialize!$F$3,HSD!K8*Inittialize!$F$4,HSD!K9*Inittialize!$F$5,HSD!K10*Inittialize!$F$6,HSD!K11*Inittialize!$F$7,HSD!K12*Inittialize!$F$8,HSD!K13*Inittialize!$F$9,HSD!K14*Inittialize!$F$10,HSD!K15*Inittialize!$F$11),
SUM(HS!K38*Inittialize!$F$2,HS!K7*Inittialize!$F$3,HS!K8*Inittialize!$F$4,HS!K9*Inittialize!$F$5,HS!K10*Inittialize!$F$6,HS!K11*Inittialize!$F$7,HS!K12*Inittialize!$F$8,HS!K13*Inittialize!$F$9,HS!K14*Inittialize!$F$10,HS!K15*Inittialize!$F$11)
)+K22)</f>
        <v>-1.8253894960697337</v>
      </c>
      <c r="N9" s="314">
        <v>8</v>
      </c>
      <c r="O9" s="58" t="str">
        <f>IF(B75=HSDR!B14,HSDR!O14,IF(B75=B49,2,IF(B75=B36,3,IF(B75=B23,4,IF(B75=B10,5)))))</f>
        <v>S</v>
      </c>
      <c r="P9" s="317">
        <f>IF(C75=HSDR!C14,HSDR!P14,IF(C75=C49,2,IF(C75=C36,3,IF(C75=C23,4,IF(C75=C10,5)))))</f>
        <v>2</v>
      </c>
      <c r="Q9" s="317">
        <f>IF(D75=HSDR!D14,HSDR!Q14,IF(D75=D49,2,IF(D75=D36,3,IF(D75=D23,4,IF(D75=D10,5)))))</f>
        <v>2</v>
      </c>
      <c r="R9" s="317">
        <f>IF(E75=HSDR!E14,HSDR!R14,IF(E75=E49,2,IF(E75=E36,3,IF(E75=E23,4,IF(E75=E10,5)))))</f>
        <v>2</v>
      </c>
      <c r="S9" s="317">
        <f>IF(F75=HSDR!F14,HSDR!S14,IF(F75=F49,2,IF(F75=F36,3,IF(F75=F23,4,IF(F75=F10,5)))))</f>
        <v>2</v>
      </c>
      <c r="T9" s="317">
        <f>IF(G75=HSDR!G14,HSDR!T14,IF(G75=G49,2,IF(G75=G36,3,IF(G75=G23,4,IF(G75=G10,5)))))</f>
        <v>2</v>
      </c>
      <c r="U9" s="317">
        <f>IF(H75=HSDR!H14,HSDR!U14,IF(H75=H49,2,IF(H75=H36,3,IF(H75=H23,4,IF(H75=H10,5)))))</f>
        <v>2</v>
      </c>
      <c r="V9" s="317">
        <f>IF(I75=HSDR!I14,HSDR!V14,IF(I75=I49,2,IF(I75=I36,3,IF(I75=I23,4,IF(I75=I10,5)))))</f>
        <v>2</v>
      </c>
      <c r="W9" s="317">
        <f>IF(J75=HSDR!J14,HSDR!W14,IF(J75=J49,2,IF(J75=J36,3,IF(J75=J23,4,IF(J75=J10,5)))))</f>
        <v>2</v>
      </c>
      <c r="X9" s="308" t="str">
        <f>IF(K75=HSDR!K14,HSDR!X14,IF(K75=K49,2,IF(K75=K36,3,IF(K75=K23,4,IF(K75=K10,5)))))</f>
        <v>H</v>
      </c>
    </row>
    <row r="10" spans="1:24" x14ac:dyDescent="0.3">
      <c r="A10" s="98">
        <v>8</v>
      </c>
      <c r="B10" s="93">
        <f>(IF(Rules!$B$10=Rules!$D$10,
SUM(HSD!B39*Inittialize!$F$2,HSD!B8*Inittialize!$F$3,HSD!B9*Inittialize!$F$4,HSD!B10*Inittialize!$F$5,HSD!B11*Inittialize!$F$6,HSD!B12*Inittialize!$F$7,HSD!B13*Inittialize!$F$8,HSD!B14*Inittialize!$F$9,HSD!B15*Inittialize!$F$10,HSD!B16*Inittialize!$F$11),
SUM(HS!B39*Inittialize!$F$2,HS!B8*Inittialize!$F$3,HS!B9*Inittialize!$F$4,HS!B10*Inittialize!$F$5,HS!B11*Inittialize!$F$6,HS!B12*Inittialize!$F$7,HS!B13*Inittialize!$F$8,HS!B14*Inittialize!$F$9,HS!B15*Inittialize!$F$10,HS!B16*Inittialize!$F$11)
)+B23)</f>
        <v>-1.6517016729535039</v>
      </c>
      <c r="C10" s="1">
        <f>(IF(Rules!$B$10=Rules!$D$10,
SUM(HSD!C39*Inittialize!$F$2,HSD!C8*Inittialize!$F$3,HSD!C9*Inittialize!$F$4,HSD!C10*Inittialize!$F$5,HSD!C11*Inittialize!$F$6,HSD!C12*Inittialize!$F$7,HSD!C13*Inittialize!$F$8,HSD!C14*Inittialize!$F$9,HSD!C15*Inittialize!$F$10,HSD!C16*Inittialize!$F$11),
SUM(HS!C39*Inittialize!$F$2,HS!C8*Inittialize!$F$3,HS!C9*Inittialize!$F$4,HS!C10*Inittialize!$F$5,HS!C11*Inittialize!$F$6,HS!C12*Inittialize!$F$7,HS!C13*Inittialize!$F$8,HS!C14*Inittialize!$F$9,HS!C15*Inittialize!$F$10,HS!C16*Inittialize!$F$11)
)+C23)</f>
        <v>-0.10899094004402834</v>
      </c>
      <c r="D10" s="1">
        <f>(IF(Rules!$B$10=Rules!$D$10,
SUM(HSD!D39*Inittialize!$F$2,HSD!D8*Inittialize!$F$3,HSD!D9*Inittialize!$F$4,HSD!D10*Inittialize!$F$5,HSD!D11*Inittialize!$F$6,HSD!D12*Inittialize!$F$7,HSD!D13*Inittialize!$F$8,HSD!D14*Inittialize!$F$9,HSD!D15*Inittialize!$F$10,HSD!D16*Inittialize!$F$11),
SUM(HS!D39*Inittialize!$F$2,HS!D8*Inittialize!$F$3,HS!D9*Inittialize!$F$4,HS!D10*Inittialize!$F$5,HS!D11*Inittialize!$F$6,HS!D12*Inittialize!$F$7,HS!D13*Inittialize!$F$8,HS!D14*Inittialize!$F$9,HS!D15*Inittialize!$F$10,HS!D16*Inittialize!$F$11)
)+D23)</f>
        <v>4.0026312653273777E-2</v>
      </c>
      <c r="E10" s="1">
        <f>(IF(Rules!$B$10=Rules!$D$10,
SUM(HSD!E39*Inittialize!$F$2,HSD!E8*Inittialize!$F$3,HSD!E9*Inittialize!$F$4,HSD!E10*Inittialize!$F$5,HSD!E11*Inittialize!$F$6,HSD!E12*Inittialize!$F$7,HSD!E13*Inittialize!$F$8,HSD!E14*Inittialize!$F$9,HSD!E15*Inittialize!$F$10,HSD!E16*Inittialize!$F$11),
SUM(HS!E39*Inittialize!$F$2,HS!E8*Inittialize!$F$3,HS!E9*Inittialize!$F$4,HS!E10*Inittialize!$F$5,HS!E11*Inittialize!$F$6,HS!E12*Inittialize!$F$7,HS!E13*Inittialize!$F$8,HS!E14*Inittialize!$F$9,HS!E15*Inittialize!$F$10,HS!E16*Inittialize!$F$11)
)+E23)</f>
        <v>0.19392236638604401</v>
      </c>
      <c r="F10" s="1">
        <f>(IF(Rules!$B$10=Rules!$D$10,
SUM(HSD!F39*Inittialize!$F$2,HSD!F8*Inittialize!$F$3,HSD!F9*Inittialize!$F$4,HSD!F10*Inittialize!$F$5,HSD!F11*Inittialize!$F$6,HSD!F12*Inittialize!$F$7,HSD!F13*Inittialize!$F$8,HSD!F14*Inittialize!$F$9,HSD!F15*Inittialize!$F$10,HSD!F16*Inittialize!$F$11),
SUM(HS!F39*Inittialize!$F$2,HS!F8*Inittialize!$F$3,HS!F9*Inittialize!$F$4,HS!F10*Inittialize!$F$5,HS!F11*Inittialize!$F$6,HS!F12*Inittialize!$F$7,HS!F13*Inittialize!$F$8,HS!F14*Inittialize!$F$9,HS!F15*Inittialize!$F$10,HS!F16*Inittialize!$F$11)
)+F23)</f>
        <v>0.35402317991516841</v>
      </c>
      <c r="G10" s="1">
        <f>(IF(Rules!$B$10=Rules!$D$10,
SUM(HSD!G39*Inittialize!$F$2,HSD!G8*Inittialize!$F$3,HSD!G9*Inittialize!$F$4,HSD!G10*Inittialize!$F$5,HSD!G11*Inittialize!$F$6,HSD!G12*Inittialize!$F$7,HSD!G13*Inittialize!$F$8,HSD!G14*Inittialize!$F$9,HSD!G15*Inittialize!$F$10,HSD!G16*Inittialize!$F$11),
SUM(HS!G39*Inittialize!$F$2,HS!G8*Inittialize!$F$3,HS!G9*Inittialize!$F$4,HS!G10*Inittialize!$F$5,HS!G11*Inittialize!$F$6,HS!G12*Inittialize!$F$7,HS!G13*Inittialize!$F$8,HS!G14*Inittialize!$F$9,HS!G15*Inittialize!$F$10,HS!G16*Inittialize!$F$11)
)+G23)</f>
        <v>0.57480075048111579</v>
      </c>
      <c r="H10" s="1">
        <f>(IF(Rules!$B$10=Rules!$D$10,
SUM(HSD!H39*Inittialize!$F$2,HSD!H8*Inittialize!$F$3,HSD!H9*Inittialize!$F$4,HSD!H10*Inittialize!$F$5,HSD!H11*Inittialize!$F$6,HSD!H12*Inittialize!$F$7,HSD!H13*Inittialize!$F$8,HSD!H14*Inittialize!$F$9,HSD!H15*Inittialize!$F$10,HSD!H16*Inittialize!$F$11),
SUM(HS!H39*Inittialize!$F$2,HS!H8*Inittialize!$F$3,HS!H9*Inittialize!$F$4,HS!H10*Inittialize!$F$5,HS!H11*Inittialize!$F$6,HS!H12*Inittialize!$F$7,HS!H13*Inittialize!$F$8,HS!H14*Inittialize!$F$9,HS!H15*Inittialize!$F$10,HS!H16*Inittialize!$F$11)
)+H23)</f>
        <v>0.41103719681871431</v>
      </c>
      <c r="I10" s="1">
        <f>(IF(Rules!$B$10=Rules!$D$10,
SUM(HSD!I39*Inittialize!$F$2,HSD!I8*Inittialize!$F$3,HSD!I9*Inittialize!$F$4,HSD!I10*Inittialize!$F$5,HSD!I11*Inittialize!$F$6,HSD!I12*Inittialize!$F$7,HSD!I13*Inittialize!$F$8,HSD!I14*Inittialize!$F$9,HSD!I15*Inittialize!$F$10,HSD!I16*Inittialize!$F$11),
SUM(HS!I39*Inittialize!$F$2,HS!I8*Inittialize!$F$3,HS!I9*Inittialize!$F$4,HS!I10*Inittialize!$F$5,HS!I11*Inittialize!$F$6,HS!I12*Inittialize!$F$7,HS!I13*Inittialize!$F$8,HS!I14*Inittialize!$F$9,HS!I15*Inittialize!$F$10,HS!I16*Inittialize!$F$11)
)+I23)</f>
        <v>-0.29949137829328137</v>
      </c>
      <c r="J10" s="1">
        <f>(IF(Rules!$B$10=Rules!$D$10,
SUM(HSD!J39*Inittialize!$F$2,HSD!J8*Inittialize!$F$3,HSD!J9*Inittialize!$F$4,HSD!J10*Inittialize!$F$5,HSD!J11*Inittialize!$F$6,HSD!J12*Inittialize!$F$7,HSD!J13*Inittialize!$F$8,HSD!J14*Inittialize!$F$9,HSD!J15*Inittialize!$F$10,HSD!J16*Inittialize!$F$11),
SUM(HS!J39*Inittialize!$F$2,HS!J8*Inittialize!$F$3,HS!J9*Inittialize!$F$4,HS!J10*Inittialize!$F$5,HS!J11*Inittialize!$F$6,HS!J12*Inittialize!$F$7,HS!J13*Inittialize!$F$8,HS!J14*Inittialize!$F$9,HS!J15*Inittialize!$F$10,HS!J16*Inittialize!$F$11)
)+J23)</f>
        <v>-1.0509316599910883</v>
      </c>
      <c r="K10" s="9">
        <f>(IF(Rules!$B$10=Rules!$D$10,
SUM(HSD!K39*Inittialize!$F$2,HSD!K8*Inittialize!$F$3,HSD!K9*Inittialize!$F$4,HSD!K10*Inittialize!$F$5,HSD!K11*Inittialize!$F$6,HSD!K12*Inittialize!$F$7,HSD!K13*Inittialize!$F$8,HSD!K14*Inittialize!$F$9,HSD!K15*Inittialize!$F$10,HSD!K16*Inittialize!$F$11),
SUM(HS!K39*Inittialize!$F$2,HS!K8*Inittialize!$F$3,HS!K9*Inittialize!$F$4,HS!K10*Inittialize!$F$5,HS!K11*Inittialize!$F$6,HS!K12*Inittialize!$F$7,HS!K13*Inittialize!$F$8,HS!K14*Inittialize!$F$9,HS!K15*Inittialize!$F$10,HS!K16*Inittialize!$F$11)
)+K23)</f>
        <v>-1.5088869307015684</v>
      </c>
      <c r="N10" s="314">
        <v>9</v>
      </c>
      <c r="O10" s="58" t="str">
        <f>IF(B76=HSDR!B16,HSDR!O16,IF(B76=B50,2,IF(B76=B37,3,IF(B76=B24,4,IF(B76=B11,5)))))</f>
        <v>S</v>
      </c>
      <c r="P10" s="317">
        <f>IF(C76=HSDR!C16,HSDR!P16,IF(C76=C50,2,IF(C76=C37,3,IF(C76=C24,4,IF(C76=C11,5)))))</f>
        <v>2</v>
      </c>
      <c r="Q10" s="317">
        <f>IF(D76=HSDR!D16,HSDR!Q16,IF(D76=D50,2,IF(D76=D37,3,IF(D76=D24,4,IF(D76=D11,5)))))</f>
        <v>2</v>
      </c>
      <c r="R10" s="317">
        <f>IF(E76=HSDR!E16,HSDR!R16,IF(E76=E50,2,IF(E76=E37,3,IF(E76=E24,4,IF(E76=E11,5)))))</f>
        <v>2</v>
      </c>
      <c r="S10" s="317">
        <f>IF(F76=HSDR!F16,HSDR!S16,IF(F76=F50,2,IF(F76=F37,3,IF(F76=F24,4,IF(F76=F11,5)))))</f>
        <v>2</v>
      </c>
      <c r="T10" s="317">
        <f>IF(G76=HSDR!G16,HSDR!T16,IF(G76=G50,2,IF(G76=G37,3,IF(G76=G24,4,IF(G76=G11,5)))))</f>
        <v>2</v>
      </c>
      <c r="U10" s="317" t="str">
        <f>IF(H76=HSDR!H16,HSDR!U16,IF(H76=H50,2,IF(H76=H37,3,IF(H76=H24,4,IF(H76=H11,5)))))</f>
        <v>S</v>
      </c>
      <c r="V10" s="317">
        <f>IF(I76=HSDR!I16,HSDR!V16,IF(I76=I50,2,IF(I76=I37,3,IF(I76=I24,4,IF(I76=I11,5)))))</f>
        <v>2</v>
      </c>
      <c r="W10" s="317">
        <f>IF(J76=HSDR!J16,HSDR!W16,IF(J76=J50,2,IF(J76=J37,3,IF(J76=J24,4,IF(J76=J11,5)))))</f>
        <v>2</v>
      </c>
      <c r="X10" s="308" t="str">
        <f>IF(K76=HSDR!K16,HSDR!X16,IF(K76=K50,2,IF(K76=K37,3,IF(K76=K24,4,IF(K76=K11,5)))))</f>
        <v>S</v>
      </c>
    </row>
    <row r="11" spans="1:24" ht="16.2" thickBot="1" x14ac:dyDescent="0.35">
      <c r="A11" s="98">
        <v>9</v>
      </c>
      <c r="B11" s="93">
        <f>(IF(Rules!$B$10=Rules!$D$10,
SUM(HSD!B40*Inittialize!$F$2,HSD!B9*Inittialize!$F$3,HSD!B10*Inittialize!$F$4,HSD!B11*Inittialize!$F$5,HSD!B12*Inittialize!$F$6,HSD!B13*Inittialize!$F$7,HSD!B14*Inittialize!$F$8,HSD!B15*Inittialize!$F$9,HSD!B16*Inittialize!$F$10,HSD!B17*Inittialize!$F$11),
SUM(HS!B40*Inittialize!$F$2,HS!B9*Inittialize!$F$3,HS!B10*Inittialize!$F$4,HS!B11*Inittialize!$F$5,HS!B12*Inittialize!$F$6,HS!B13*Inittialize!$F$7,HS!B14*Inittialize!$F$8,HS!B15*Inittialize!$F$9,HS!B16*Inittialize!$F$10,HS!B17*Inittialize!$F$11)
)+B24)</f>
        <v>-1.2596238088536038</v>
      </c>
      <c r="C11" s="1">
        <f>(IF(Rules!$B$10=Rules!$D$10,
SUM(HSD!C40*Inittialize!$F$2,HSD!C9*Inittialize!$F$3,HSD!C10*Inittialize!$F$4,HSD!C11*Inittialize!$F$5,HSD!C12*Inittialize!$F$6,HSD!C13*Inittialize!$F$7,HSD!C14*Inittialize!$F$8,HSD!C15*Inittialize!$F$9,HSD!C16*Inittialize!$F$10,HSD!C17*Inittialize!$F$11),
SUM(HS!C40*Inittialize!$F$2,HS!C9*Inittialize!$F$3,HS!C10*Inittialize!$F$4,HS!C11*Inittialize!$F$5,HS!C12*Inittialize!$F$6,HS!C13*Inittialize!$F$7,HS!C14*Inittialize!$F$8,HS!C15*Inittialize!$F$9,HS!C16*Inittialize!$F$10,HS!C17*Inittialize!$F$11)
)+C24)</f>
        <v>0.37223018788170276</v>
      </c>
      <c r="D11" s="1">
        <f>(IF(Rules!$B$10=Rules!$D$10,
SUM(HSD!D40*Inittialize!$F$2,HSD!D9*Inittialize!$F$3,HSD!D10*Inittialize!$F$4,HSD!D11*Inittialize!$F$5,HSD!D12*Inittialize!$F$6,HSD!D13*Inittialize!$F$7,HSD!D14*Inittialize!$F$8,HSD!D15*Inittialize!$F$9,HSD!D16*Inittialize!$F$10,HSD!D17*Inittialize!$F$11),
SUM(HS!D40*Inittialize!$F$2,HS!D9*Inittialize!$F$3,HS!D10*Inittialize!$F$4,HS!D11*Inittialize!$F$5,HS!D12*Inittialize!$F$6,HS!D13*Inittialize!$F$7,HS!D14*Inittialize!$F$8,HS!D15*Inittialize!$F$9,HS!D16*Inittialize!$F$10,HS!D17*Inittialize!$F$11)
)+D24)</f>
        <v>0.50632350869438425</v>
      </c>
      <c r="E11" s="1">
        <f>(IF(Rules!$B$10=Rules!$D$10,
SUM(HSD!E40*Inittialize!$F$2,HSD!E9*Inittialize!$F$3,HSD!E10*Inittialize!$F$4,HSD!E11*Inittialize!$F$5,HSD!E12*Inittialize!$F$6,HSD!E13*Inittialize!$F$7,HSD!E14*Inittialize!$F$8,HSD!E15*Inittialize!$F$9,HSD!E16*Inittialize!$F$10,HSD!E17*Inittialize!$F$11),
SUM(HS!E40*Inittialize!$F$2,HS!E9*Inittialize!$F$3,HS!E10*Inittialize!$F$4,HS!E11*Inittialize!$F$5,HS!E12*Inittialize!$F$6,HS!E13*Inittialize!$F$7,HS!E14*Inittialize!$F$8,HS!E15*Inittialize!$F$9,HS!E16*Inittialize!$F$10,HS!E17*Inittialize!$F$11)
)+E24)</f>
        <v>0.64490440597870891</v>
      </c>
      <c r="F11" s="1">
        <f>(IF(Rules!$B$10=Rules!$D$10,
SUM(HSD!F40*Inittialize!$F$2,HSD!F9*Inittialize!$F$3,HSD!F10*Inittialize!$F$4,HSD!F11*Inittialize!$F$5,HSD!F12*Inittialize!$F$6,HSD!F13*Inittialize!$F$7,HSD!F14*Inittialize!$F$8,HSD!F15*Inittialize!$F$9,HSD!F16*Inittialize!$F$10,HSD!F17*Inittialize!$F$11),
SUM(HS!F40*Inittialize!$F$2,HS!F9*Inittialize!$F$3,HS!F10*Inittialize!$F$4,HS!F11*Inittialize!$F$5,HS!F12*Inittialize!$F$6,HS!F13*Inittialize!$F$7,HS!F14*Inittialize!$F$8,HS!F15*Inittialize!$F$9,HS!F16*Inittialize!$F$10,HS!F17*Inittialize!$F$11)
)+F24)</f>
        <v>0.79015928133258617</v>
      </c>
      <c r="G11" s="1">
        <f>(IF(Rules!$B$10=Rules!$D$10,
SUM(HSD!G40*Inittialize!$F$2,HSD!G9*Inittialize!$F$3,HSD!G10*Inittialize!$F$4,HSD!G11*Inittialize!$F$5,HSD!G12*Inittialize!$F$6,HSD!G13*Inittialize!$F$7,HSD!G14*Inittialize!$F$8,HSD!G15*Inittialize!$F$9,HSD!G16*Inittialize!$F$10,HSD!G17*Inittialize!$F$11),
SUM(HS!G40*Inittialize!$F$2,HS!G9*Inittialize!$F$3,HS!G10*Inittialize!$F$4,HS!G11*Inittialize!$F$5,HS!G12*Inittialize!$F$6,HS!G13*Inittialize!$F$7,HS!G14*Inittialize!$F$8,HS!G15*Inittialize!$F$9,HS!G16*Inittialize!$F$10,HS!G17*Inittialize!$F$11)
)+G24)</f>
        <v>0.98009419628639349</v>
      </c>
      <c r="H11" s="1">
        <f>(IF(Rules!$B$10=Rules!$D$10,
SUM(HSD!H40*Inittialize!$F$2,HSD!H9*Inittialize!$F$3,HSD!H10*Inittialize!$F$4,HSD!H11*Inittialize!$F$5,HSD!H12*Inittialize!$F$6,HSD!H13*Inittialize!$F$7,HSD!H14*Inittialize!$F$8,HSD!H15*Inittialize!$F$9,HSD!H16*Inittialize!$F$10,HSD!H17*Inittialize!$F$11),
SUM(HS!H40*Inittialize!$F$2,HS!H9*Inittialize!$F$3,HS!H10*Inittialize!$F$4,HS!H11*Inittialize!$F$5,HS!H12*Inittialize!$F$6,HS!H13*Inittialize!$F$7,HS!H14*Inittialize!$F$8,HS!H15*Inittialize!$F$9,HS!H16*Inittialize!$F$10,HS!H17*Inittialize!$F$11)
)+H24)</f>
        <v>0.8593392996847633</v>
      </c>
      <c r="I11" s="1">
        <f>(IF(Rules!$B$10=Rules!$D$10,
SUM(HSD!I40*Inittialize!$F$2,HSD!I9*Inittialize!$F$3,HSD!I10*Inittialize!$F$4,HSD!I11*Inittialize!$F$5,HSD!I12*Inittialize!$F$6,HSD!I13*Inittialize!$F$7,HSD!I14*Inittialize!$F$8,HSD!I15*Inittialize!$F$9,HSD!I16*Inittialize!$F$10,HSD!I17*Inittialize!$F$11),
SUM(HS!I40*Inittialize!$F$2,HS!I9*Inittialize!$F$3,HS!I10*Inittialize!$F$4,HS!I11*Inittialize!$F$5,HS!I12*Inittialize!$F$6,HS!I13*Inittialize!$F$7,HS!I14*Inittialize!$F$8,HS!I15*Inittialize!$F$9,HS!I16*Inittialize!$F$10,HS!I17*Inittialize!$F$11)
)+I24)</f>
        <v>0.49188108717696272</v>
      </c>
      <c r="J11" s="1">
        <f>(IF(Rules!$B$10=Rules!$D$10,
SUM(HSD!J40*Inittialize!$F$2,HSD!J9*Inittialize!$F$3,HSD!J10*Inittialize!$F$4,HSD!J11*Inittialize!$F$5,HSD!J12*Inittialize!$F$6,HSD!J13*Inittialize!$F$7,HSD!J14*Inittialize!$F$8,HSD!J15*Inittialize!$F$9,HSD!J16*Inittialize!$F$10,HSD!J17*Inittialize!$F$11),
SUM(HS!J40*Inittialize!$F$2,HS!J9*Inittialize!$F$3,HS!J10*Inittialize!$F$4,HS!J11*Inittialize!$F$5,HS!J12*Inittialize!$F$6,HS!J13*Inittialize!$F$7,HS!J14*Inittialize!$F$8,HS!J15*Inittialize!$F$9,HS!J16*Inittialize!$F$10,HS!J17*Inittialize!$F$11)
)+J24)</f>
        <v>-0.26089026731325882</v>
      </c>
      <c r="K11" s="9">
        <f>(IF(Rules!$B$10=Rules!$D$10,
SUM(HSD!K40*Inittialize!$F$2,HSD!K9*Inittialize!$F$3,HSD!K10*Inittialize!$F$4,HSD!K11*Inittialize!$F$5,HSD!K12*Inittialize!$F$6,HSD!K13*Inittialize!$F$7,HSD!K14*Inittialize!$F$8,HSD!K15*Inittialize!$F$9,HSD!K16*Inittialize!$F$10,HSD!K17*Inittialize!$F$11),
SUM(HS!K40*Inittialize!$F$2,HS!K9*Inittialize!$F$3,HS!K10*Inittialize!$F$4,HS!K11*Inittialize!$F$5,HS!K12*Inittialize!$F$6,HS!K13*Inittialize!$F$7,HS!K14*Inittialize!$F$8,HS!K15*Inittialize!$F$9,HS!K16*Inittialize!$F$10,HS!K17*Inittialize!$F$11)
)+K24)</f>
        <v>-1.0671584517853283</v>
      </c>
      <c r="N11" s="315">
        <v>10</v>
      </c>
      <c r="O11" s="59" t="str">
        <f>IF(B77=HSDR!B18,HSDR!O18,IF(B77=B51,2,IF(B77=B38,3,IF(B77=B25,4,IF(B77=B12,5)))))</f>
        <v>S</v>
      </c>
      <c r="P11" s="309" t="str">
        <f>IF(C77=HSDR!C18,HSDR!P18,IF(C77=C51,2,IF(C77=C38,3,IF(C77=C25,4,IF(C77=C12,5)))))</f>
        <v>S</v>
      </c>
      <c r="Q11" s="309" t="str">
        <f>IF(D77=HSDR!D18,HSDR!Q18,IF(D77=D51,2,IF(D77=D38,3,IF(D77=D25,4,IF(D77=D12,5)))))</f>
        <v>S</v>
      </c>
      <c r="R11" s="309" t="str">
        <f>IF(E77=HSDR!E18,HSDR!R18,IF(E77=E51,2,IF(E77=E38,3,IF(E77=E25,4,IF(E77=E12,5)))))</f>
        <v>S</v>
      </c>
      <c r="S11" s="309" t="str">
        <f>IF(F77=HSDR!F18,HSDR!S18,IF(F77=F51,2,IF(F77=F38,3,IF(F77=F25,4,IF(F77=F12,5)))))</f>
        <v>S</v>
      </c>
      <c r="T11" s="309" t="str">
        <f>IF(G77=HSDR!G18,HSDR!T18,IF(G77=G51,2,IF(G77=G38,3,IF(G77=G25,4,IF(G77=G12,5)))))</f>
        <v>S</v>
      </c>
      <c r="U11" s="309" t="str">
        <f>IF(H77=HSDR!H18,HSDR!U18,IF(H77=H51,2,IF(H77=H38,3,IF(H77=H25,4,IF(H77=H12,5)))))</f>
        <v>S</v>
      </c>
      <c r="V11" s="309" t="str">
        <f>IF(I77=HSDR!I18,HSDR!V18,IF(I77=I51,2,IF(I77=I38,3,IF(I77=I25,4,IF(I77=I12,5)))))</f>
        <v>S</v>
      </c>
      <c r="W11" s="309" t="str">
        <f>IF(J77=HSDR!J18,HSDR!W18,IF(J77=J51,2,IF(J77=J38,3,IF(J77=J25,4,IF(J77=J12,5)))))</f>
        <v>S</v>
      </c>
      <c r="X11" s="310" t="str">
        <f>IF(K77=HSDR!K18,HSDR!X18,IF(K77=K51,2,IF(K77=K38,3,IF(K77=K25,4,IF(K77=K12,5)))))</f>
        <v>S</v>
      </c>
    </row>
    <row r="12" spans="1:24" ht="16.2" thickBot="1" x14ac:dyDescent="0.35">
      <c r="A12" s="99">
        <v>10</v>
      </c>
      <c r="B12" s="94">
        <f>(IF(Rules!$B$10=Rules!$D$10,
SUM(HSD!B41*Inittialize!$F$2,HSD!B10*Inittialize!$F$3,HSD!B11*Inittialize!$F$4,HSD!B12*Inittialize!$F$5,HSD!B13*Inittialize!$F$6,HSD!B14*Inittialize!$F$7,HSD!B15*Inittialize!$F$8,HSD!B16*Inittialize!$F$9,HSD!B17*Inittialize!$F$10,HSD!B18*Inittialize!$F$11),
SUM(HS!B41*Inittialize!$F$2,HS!B10*Inittialize!$F$3,HS!B11*Inittialize!$F$4,HS!B12*Inittialize!$F$5,HS!B13*Inittialize!$F$6,HS!B14*Inittialize!$F$7,HS!B15*Inittialize!$F$8,HS!B16*Inittialize!$F$9,HS!B17*Inittialize!$F$10,HS!B18*Inittialize!$F$11)
)+B25)</f>
        <v>-0.73333946315179332</v>
      </c>
      <c r="C12" s="109">
        <f>(IF(Rules!$B$10=Rules!$D$10,
SUM(HSD!C41*Inittialize!$F$2,HSD!C10*Inittialize!$F$3,HSD!C11*Inittialize!$F$4,HSD!C12*Inittialize!$F$5,HSD!C13*Inittialize!$F$6,HSD!C14*Inittialize!$F$7,HSD!C15*Inittialize!$F$8,HSD!C16*Inittialize!$F$9,HSD!C17*Inittialize!$F$10,HSD!C18*Inittialize!$F$11),
SUM(HS!C41*Inittialize!$F$2,HS!C10*Inittialize!$F$3,HS!C11*Inittialize!$F$4,HS!C12*Inittialize!$F$5,HS!C13*Inittialize!$F$6,HS!C14*Inittialize!$F$7,HS!C15*Inittialize!$F$8,HS!C16*Inittialize!$F$9,HS!C17*Inittialize!$F$10,HS!C18*Inittialize!$F$11)
)+C25)</f>
        <v>0.91249997004522476</v>
      </c>
      <c r="D12" s="109">
        <f>(IF(Rules!$B$10=Rules!$D$10,
SUM(HSD!D41*Inittialize!$F$2,HSD!D10*Inittialize!$F$3,HSD!D11*Inittialize!$F$4,HSD!D12*Inittialize!$F$5,HSD!D13*Inittialize!$F$6,HSD!D14*Inittialize!$F$7,HSD!D15*Inittialize!$F$8,HSD!D16*Inittialize!$F$9,HSD!D17*Inittialize!$F$10,HSD!D18*Inittialize!$F$11),
SUM(HS!D41*Inittialize!$F$2,HS!D10*Inittialize!$F$3,HS!D11*Inittialize!$F$4,HS!D12*Inittialize!$F$5,HS!D13*Inittialize!$F$6,HS!D14*Inittialize!$F$7,HS!D15*Inittialize!$F$8,HS!D16*Inittialize!$F$9,HS!D17*Inittialize!$F$10,HS!D18*Inittialize!$F$11)
)+D25)</f>
        <v>1.0304398790697049</v>
      </c>
      <c r="E12" s="109">
        <f>(IF(Rules!$B$10=Rules!$D$10,
SUM(HSD!E41*Inittialize!$F$2,HSD!E10*Inittialize!$F$3,HSD!E11*Inittialize!$F$4,HSD!E12*Inittialize!$F$5,HSD!E13*Inittialize!$F$6,HSD!E14*Inittialize!$F$7,HSD!E15*Inittialize!$F$8,HSD!E16*Inittialize!$F$9,HSD!E17*Inittialize!$F$10,HSD!E18*Inittialize!$F$11),
SUM(HS!E41*Inittialize!$F$2,HS!E10*Inittialize!$F$3,HS!E11*Inittialize!$F$4,HS!E12*Inittialize!$F$5,HS!E13*Inittialize!$F$6,HS!E14*Inittialize!$F$7,HS!E15*Inittialize!$F$8,HS!E16*Inittialize!$F$9,HS!E17*Inittialize!$F$10,HS!E18*Inittialize!$F$11)
)+E25)</f>
        <v>1.1523506094858849</v>
      </c>
      <c r="F12" s="109">
        <f>(IF(Rules!$B$10=Rules!$D$10,
SUM(HSD!F41*Inittialize!$F$2,HSD!F10*Inittialize!$F$3,HSD!F11*Inittialize!$F$4,HSD!F12*Inittialize!$F$5,HSD!F13*Inittialize!$F$6,HSD!F14*Inittialize!$F$7,HSD!F15*Inittialize!$F$8,HSD!F16*Inittialize!$F$9,HSD!F17*Inittialize!$F$10,HSD!F18*Inittialize!$F$11),
SUM(HS!F41*Inittialize!$F$2,HS!F10*Inittialize!$F$3,HS!F11*Inittialize!$F$4,HS!F12*Inittialize!$F$5,HS!F13*Inittialize!$F$6,HS!F14*Inittialize!$F$7,HS!F15*Inittialize!$F$8,HS!F16*Inittialize!$F$9,HS!F17*Inittialize!$F$10,HS!F18*Inittialize!$F$11)
)+F25)</f>
        <v>1.2812927725081691</v>
      </c>
      <c r="G12" s="109">
        <f>(IF(Rules!$B$10=Rules!$D$10,
SUM(HSD!G41*Inittialize!$F$2,HSD!G10*Inittialize!$F$3,HSD!G11*Inittialize!$F$4,HSD!G12*Inittialize!$F$5,HSD!G13*Inittialize!$F$6,HSD!G14*Inittialize!$F$7,HSD!G15*Inittialize!$F$8,HSD!G16*Inittialize!$F$9,HSD!G17*Inittialize!$F$10,HSD!G18*Inittialize!$F$11),
SUM(HS!G41*Inittialize!$F$2,HS!G10*Inittialize!$F$3,HS!G11*Inittialize!$F$4,HS!G12*Inittialize!$F$5,HS!G13*Inittialize!$F$6,HS!G14*Inittialize!$F$7,HS!G15*Inittialize!$F$8,HS!G16*Inittialize!$F$9,HS!G17*Inittialize!$F$10,HS!G18*Inittialize!$F$11)
)+G25)</f>
        <v>1.4389754214944213</v>
      </c>
      <c r="H12" s="109">
        <f>(IF(Rules!$B$10=Rules!$D$10,
SUM(HSD!H41*Inittialize!$F$2,HSD!H10*Inittialize!$F$3,HSD!H11*Inittialize!$F$4,HSD!H12*Inittialize!$F$5,HSD!H13*Inittialize!$F$6,HSD!H14*Inittialize!$F$7,HSD!H15*Inittialize!$F$8,HSD!H16*Inittialize!$F$9,HSD!H17*Inittialize!$F$10,HSD!H18*Inittialize!$F$11),
SUM(HS!H41*Inittialize!$F$2,HS!H10*Inittialize!$F$3,HS!H11*Inittialize!$F$4,HS!H12*Inittialize!$F$5,HS!H13*Inittialize!$F$6,HS!H14*Inittialize!$F$7,HS!H15*Inittialize!$F$8,HS!H16*Inittialize!$F$9,HS!H17*Inittialize!$F$10,HS!H18*Inittialize!$F$11)
)+H25)</f>
        <v>1.284543721680433</v>
      </c>
      <c r="I12" s="109">
        <f>(IF(Rules!$B$10=Rules!$D$10,
SUM(HSD!I41*Inittialize!$F$2,HSD!I10*Inittialize!$F$3,HSD!I11*Inittialize!$F$4,HSD!I12*Inittialize!$F$5,HSD!I13*Inittialize!$F$6,HSD!I14*Inittialize!$F$7,HSD!I15*Inittialize!$F$8,HSD!I16*Inittialize!$F$9,HSD!I17*Inittialize!$F$10,HSD!I18*Inittialize!$F$11),
SUM(HS!I41*Inittialize!$F$2,HS!I10*Inittialize!$F$3,HS!I11*Inittialize!$F$4,HS!I12*Inittialize!$F$5,HS!I13*Inittialize!$F$6,HS!I14*Inittialize!$F$7,HS!I15*Inittialize!$F$8,HS!I16*Inittialize!$F$9,HS!I17*Inittialize!$F$10,HS!I18*Inittialize!$F$11)
)+I25)</f>
        <v>0.98976854165988071</v>
      </c>
      <c r="J12" s="109">
        <f>(IF(Rules!$B$10=Rules!$D$10,
SUM(HSD!J41*Inittialize!$F$2,HSD!J10*Inittialize!$F$3,HSD!J11*Inittialize!$F$4,HSD!J12*Inittialize!$F$5,HSD!J13*Inittialize!$F$6,HSD!J14*Inittialize!$F$7,HSD!J15*Inittialize!$F$8,HSD!J16*Inittialize!$F$9,HSD!J17*Inittialize!$F$10,HSD!J18*Inittialize!$F$11),
SUM(HS!J41*Inittialize!$F$2,HS!J10*Inittialize!$F$3,HS!J11*Inittialize!$F$4,HS!J12*Inittialize!$F$5,HS!J13*Inittialize!$F$6,HS!J14*Inittialize!$F$7,HS!J15*Inittialize!$F$8,HS!J16*Inittialize!$F$9,HS!J17*Inittialize!$F$10,HS!J18*Inittialize!$F$11)
)+J25)</f>
        <v>0.58264795534641911</v>
      </c>
      <c r="K12" s="10">
        <f>(IF(Rules!$B$10=Rules!$D$10,
SUM(HSD!K41*Inittialize!$F$2,HSD!K10*Inittialize!$F$3,HSD!K11*Inittialize!$F$4,HSD!K12*Inittialize!$F$5,HSD!K13*Inittialize!$F$6,HSD!K14*Inittialize!$F$7,HSD!K15*Inittialize!$F$8,HSD!K16*Inittialize!$F$9,HSD!K17*Inittialize!$F$10,HSD!K18*Inittialize!$F$11),
SUM(HS!K41*Inittialize!$F$2,HS!K10*Inittialize!$F$3,HS!K11*Inittialize!$F$4,HS!K12*Inittialize!$F$5,HS!K13*Inittialize!$F$6,HS!K14*Inittialize!$F$7,HS!K15*Inittialize!$F$8,HS!K16*Inittialize!$F$9,HS!K17*Inittialize!$F$10,HS!K18*Inittialize!$F$11)
)+K25)</f>
        <v>-0.22495130191806476</v>
      </c>
    </row>
    <row r="13" spans="1:24" ht="16.2" thickBot="1" x14ac:dyDescent="0.35"/>
    <row r="14" spans="1:24" ht="16.2" thickBot="1" x14ac:dyDescent="0.35">
      <c r="A14" s="422" t="s">
        <v>74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4"/>
    </row>
    <row r="15" spans="1:24" ht="16.2" thickBot="1" x14ac:dyDescent="0.35">
      <c r="A15" s="102" t="s">
        <v>7</v>
      </c>
      <c r="B15" s="115">
        <v>1</v>
      </c>
      <c r="C15" s="116">
        <v>2</v>
      </c>
      <c r="D15" s="116">
        <v>3</v>
      </c>
      <c r="E15" s="116">
        <v>4</v>
      </c>
      <c r="F15" s="116">
        <v>5</v>
      </c>
      <c r="G15" s="116">
        <v>6</v>
      </c>
      <c r="H15" s="116">
        <v>7</v>
      </c>
      <c r="I15" s="116">
        <v>8</v>
      </c>
      <c r="J15" s="116">
        <v>9</v>
      </c>
      <c r="K15" s="104">
        <v>10</v>
      </c>
    </row>
    <row r="16" spans="1:24" x14ac:dyDescent="0.3">
      <c r="A16" s="100" t="s">
        <v>22</v>
      </c>
      <c r="B16" s="107">
        <f>(IF(Rules!$B$13=Rules!$E$13,
SUM(Stand!B32*Inittialize!$F$2,Stand!B33*Inittialize!$F$3,Stand!B34*Inittialize!$F$4,Stand!B35*Inittialize!$F$5,Stand!B36*Inittialize!$F$6,Stand!B37*Inittialize!$F$7,Stand!B38*Inittialize!$F$8,Stand!B39*Inittialize!$F$9,Stand!B40*Inittialize!$F$10,Stand!B41*Inittialize!$F$11),
IF(Rules!$B$10=Rules!$D$10,SUM(HSD!B32*Inittialize!$F$2,HSD!B33*Inittialize!$F$3,HSD!B34*Inittialize!$F$4,HSD!B35*Inittialize!$F$5,HSD!B36*Inittialize!$F$6,HSD!B37*Inittialize!$F$7,HSD!B38*Inittialize!$F$8,HSD!B39*Inittialize!$F$9,HSD!B40*Inittialize!$F$10,HSD!B41*Inittialize!$F$11),
SUM(HS!B32*Inittialize!$F$2,HS!B33*Inittialize!$F$3,HS!B34*Inittialize!$F$4,HS!B35*Inittialize!$F$5,HS!B36*Inittialize!$F$6,HS!B37*Inittialize!$F$7,HS!B38*Inittialize!$F$8,HS!B39*Inittialize!$F$9,HS!B40*Inittialize!$F$10,HS!B42*Inittialize!$F$11))
)+B29)</f>
        <v>-0.23631430205752924</v>
      </c>
      <c r="C16" s="108">
        <f>(IF(Rules!$B$13=Rules!$E$13,
SUM(Stand!C32*Inittialize!$F$2,Stand!C33*Inittialize!$F$3,Stand!C34*Inittialize!$F$4,Stand!C35*Inittialize!$F$5,Stand!C36*Inittialize!$F$6,Stand!C37*Inittialize!$F$7,Stand!C38*Inittialize!$F$8,Stand!C39*Inittialize!$F$9,Stand!C40*Inittialize!$F$10,Stand!C41*Inittialize!$F$11),
IF(Rules!$B$10=Rules!$D$10,SUM(HSD!C32*Inittialize!$F$2,HSD!C33*Inittialize!$F$3,HSD!C34*Inittialize!$F$4,HSD!C35*Inittialize!$F$5,HSD!C36*Inittialize!$F$6,HSD!C37*Inittialize!$F$7,HSD!C38*Inittialize!$F$8,HSD!C39*Inittialize!$F$9,HSD!C40*Inittialize!$F$10,HSD!C41*Inittialize!$F$11),
SUM(HS!C32*Inittialize!$F$2,HS!C33*Inittialize!$F$3,HS!C34*Inittialize!$F$4,HS!C35*Inittialize!$F$5,HS!C36*Inittialize!$F$6,HS!C37*Inittialize!$F$7,HS!C38*Inittialize!$F$8,HS!C39*Inittialize!$F$9,HS!C40*Inittialize!$F$10,HS!C42*Inittialize!$F$11))
)+C29)</f>
        <v>0.94128184667893811</v>
      </c>
      <c r="D16" s="108">
        <f>(IF(Rules!$B$13=Rules!$E$13,
SUM(Stand!D32*Inittialize!$F$2,Stand!D33*Inittialize!$F$3,Stand!D34*Inittialize!$F$4,Stand!D35*Inittialize!$F$5,Stand!D36*Inittialize!$F$6,Stand!D37*Inittialize!$F$7,Stand!D38*Inittialize!$F$8,Stand!D39*Inittialize!$F$9,Stand!D40*Inittialize!$F$10,Stand!D41*Inittialize!$F$11),
IF(Rules!$B$10=Rules!$D$10,SUM(HSD!D32*Inittialize!$F$2,HSD!D33*Inittialize!$F$3,HSD!D34*Inittialize!$F$4,HSD!D35*Inittialize!$F$5,HSD!D36*Inittialize!$F$6,HSD!D37*Inittialize!$F$7,HSD!D38*Inittialize!$F$8,HSD!D39*Inittialize!$F$9,HSD!D40*Inittialize!$F$10,HSD!D41*Inittialize!$F$11),
SUM(HS!D32*Inittialize!$F$2,HS!D33*Inittialize!$F$3,HS!D34*Inittialize!$F$4,HS!D35*Inittialize!$F$5,HS!D36*Inittialize!$F$6,HS!D37*Inittialize!$F$7,HS!D38*Inittialize!$F$8,HS!D39*Inittialize!$F$9,HS!D40*Inittialize!$F$10,HS!D42*Inittialize!$F$11))
)+D29)</f>
        <v>1.0355905062444339</v>
      </c>
      <c r="E16" s="108">
        <f>(IF(Rules!$B$13=Rules!$E$13,
SUM(Stand!E32*Inittialize!$F$2,Stand!E33*Inittialize!$F$3,Stand!E34*Inittialize!$F$4,Stand!E35*Inittialize!$F$5,Stand!E36*Inittialize!$F$6,Stand!E37*Inittialize!$F$7,Stand!E38*Inittialize!$F$8,Stand!E39*Inittialize!$F$9,Stand!E40*Inittialize!$F$10,Stand!E41*Inittialize!$F$11),
IF(Rules!$B$10=Rules!$D$10,SUM(HSD!E32*Inittialize!$F$2,HSD!E33*Inittialize!$F$3,HSD!E34*Inittialize!$F$4,HSD!E35*Inittialize!$F$5,HSD!E36*Inittialize!$F$6,HSD!E37*Inittialize!$F$7,HSD!E38*Inittialize!$F$8,HSD!E39*Inittialize!$F$9,HSD!E40*Inittialize!$F$10,HSD!E41*Inittialize!$F$11),
SUM(HS!E32*Inittialize!$F$2,HS!E33*Inittialize!$F$3,HS!E34*Inittialize!$F$4,HS!E35*Inittialize!$F$5,HS!E36*Inittialize!$F$6,HS!E37*Inittialize!$F$7,HS!E38*Inittialize!$F$8,HS!E39*Inittialize!$F$9,HS!E40*Inittialize!$F$10,HS!E42*Inittialize!$F$11))
)+E29)</f>
        <v>1.1320811008359519</v>
      </c>
      <c r="F16" s="108">
        <f>(IF(Rules!$B$13=Rules!$E$13,
SUM(Stand!F32*Inittialize!$F$2,Stand!F33*Inittialize!$F$3,Stand!F34*Inittialize!$F$4,Stand!F35*Inittialize!$F$5,Stand!F36*Inittialize!$F$6,Stand!F37*Inittialize!$F$7,Stand!F38*Inittialize!$F$8,Stand!F39*Inittialize!$F$9,Stand!F40*Inittialize!$F$10,Stand!F41*Inittialize!$F$11),
IF(Rules!$B$10=Rules!$D$10,SUM(HSD!F32*Inittialize!$F$2,HSD!F33*Inittialize!$F$3,HSD!F34*Inittialize!$F$4,HSD!F35*Inittialize!$F$5,HSD!F36*Inittialize!$F$6,HSD!F37*Inittialize!$F$7,HSD!F38*Inittialize!$F$8,HSD!F39*Inittialize!$F$9,HSD!F40*Inittialize!$F$10,HSD!F41*Inittialize!$F$11),
SUM(HS!F32*Inittialize!$F$2,HS!F33*Inittialize!$F$3,HS!F34*Inittialize!$F$4,HS!F35*Inittialize!$F$5,HS!F36*Inittialize!$F$6,HS!F37*Inittialize!$F$7,HS!F38*Inittialize!$F$8,HS!F39*Inittialize!$F$9,HS!F40*Inittialize!$F$10,HS!F42*Inittialize!$F$11))
)+F29)</f>
        <v>1.2293980358180554</v>
      </c>
      <c r="G16" s="108">
        <f>(IF(Rules!$B$13=Rules!$E$13,
SUM(Stand!G32*Inittialize!$F$2,Stand!G33*Inittialize!$F$3,Stand!G34*Inittialize!$F$4,Stand!G35*Inittialize!$F$5,Stand!G36*Inittialize!$F$6,Stand!G37*Inittialize!$F$7,Stand!G38*Inittialize!$F$8,Stand!G39*Inittialize!$F$9,Stand!G40*Inittialize!$F$10,Stand!G41*Inittialize!$F$11),
IF(Rules!$B$10=Rules!$D$10,SUM(HSD!G32*Inittialize!$F$2,HSD!G33*Inittialize!$F$3,HSD!G34*Inittialize!$F$4,HSD!G35*Inittialize!$F$5,HSD!G36*Inittialize!$F$6,HSD!G37*Inittialize!$F$7,HSD!G38*Inittialize!$F$8,HSD!G39*Inittialize!$F$9,HSD!G40*Inittialize!$F$10,HSD!G41*Inittialize!$F$11),
SUM(HS!G32*Inittialize!$F$2,HS!G33*Inittialize!$F$3,HS!G34*Inittialize!$F$4,HS!G35*Inittialize!$F$5,HS!G36*Inittialize!$F$6,HS!G37*Inittialize!$F$7,HS!G38*Inittialize!$F$8,HS!G39*Inittialize!$F$9,HS!G40*Inittialize!$F$10,HS!G42*Inittialize!$F$11))
)+G29)</f>
        <v>1.3347601898151389</v>
      </c>
      <c r="H16" s="108">
        <f>(IF(Rules!$B$13=Rules!$E$13,
SUM(Stand!H32*Inittialize!$F$2,Stand!H33*Inittialize!$F$3,Stand!H34*Inittialize!$F$4,Stand!H35*Inittialize!$F$5,Stand!H36*Inittialize!$F$6,Stand!H37*Inittialize!$F$7,Stand!H38*Inittialize!$F$8,Stand!H39*Inittialize!$F$9,Stand!H40*Inittialize!$F$10,Stand!H41*Inittialize!$F$11),
IF(Rules!$B$10=Rules!$D$10,SUM(HSD!H32*Inittialize!$F$2,HSD!H33*Inittialize!$F$3,HSD!H34*Inittialize!$F$4,HSD!H35*Inittialize!$F$5,HSD!H36*Inittialize!$F$6,HSD!H37*Inittialize!$F$7,HSD!H38*Inittialize!$F$8,HSD!H39*Inittialize!$F$9,HSD!H40*Inittialize!$F$10,HSD!H41*Inittialize!$F$11),
SUM(HS!H32*Inittialize!$F$2,HS!H33*Inittialize!$F$3,HS!H34*Inittialize!$F$4,HS!H35*Inittialize!$F$5,HS!H36*Inittialize!$F$6,HS!H37*Inittialize!$F$7,HS!H38*Inittialize!$F$8,HS!H39*Inittialize!$F$9,HS!H40*Inittialize!$F$10,HS!H42*Inittialize!$F$11))
)+H29)</f>
        <v>0.92577789772858154</v>
      </c>
      <c r="I16" s="108">
        <f>(IF(Rules!$B$13=Rules!$E$13,
SUM(Stand!I32*Inittialize!$F$2,Stand!I33*Inittialize!$F$3,Stand!I34*Inittialize!$F$4,Stand!I35*Inittialize!$F$5,Stand!I36*Inittialize!$F$6,Stand!I37*Inittialize!$F$7,Stand!I38*Inittialize!$F$8,Stand!I39*Inittialize!$F$9,Stand!I40*Inittialize!$F$10,Stand!I41*Inittialize!$F$11),
IF(Rules!$B$10=Rules!$D$10,SUM(HSD!I32*Inittialize!$F$2,HSD!I33*Inittialize!$F$3,HSD!I34*Inittialize!$F$4,HSD!I35*Inittialize!$F$5,HSD!I36*Inittialize!$F$6,HSD!I37*Inittialize!$F$7,HSD!I38*Inittialize!$F$8,HSD!I39*Inittialize!$F$9,HSD!I40*Inittialize!$F$10,HSD!I41*Inittialize!$F$11),
SUM(HS!I32*Inittialize!$F$2,HS!I33*Inittialize!$F$3,HS!I34*Inittialize!$F$4,HS!I35*Inittialize!$F$5,HS!I36*Inittialize!$F$6,HS!I37*Inittialize!$F$7,HS!I38*Inittialize!$F$8,HS!I39*Inittialize!$F$9,HS!I40*Inittialize!$F$10,HS!I42*Inittialize!$F$11))
)+I29)</f>
        <v>0.70138518174063014</v>
      </c>
      <c r="J16" s="108">
        <f>(IF(Rules!$B$13=Rules!$E$13,
SUM(Stand!J32*Inittialize!$F$2,Stand!J33*Inittialize!$F$3,Stand!J34*Inittialize!$F$4,Stand!J35*Inittialize!$F$5,Stand!J36*Inittialize!$F$6,Stand!J37*Inittialize!$F$7,Stand!J38*Inittialize!$F$8,Stand!J39*Inittialize!$F$9,Stand!J40*Inittialize!$F$10,Stand!J41*Inittialize!$F$11),
IF(Rules!$B$10=Rules!$D$10,SUM(HSD!J32*Inittialize!$F$2,HSD!J33*Inittialize!$F$3,HSD!J34*Inittialize!$F$4,HSD!J35*Inittialize!$F$5,HSD!J36*Inittialize!$F$6,HSD!J37*Inittialize!$F$7,HSD!J38*Inittialize!$F$8,HSD!J39*Inittialize!$F$9,HSD!J40*Inittialize!$F$10,HSD!J41*Inittialize!$F$11),
SUM(HS!J32*Inittialize!$F$2,HS!J33*Inittialize!$F$3,HS!J34*Inittialize!$F$4,HS!J35*Inittialize!$F$5,HS!J36*Inittialize!$F$6,HS!J37*Inittialize!$F$7,HS!J38*Inittialize!$F$8,HS!J39*Inittialize!$F$9,HS!J40*Inittialize!$F$10,HS!J42*Inittialize!$F$11))
)+J29)</f>
        <v>0.4555668463049094</v>
      </c>
      <c r="K16" s="57">
        <f>(IF(Rules!$B$13=Rules!$E$13,
SUM(Stand!K32*Inittialize!$F$2,Stand!K33*Inittialize!$F$3,Stand!K34*Inittialize!$F$4,Stand!K35*Inittialize!$F$5,Stand!K36*Inittialize!$F$6,Stand!K37*Inittialize!$F$7,Stand!K38*Inittialize!$F$8,Stand!K39*Inittialize!$F$9,Stand!K40*Inittialize!$F$10,Stand!K41*Inittialize!$F$11),
IF(Rules!$B$10=Rules!$D$10,SUM(HSD!K32*Inittialize!$F$2,HSD!K33*Inittialize!$F$3,HSD!K34*Inittialize!$F$4,HSD!K35*Inittialize!$F$5,HSD!K36*Inittialize!$F$6,HSD!K37*Inittialize!$F$7,HSD!K38*Inittialize!$F$8,HSD!K39*Inittialize!$F$9,HSD!K40*Inittialize!$F$10,HSD!K41*Inittialize!$F$11),
SUM(HS!K32*Inittialize!$F$2,HS!K33*Inittialize!$F$3,HS!K34*Inittialize!$F$4,HS!K35*Inittialize!$F$5,HS!K36*Inittialize!$F$6,HS!K37*Inittialize!$F$7,HS!K38*Inittialize!$F$8,HS!K39*Inittialize!$F$9,HS!K40*Inittialize!$F$10,HS!K42*Inittialize!$F$11))
)+K29)</f>
        <v>0.11871528374128748</v>
      </c>
    </row>
    <row r="17" spans="1:11" x14ac:dyDescent="0.3">
      <c r="A17" s="98">
        <v>2</v>
      </c>
      <c r="B17" s="93">
        <f>(IF(Rules!$B$10=Rules!$D$10,
SUM(HSD!B33*Inittialize!$F$2,HSD!B2*Inittialize!$F$3,HSD!B3*Inittialize!$F$4,HSD!B4*Inittialize!$F$5,HSD!B5*Inittialize!$F$6,HSD!B6*Inittialize!$F$7,HSD!B7*Inittialize!$F$8,HSD!B8*Inittialize!$F$9,HSD!B9*Inittialize!$F$10,HSD!B10*Inittialize!$F$11),
SUM(HS!B33*Inittialize!$F$2,HS!B2*Inittialize!$F$3,HS!B3*Inittialize!$F$4,HS!B4*Inittialize!$F$5,HS!B5*Inittialize!$F$6,HS!B6*Inittialize!$F$7,HS!B7*Inittialize!$F$8,HS!B8*Inittialize!$F$9,HS!B9*Inittialize!$F$10,HS!B10*Inittialize!$F$11)
)+B30)</f>
        <v>-1.3782734877013674</v>
      </c>
      <c r="C17" s="1">
        <f>(IF(Rules!$B$10=Rules!$D$10,
SUM(HSD!C33*Inittialize!$F$2,HSD!C2*Inittialize!$F$3,HSD!C3*Inittialize!$F$4,HSD!C4*Inittialize!$F$5,HSD!C5*Inittialize!$F$6,HSD!C6*Inittialize!$F$7,HSD!C7*Inittialize!$F$8,HSD!C8*Inittialize!$F$9,HSD!C9*Inittialize!$F$10,HSD!C10*Inittialize!$F$11),
SUM(HS!C33*Inittialize!$F$2,HS!C2*Inittialize!$F$3,HS!C3*Inittialize!$F$4,HS!C4*Inittialize!$F$5,HS!C5*Inittialize!$F$6,HS!C6*Inittialize!$F$7,HS!C7*Inittialize!$F$8,HS!C8*Inittialize!$F$9,HS!C9*Inittialize!$F$10,HS!C10*Inittialize!$F$11)
)+C30)</f>
        <v>-0.3035374332757963</v>
      </c>
      <c r="D17" s="1">
        <f>(IF(Rules!$B$10=Rules!$D$10,
SUM(HSD!D33*Inittialize!$F$2,HSD!D2*Inittialize!$F$3,HSD!D3*Inittialize!$F$4,HSD!D4*Inittialize!$F$5,HSD!D5*Inittialize!$F$6,HSD!D6*Inittialize!$F$7,HSD!D7*Inittialize!$F$8,HSD!D8*Inittialize!$F$9,HSD!D9*Inittialize!$F$10,HSD!D10*Inittialize!$F$11),
SUM(HS!D33*Inittialize!$F$2,HS!D2*Inittialize!$F$3,HS!D3*Inittialize!$F$4,HS!D4*Inittialize!$F$5,HS!D5*Inittialize!$F$6,HS!D6*Inittialize!$F$7,HS!D7*Inittialize!$F$8,HS!D8*Inittialize!$F$9,HS!D9*Inittialize!$F$10,HS!D10*Inittialize!$F$11)
)+D30)</f>
        <v>-0.19900282458564794</v>
      </c>
      <c r="E17" s="1">
        <f>(IF(Rules!$B$10=Rules!$D$10,
SUM(HSD!E33*Inittialize!$F$2,HSD!E2*Inittialize!$F$3,HSD!E3*Inittialize!$F$4,HSD!E4*Inittialize!$F$5,HSD!E5*Inittialize!$F$6,HSD!E6*Inittialize!$F$7,HSD!E7*Inittialize!$F$8,HSD!E8*Inittialize!$F$9,HSD!E9*Inittialize!$F$10,HSD!E10*Inittialize!$F$11),
SUM(HS!E33*Inittialize!$F$2,HS!E2*Inittialize!$F$3,HS!E3*Inittialize!$F$4,HS!E4*Inittialize!$F$5,HS!E5*Inittialize!$F$6,HS!E6*Inittialize!$F$7,HS!E7*Inittialize!$F$8,HS!E8*Inittialize!$F$9,HS!E9*Inittialize!$F$10,HS!E10*Inittialize!$F$11)
)+E30)</f>
        <v>-8.8401648543337652E-2</v>
      </c>
      <c r="F17" s="1">
        <f>(IF(Rules!$B$10=Rules!$D$10,
SUM(HSD!F33*Inittialize!$F$2,HSD!F2*Inittialize!$F$3,HSD!F3*Inittialize!$F$4,HSD!F4*Inittialize!$F$5,HSD!F5*Inittialize!$F$6,HSD!F6*Inittialize!$F$7,HSD!F7*Inittialize!$F$8,HSD!F8*Inittialize!$F$9,HSD!F9*Inittialize!$F$10,HSD!F10*Inittialize!$F$11),
SUM(HS!F33*Inittialize!$F$2,HS!F2*Inittialize!$F$3,HS!F3*Inittialize!$F$4,HS!F4*Inittialize!$F$5,HS!F5*Inittialize!$F$6,HS!F6*Inittialize!$F$7,HS!F7*Inittialize!$F$8,HS!F8*Inittialize!$F$9,HS!F9*Inittialize!$F$10,HS!F10*Inittialize!$F$11)
)+F30)</f>
        <v>5.4920129139133606E-2</v>
      </c>
      <c r="G17" s="1">
        <f>(IF(Rules!$B$10=Rules!$D$10,
SUM(HSD!G33*Inittialize!$F$2,HSD!G2*Inittialize!$F$3,HSD!G3*Inittialize!$F$4,HSD!G4*Inittialize!$F$5,HSD!G5*Inittialize!$F$6,HSD!G6*Inittialize!$F$7,HSD!G7*Inittialize!$F$8,HSD!G8*Inittialize!$F$9,HSD!G9*Inittialize!$F$10,HSD!G10*Inittialize!$F$11),
SUM(HS!G33*Inittialize!$F$2,HS!G2*Inittialize!$F$3,HS!G3*Inittialize!$F$4,HS!G4*Inittialize!$F$5,HS!G5*Inittialize!$F$6,HS!G6*Inittialize!$F$7,HS!G7*Inittialize!$F$8,HS!G8*Inittialize!$F$9,HS!G9*Inittialize!$F$10,HS!G10*Inittialize!$F$11)
)+G30)</f>
        <v>0.15553364778520473</v>
      </c>
      <c r="H17" s="1">
        <f>(IF(Rules!$B$10=Rules!$D$10,
SUM(HSD!H33*Inittialize!$F$2,HSD!H2*Inittialize!$F$3,HSD!H3*Inittialize!$F$4,HSD!H4*Inittialize!$F$5,HSD!H5*Inittialize!$F$6,HSD!H6*Inittialize!$F$7,HSD!H7*Inittialize!$F$8,HSD!H8*Inittialize!$F$9,HSD!H9*Inittialize!$F$10,HSD!H10*Inittialize!$F$11),
SUM(HS!H33*Inittialize!$F$2,HS!H2*Inittialize!$F$3,HS!H3*Inittialize!$F$4,HS!H4*Inittialize!$F$5,HS!H5*Inittialize!$F$6,HS!H6*Inittialize!$F$7,HS!H7*Inittialize!$F$8,HS!H8*Inittialize!$F$9,HS!H9*Inittialize!$F$10,HS!H10*Inittialize!$F$11)
)+H30)</f>
        <v>-0.109028085503449</v>
      </c>
      <c r="I17" s="1">
        <f>(IF(Rules!$B$10=Rules!$D$10,
SUM(HSD!I33*Inittialize!$F$2,HSD!I2*Inittialize!$F$3,HSD!I3*Inittialize!$F$4,HSD!I4*Inittialize!$F$5,HSD!I5*Inittialize!$F$6,HSD!I6*Inittialize!$F$7,HSD!I7*Inittialize!$F$8,HSD!I8*Inittialize!$F$9,HSD!I9*Inittialize!$F$10,HSD!I10*Inittialize!$F$11),
SUM(HS!I33*Inittialize!$F$2,HS!I2*Inittialize!$F$3,HS!I3*Inittialize!$F$4,HS!I4*Inittialize!$F$5,HS!I5*Inittialize!$F$6,HS!I6*Inittialize!$F$7,HS!I7*Inittialize!$F$8,HS!I8*Inittialize!$F$9,HS!I9*Inittialize!$F$10,HS!I10*Inittialize!$F$11)
)+I30)</f>
        <v>-0.41264691110050877</v>
      </c>
      <c r="J17" s="1">
        <f>(IF(Rules!$B$10=Rules!$D$10,
SUM(HSD!J33*Inittialize!$F$2,HSD!J2*Inittialize!$F$3,HSD!J3*Inittialize!$F$4,HSD!J4*Inittialize!$F$5,HSD!J5*Inittialize!$F$6,HSD!J6*Inittialize!$F$7,HSD!J7*Inittialize!$F$8,HSD!J8*Inittialize!$F$9,HSD!J9*Inittialize!$F$10,HSD!J10*Inittialize!$F$11),
SUM(HS!J33*Inittialize!$F$2,HS!J2*Inittialize!$F$3,HS!J3*Inittialize!$F$4,HS!J4*Inittialize!$F$5,HS!J5*Inittialize!$F$6,HS!J6*Inittialize!$F$7,HS!J7*Inittialize!$F$8,HS!J8*Inittialize!$F$9,HS!J9*Inittialize!$F$10,HS!J10*Inittialize!$F$11)
)+J30)</f>
        <v>-0.7601885722140338</v>
      </c>
      <c r="K17" s="9">
        <f>(IF(Rules!$B$10=Rules!$D$10,
SUM(HSD!K33*Inittialize!$F$2,HSD!K2*Inittialize!$F$3,HSD!K3*Inittialize!$F$4,HSD!K4*Inittialize!$F$5,HSD!K5*Inittialize!$F$6,HSD!K6*Inittialize!$F$7,HSD!K7*Inittialize!$F$8,HSD!K8*Inittialize!$F$9,HSD!K9*Inittialize!$F$10,HSD!K10*Inittialize!$F$11),
SUM(HS!K33*Inittialize!$F$2,HS!K2*Inittialize!$F$3,HS!K3*Inittialize!$F$4,HS!K4*Inittialize!$F$5,HS!K5*Inittialize!$F$6,HS!K6*Inittialize!$F$7,HS!K7*Inittialize!$F$8,HS!K8*Inittialize!$F$9,HS!K9*Inittialize!$F$10,HS!K10*Inittialize!$F$11)
)+K30)</f>
        <v>-1.1638549109590972</v>
      </c>
    </row>
    <row r="18" spans="1:11" x14ac:dyDescent="0.3">
      <c r="A18" s="98">
        <v>3</v>
      </c>
      <c r="B18" s="93">
        <f>(IF(Rules!$B$10=Rules!$D$10,
SUM(HSD!B34*Inittialize!$F$2,HSD!B3*Inittialize!$F$3,HSD!B4*Inittialize!$F$4,HSD!B5*Inittialize!$F$5,HSD!B6*Inittialize!$F$6,HSD!B7*Inittialize!$F$7,HSD!B8*Inittialize!$F$8,HSD!B9*Inittialize!$F$9,HSD!B10*Inittialize!$F$10,HSD!B11*Inittialize!$F$11),
SUM(HS!B34*Inittialize!$F$2,HS!B3*Inittialize!$F$3,HS!B4*Inittialize!$F$4,HS!B5*Inittialize!$F$5,HS!B6*Inittialize!$F$6,HS!B7*Inittialize!$F$7,HS!B8*Inittialize!$F$8,HS!B9*Inittialize!$F$9,HS!B10*Inittialize!$F$10,HS!B11*Inittialize!$F$11)
)+B31)</f>
        <v>-1.4589785639790216</v>
      </c>
      <c r="C18" s="1">
        <f>(IF(Rules!$B$10=Rules!$D$10,
SUM(HSD!C34*Inittialize!$F$2,HSD!C3*Inittialize!$F$3,HSD!C4*Inittialize!$F$4,HSD!C5*Inittialize!$F$5,HSD!C6*Inittialize!$F$6,HSD!C7*Inittialize!$F$7,HSD!C8*Inittialize!$F$8,HSD!C9*Inittialize!$F$9,HSD!C10*Inittialize!$F$10,HSD!C11*Inittialize!$F$11),
SUM(HS!C34*Inittialize!$F$2,HS!C3*Inittialize!$F$3,HS!C4*Inittialize!$F$4,HS!C5*Inittialize!$F$5,HS!C6*Inittialize!$F$6,HS!C7*Inittialize!$F$7,HS!C8*Inittialize!$F$8,HS!C9*Inittialize!$F$9,HS!C10*Inittialize!$F$10,HS!C11*Inittialize!$F$11)
)+C31)</f>
        <v>-0.40209001759141005</v>
      </c>
      <c r="D18" s="1">
        <f>(IF(Rules!$B$10=Rules!$D$10,
SUM(HSD!D34*Inittialize!$F$2,HSD!D3*Inittialize!$F$3,HSD!D4*Inittialize!$F$4,HSD!D5*Inittialize!$F$5,HSD!D6*Inittialize!$F$6,HSD!D7*Inittialize!$F$7,HSD!D8*Inittialize!$F$8,HSD!D9*Inittialize!$F$9,HSD!D10*Inittialize!$F$10,HSD!D11*Inittialize!$F$11),
SUM(HS!D34*Inittialize!$F$2,HS!D3*Inittialize!$F$3,HS!D4*Inittialize!$F$4,HS!D5*Inittialize!$F$5,HS!D6*Inittialize!$F$6,HS!D7*Inittialize!$F$7,HS!D8*Inittialize!$F$8,HS!D9*Inittialize!$F$9,HS!D10*Inittialize!$F$10,HS!D11*Inittialize!$F$11)
)+D31)</f>
        <v>-0.27550343311558984</v>
      </c>
      <c r="E18" s="1">
        <f>(IF(Rules!$B$10=Rules!$D$10,
SUM(HSD!E34*Inittialize!$F$2,HSD!E3*Inittialize!$F$3,HSD!E4*Inittialize!$F$4,HSD!E5*Inittialize!$F$5,HSD!E6*Inittialize!$F$6,HSD!E7*Inittialize!$F$7,HSD!E8*Inittialize!$F$8,HSD!E9*Inittialize!$F$9,HSD!E10*Inittialize!$F$10,HSD!E11*Inittialize!$F$11),
SUM(HS!E34*Inittialize!$F$2,HS!E3*Inittialize!$F$3,HS!E4*Inittialize!$F$4,HS!E5*Inittialize!$F$5,HS!E6*Inittialize!$F$6,HS!E7*Inittialize!$F$7,HS!E8*Inittialize!$F$8,HS!E9*Inittialize!$F$9,HS!E10*Inittialize!$F$10,HS!E11*Inittialize!$F$11)
)+E31)</f>
        <v>-0.14504516283562147</v>
      </c>
      <c r="F18" s="1">
        <f>(IF(Rules!$B$10=Rules!$D$10,
SUM(HSD!F34*Inittialize!$F$2,HSD!F3*Inittialize!$F$3,HSD!F4*Inittialize!$F$4,HSD!F5*Inittialize!$F$5,HSD!F6*Inittialize!$F$6,HSD!F7*Inittialize!$F$7,HSD!F8*Inittialize!$F$8,HSD!F9*Inittialize!$F$9,HSD!F10*Inittialize!$F$10,HSD!F11*Inittialize!$F$11),
SUM(HS!F34*Inittialize!$F$2,HS!F3*Inittialize!$F$3,HS!F4*Inittialize!$F$4,HS!F5*Inittialize!$F$5,HS!F6*Inittialize!$F$6,HS!F7*Inittialize!$F$7,HS!F8*Inittialize!$F$8,HS!F9*Inittialize!$F$9,HS!F10*Inittialize!$F$10,HS!F11*Inittialize!$F$11)
)+F31)</f>
        <v>6.7982848558684195E-4</v>
      </c>
      <c r="G18" s="1">
        <f>(IF(Rules!$B$10=Rules!$D$10,
SUM(HSD!G34*Inittialize!$F$2,HSD!G3*Inittialize!$F$3,HSD!G4*Inittialize!$F$4,HSD!G5*Inittialize!$F$5,HSD!G6*Inittialize!$F$6,HSD!G7*Inittialize!$F$7,HSD!G8*Inittialize!$F$8,HSD!G9*Inittialize!$F$9,HSD!G10*Inittialize!$F$10,HSD!G11*Inittialize!$F$11),
SUM(HS!G34*Inittialize!$F$2,HS!G3*Inittialize!$F$3,HS!G4*Inittialize!$F$4,HS!G5*Inittialize!$F$5,HS!G6*Inittialize!$F$6,HS!G7*Inittialize!$F$7,HS!G8*Inittialize!$F$8,HS!G9*Inittialize!$F$9,HS!G10*Inittialize!$F$10,HS!G11*Inittialize!$F$11)
)+G31)</f>
        <v>9.7885212826237245E-2</v>
      </c>
      <c r="H18" s="1">
        <f>(IF(Rules!$B$10=Rules!$D$10,
SUM(HSD!H34*Inittialize!$F$2,HSD!H3*Inittialize!$F$3,HSD!H4*Inittialize!$F$4,HSD!H5*Inittialize!$F$5,HSD!H6*Inittialize!$F$6,HSD!H7*Inittialize!$F$7,HSD!H8*Inittialize!$F$8,HSD!H9*Inittialize!$F$9,HSD!H10*Inittialize!$F$10,HSD!H11*Inittialize!$F$11),
SUM(HS!H34*Inittialize!$F$2,HS!H3*Inittialize!$F$3,HS!H4*Inittialize!$F$4,HS!H5*Inittialize!$F$5,HS!H6*Inittialize!$F$6,HS!H7*Inittialize!$F$7,HS!H8*Inittialize!$F$8,HS!H9*Inittialize!$F$9,HS!H10*Inittialize!$F$10,HS!H11*Inittialize!$F$11)
)+H31)</f>
        <v>-0.22975035416142664</v>
      </c>
      <c r="I18" s="1">
        <f>(IF(Rules!$B$10=Rules!$D$10,
SUM(HSD!I34*Inittialize!$F$2,HSD!I3*Inittialize!$F$3,HSD!I4*Inittialize!$F$4,HSD!I5*Inittialize!$F$5,HSD!I6*Inittialize!$F$6,HSD!I7*Inittialize!$F$7,HSD!I8*Inittialize!$F$8,HSD!I9*Inittialize!$F$9,HSD!I10*Inittialize!$F$10,HSD!I11*Inittialize!$F$11),
SUM(HS!I34*Inittialize!$F$2,HS!I3*Inittialize!$F$3,HS!I4*Inittialize!$F$4,HS!I5*Inittialize!$F$5,HS!I6*Inittialize!$F$6,HS!I7*Inittialize!$F$7,HS!I8*Inittialize!$F$8,HS!I9*Inittialize!$F$9,HS!I10*Inittialize!$F$10,HS!I11*Inittialize!$F$11)
)+I31)</f>
        <v>-0.52376752260080406</v>
      </c>
      <c r="J18" s="1">
        <f>(IF(Rules!$B$10=Rules!$D$10,
SUM(HSD!J34*Inittialize!$F$2,HSD!J3*Inittialize!$F$3,HSD!J4*Inittialize!$F$4,HSD!J5*Inittialize!$F$5,HSD!J6*Inittialize!$F$6,HSD!J7*Inittialize!$F$7,HSD!J8*Inittialize!$F$8,HSD!J9*Inittialize!$F$9,HSD!J10*Inittialize!$F$10,HSD!J11*Inittialize!$F$11),
SUM(HS!J34*Inittialize!$F$2,HS!J3*Inittialize!$F$3,HS!J4*Inittialize!$F$4,HS!J5*Inittialize!$F$5,HS!J6*Inittialize!$F$6,HS!J7*Inittialize!$F$7,HS!J8*Inittialize!$F$8,HS!J9*Inittialize!$F$9,HS!J10*Inittialize!$F$10,HS!J11*Inittialize!$F$11)
)+J31)</f>
        <v>-0.86030649125449743</v>
      </c>
      <c r="K18" s="9">
        <f>(IF(Rules!$B$10=Rules!$D$10,
SUM(HSD!K34*Inittialize!$F$2,HSD!K3*Inittialize!$F$3,HSD!K4*Inittialize!$F$4,HSD!K5*Inittialize!$F$5,HSD!K6*Inittialize!$F$6,HSD!K7*Inittialize!$F$7,HSD!K8*Inittialize!$F$8,HSD!K9*Inittialize!$F$9,HSD!K10*Inittialize!$F$10,HSD!K11*Inittialize!$F$11),
SUM(HS!K34*Inittialize!$F$2,HS!K3*Inittialize!$F$3,HS!K4*Inittialize!$F$4,HS!K5*Inittialize!$F$5,HS!K6*Inittialize!$F$6,HS!K7*Inittialize!$F$7,HS!K8*Inittialize!$F$8,HS!K9*Inittialize!$F$9,HS!K10*Inittialize!$F$10,HS!K11*Inittialize!$F$11)
)+K31)</f>
        <v>-1.2511192051303923</v>
      </c>
    </row>
    <row r="19" spans="1:11" x14ac:dyDescent="0.3">
      <c r="A19" s="98">
        <v>4</v>
      </c>
      <c r="B19" s="93">
        <f>(IF(Rules!$B$10=Rules!$D$10,
SUM(HSD!B35*Inittialize!$F$2,HSD!B4*Inittialize!$F$3,HSD!B5*Inittialize!$F$4,HSD!B6*Inittialize!$F$5,HSD!B7*Inittialize!$F$6,HSD!B8*Inittialize!$F$7,HSD!B9*Inittialize!$F$8,HSD!B10*Inittialize!$F$9,HSD!B11*Inittialize!$F$10,HSD!B12*Inittialize!$F$11),
SUM(HS!B35*Inittialize!$F$2,HS!B4*Inittialize!$F$3,HS!B5*Inittialize!$F$4,HS!B6*Inittialize!$F$5,HS!B7*Inittialize!$F$6,HS!B8*Inittialize!$F$7,HS!B9*Inittialize!$F$8,HS!B10*Inittialize!$F$9,HS!B11*Inittialize!$F$10,HS!B12*Inittialize!$F$11)
)+B32)</f>
        <v>-1.5415412264674653</v>
      </c>
      <c r="C19" s="1">
        <f>(IF(Rules!$B$10=Rules!$D$10,
SUM(HSD!C35*Inittialize!$F$2,HSD!C4*Inittialize!$F$3,HSD!C5*Inittialize!$F$4,HSD!C6*Inittialize!$F$5,HSD!C7*Inittialize!$F$6,HSD!C8*Inittialize!$F$7,HSD!C9*Inittialize!$F$8,HSD!C10*Inittialize!$F$9,HSD!C11*Inittialize!$F$10,HSD!C12*Inittialize!$F$11),
SUM(HS!C35*Inittialize!$F$2,HS!C4*Inittialize!$F$3,HS!C5*Inittialize!$F$4,HS!C6*Inittialize!$F$5,HS!C7*Inittialize!$F$6,HS!C8*Inittialize!$F$7,HS!C9*Inittialize!$F$8,HS!C10*Inittialize!$F$9,HS!C11*Inittialize!$F$10,HS!C12*Inittialize!$F$11)
)+C32)</f>
        <v>-0.45965331047568553</v>
      </c>
      <c r="D19" s="1">
        <f>(IF(Rules!$B$10=Rules!$D$10,
SUM(HSD!D35*Inittialize!$F$2,HSD!D4*Inittialize!$F$3,HSD!D5*Inittialize!$F$4,HSD!D6*Inittialize!$F$5,HSD!D7*Inittialize!$F$6,HSD!D8*Inittialize!$F$7,HSD!D9*Inittialize!$F$8,HSD!D10*Inittialize!$F$9,HSD!D11*Inittialize!$F$10,HSD!D12*Inittialize!$F$11),
SUM(HS!D35*Inittialize!$F$2,HS!D4*Inittialize!$F$3,HS!D5*Inittialize!$F$4,HS!D6*Inittialize!$F$5,HS!D7*Inittialize!$F$6,HS!D8*Inittialize!$F$7,HS!D9*Inittialize!$F$8,HS!D10*Inittialize!$F$9,HS!D11*Inittialize!$F$10,HS!D12*Inittialize!$F$11)
)+D32)</f>
        <v>-0.33045325719897728</v>
      </c>
      <c r="E19" s="1">
        <f>(IF(Rules!$B$10=Rules!$D$10,
SUM(HSD!E35*Inittialize!$F$2,HSD!E4*Inittialize!$F$3,HSD!E5*Inittialize!$F$4,HSD!E6*Inittialize!$F$5,HSD!E7*Inittialize!$F$6,HSD!E8*Inittialize!$F$7,HSD!E9*Inittialize!$F$8,HSD!E10*Inittialize!$F$9,HSD!E11*Inittialize!$F$10,HSD!E12*Inittialize!$F$11),
SUM(HS!E35*Inittialize!$F$2,HS!E4*Inittialize!$F$3,HS!E5*Inittialize!$F$4,HS!E6*Inittialize!$F$5,HS!E7*Inittialize!$F$6,HS!E8*Inittialize!$F$7,HS!E9*Inittialize!$F$8,HS!E10*Inittialize!$F$9,HS!E11*Inittialize!$F$10,HS!E12*Inittialize!$F$11)
)+E32)</f>
        <v>-0.19746968042766772</v>
      </c>
      <c r="F19" s="1">
        <f>(IF(Rules!$B$10=Rules!$D$10,
SUM(HSD!F35*Inittialize!$F$2,HSD!F4*Inittialize!$F$3,HSD!F5*Inittialize!$F$4,HSD!F6*Inittialize!$F$5,HSD!F7*Inittialize!$F$6,HSD!F8*Inittialize!$F$7,HSD!F9*Inittialize!$F$8,HSD!F10*Inittialize!$F$9,HSD!F11*Inittialize!$F$10,HSD!F12*Inittialize!$F$11),
SUM(HS!F35*Inittialize!$F$2,HS!F4*Inittialize!$F$3,HS!F5*Inittialize!$F$4,HS!F6*Inittialize!$F$5,HS!F7*Inittialize!$F$6,HS!F8*Inittialize!$F$7,HS!F9*Inittialize!$F$8,HS!F10*Inittialize!$F$9,HS!F11*Inittialize!$F$10,HS!F12*Inittialize!$F$11)
)+F32)</f>
        <v>-4.9519706079706211E-2</v>
      </c>
      <c r="G19" s="1">
        <f>(IF(Rules!$B$10=Rules!$D$10,
SUM(HSD!G35*Inittialize!$F$2,HSD!G4*Inittialize!$F$3,HSD!G5*Inittialize!$F$4,HSD!G6*Inittialize!$F$5,HSD!G7*Inittialize!$F$6,HSD!G8*Inittialize!$F$7,HSD!G9*Inittialize!$F$8,HSD!G10*Inittialize!$F$9,HSD!G11*Inittialize!$F$10,HSD!G12*Inittialize!$F$11),
SUM(HS!G35*Inittialize!$F$2,HS!G4*Inittialize!$F$3,HS!G5*Inittialize!$F$4,HS!G6*Inittialize!$F$5,HS!G7*Inittialize!$F$6,HS!G8*Inittialize!$F$7,HS!G9*Inittialize!$F$8,HS!G10*Inittialize!$F$9,HS!G11*Inittialize!$F$10,HS!G12*Inittialize!$F$11)
)+G32)</f>
        <v>4.4521669123918972E-2</v>
      </c>
      <c r="H19" s="1">
        <f>(IF(Rules!$B$10=Rules!$D$10,
SUM(HSD!H35*Inittialize!$F$2,HSD!H4*Inittialize!$F$3,HSD!H5*Inittialize!$F$4,HSD!H6*Inittialize!$F$5,HSD!H7*Inittialize!$F$6,HSD!H8*Inittialize!$F$7,HSD!H9*Inittialize!$F$8,HSD!H10*Inittialize!$F$9,HSD!H11*Inittialize!$F$10,HSD!H12*Inittialize!$F$11),
SUM(HS!H35*Inittialize!$F$2,HS!H4*Inittialize!$F$3,HS!H5*Inittialize!$F$4,HS!H6*Inittialize!$F$5,HS!H7*Inittialize!$F$6,HS!H8*Inittialize!$F$7,HS!H9*Inittialize!$F$8,HS!H10*Inittialize!$F$9,HS!H11*Inittialize!$F$10,HS!H12*Inittialize!$F$11)
)+H32)</f>
        <v>-0.35311680423385478</v>
      </c>
      <c r="I19" s="1">
        <f>(IF(Rules!$B$10=Rules!$D$10,
SUM(HSD!I35*Inittialize!$F$2,HSD!I4*Inittialize!$F$3,HSD!I5*Inittialize!$F$4,HSD!I6*Inittialize!$F$5,HSD!I7*Inittialize!$F$6,HSD!I8*Inittialize!$F$7,HSD!I9*Inittialize!$F$8,HSD!I10*Inittialize!$F$9,HSD!I11*Inittialize!$F$10,HSD!I12*Inittialize!$F$11),
SUM(HS!I35*Inittialize!$F$2,HS!I4*Inittialize!$F$3,HS!I5*Inittialize!$F$4,HS!I6*Inittialize!$F$5,HS!I7*Inittialize!$F$6,HS!I8*Inittialize!$F$7,HS!I9*Inittialize!$F$8,HS!I10*Inittialize!$F$9,HS!I11*Inittialize!$F$10,HS!I12*Inittialize!$F$11)
)+I32)</f>
        <v>-0.63733661064082048</v>
      </c>
      <c r="J19" s="1">
        <f>(IF(Rules!$B$10=Rules!$D$10,
SUM(HSD!J35*Inittialize!$F$2,HSD!J4*Inittialize!$F$3,HSD!J5*Inittialize!$F$4,HSD!J6*Inittialize!$F$5,HSD!J7*Inittialize!$F$6,HSD!J8*Inittialize!$F$7,HSD!J9*Inittialize!$F$8,HSD!J10*Inittialize!$F$9,HSD!J11*Inittialize!$F$10,HSD!J12*Inittialize!$F$11),
SUM(HS!J35*Inittialize!$F$2,HS!J4*Inittialize!$F$3,HS!J5*Inittialize!$F$4,HS!J6*Inittialize!$F$5,HS!J7*Inittialize!$F$6,HS!J8*Inittialize!$F$7,HS!J9*Inittialize!$F$8,HS!J10*Inittialize!$F$9,HS!J11*Inittialize!$F$10,HS!J12*Inittialize!$F$11)
)+J32)</f>
        <v>-0.96266471661346209</v>
      </c>
      <c r="K19" s="9">
        <f>(IF(Rules!$B$10=Rules!$D$10,
SUM(HSD!K35*Inittialize!$F$2,HSD!K4*Inittialize!$F$3,HSD!K5*Inittialize!$F$4,HSD!K6*Inittialize!$F$5,HSD!K7*Inittialize!$F$6,HSD!K8*Inittialize!$F$7,HSD!K9*Inittialize!$F$8,HSD!K10*Inittialize!$F$9,HSD!K11*Inittialize!$F$10,HSD!K12*Inittialize!$F$11),
SUM(HS!K35*Inittialize!$F$2,HS!K4*Inittialize!$F$3,HS!K5*Inittialize!$F$4,HS!K6*Inittialize!$F$5,HS!K7*Inittialize!$F$6,HS!K8*Inittialize!$F$7,HS!K9*Inittialize!$F$8,HS!K10*Inittialize!$F$9,HS!K11*Inittialize!$F$10,HS!K12*Inittialize!$F$11)
)+K32)</f>
        <v>-1.3403994574540441</v>
      </c>
    </row>
    <row r="20" spans="1:11" x14ac:dyDescent="0.3">
      <c r="A20" s="98">
        <v>5</v>
      </c>
      <c r="B20" s="93">
        <f>(IF(Rules!$B$10=Rules!$D$10,
SUM(HSD!B36*Inittialize!$F$2,HSD!B5*Inittialize!$F$3,HSD!B6*Inittialize!$F$4,HSD!B7*Inittialize!$F$5,HSD!B8*Inittialize!$F$6,HSD!B9*Inittialize!$F$7,HSD!B10*Inittialize!$F$8,HSD!B11*Inittialize!$F$9,HSD!B12*Inittialize!$F$10,HSD!B13*Inittialize!$F$11),
SUM(HS!B36*Inittialize!$F$2,HS!B5*Inittialize!$F$3,HS!B6*Inittialize!$F$4,HS!B7*Inittialize!$F$5,HS!B8*Inittialize!$F$6,HS!B9*Inittialize!$F$7,HS!B10*Inittialize!$F$8,HS!B11*Inittialize!$F$9,HS!B12*Inittialize!$F$10,HS!B13*Inittialize!$F$11)
)+B33)</f>
        <v>-1.6252892084456767</v>
      </c>
      <c r="C20" s="1">
        <f>(IF(Rules!$B$10=Rules!$D$10,
SUM(HSD!C36*Inittialize!$F$2,HSD!C5*Inittialize!$F$3,HSD!C6*Inittialize!$F$4,HSD!C7*Inittialize!$F$5,HSD!C8*Inittialize!$F$6,HSD!C9*Inittialize!$F$7,HSD!C10*Inittialize!$F$8,HSD!C11*Inittialize!$F$9,HSD!C12*Inittialize!$F$10,HSD!C13*Inittialize!$F$11),
SUM(HS!C36*Inittialize!$F$2,HS!C5*Inittialize!$F$3,HS!C6*Inittialize!$F$4,HS!C7*Inittialize!$F$5,HS!C8*Inittialize!$F$6,HS!C9*Inittialize!$F$7,HS!C10*Inittialize!$F$8,HS!C11*Inittialize!$F$9,HS!C12*Inittialize!$F$10,HS!C13*Inittialize!$F$11)
)+C33)</f>
        <v>-0.51286226825499004</v>
      </c>
      <c r="D20" s="1">
        <f>(IF(Rules!$B$10=Rules!$D$10,
SUM(HSD!D36*Inittialize!$F$2,HSD!D5*Inittialize!$F$3,HSD!D6*Inittialize!$F$4,HSD!D7*Inittialize!$F$5,HSD!D8*Inittialize!$F$6,HSD!D9*Inittialize!$F$7,HSD!D10*Inittialize!$F$8,HSD!D11*Inittialize!$F$9,HSD!D12*Inittialize!$F$10,HSD!D13*Inittialize!$F$11),
SUM(HS!D36*Inittialize!$F$2,HS!D5*Inittialize!$F$3,HS!D6*Inittialize!$F$4,HS!D7*Inittialize!$F$5,HS!D8*Inittialize!$F$6,HS!D9*Inittialize!$F$7,HS!D10*Inittialize!$F$8,HS!D11*Inittialize!$F$9,HS!D12*Inittialize!$F$10,HS!D13*Inittialize!$F$11)
)+D33)</f>
        <v>-0.38124090904595931</v>
      </c>
      <c r="E20" s="1">
        <f>(IF(Rules!$B$10=Rules!$D$10,
SUM(HSD!E36*Inittialize!$F$2,HSD!E5*Inittialize!$F$3,HSD!E6*Inittialize!$F$4,HSD!E7*Inittialize!$F$5,HSD!E8*Inittialize!$F$6,HSD!E9*Inittialize!$F$7,HSD!E10*Inittialize!$F$8,HSD!E11*Inittialize!$F$9,HSD!E12*Inittialize!$F$10,HSD!E13*Inittialize!$F$11),
SUM(HS!E36*Inittialize!$F$2,HS!E5*Inittialize!$F$3,HS!E6*Inittialize!$F$4,HS!E7*Inittialize!$F$5,HS!E8*Inittialize!$F$6,HS!E9*Inittialize!$F$7,HS!E10*Inittialize!$F$8,HS!E11*Inittialize!$F$9,HS!E12*Inittialize!$F$10,HS!E13*Inittialize!$F$11)
)+E33)</f>
        <v>-0.24591785679877706</v>
      </c>
      <c r="F20" s="1">
        <f>(IF(Rules!$B$10=Rules!$D$10,
SUM(HSD!F36*Inittialize!$F$2,HSD!F5*Inittialize!$F$3,HSD!F6*Inittialize!$F$4,HSD!F7*Inittialize!$F$5,HSD!F8*Inittialize!$F$6,HSD!F9*Inittialize!$F$7,HSD!F10*Inittialize!$F$8,HSD!F11*Inittialize!$F$9,HSD!F12*Inittialize!$F$10,HSD!F13*Inittialize!$F$11),
SUM(HS!F36*Inittialize!$F$2,HS!F5*Inittialize!$F$3,HS!F6*Inittialize!$F$4,HS!F7*Inittialize!$F$5,HS!F8*Inittialize!$F$6,HS!F9*Inittialize!$F$7,HS!F10*Inittialize!$F$8,HS!F11*Inittialize!$F$9,HS!F12*Inittialize!$F$10,HS!F13*Inittialize!$F$11)
)+F33)</f>
        <v>-9.5915881567439187E-2</v>
      </c>
      <c r="G20" s="1">
        <f>(IF(Rules!$B$10=Rules!$D$10,
SUM(HSD!G36*Inittialize!$F$2,HSD!G5*Inittialize!$F$3,HSD!G6*Inittialize!$F$4,HSD!G7*Inittialize!$F$5,HSD!G8*Inittialize!$F$6,HSD!G9*Inittialize!$F$7,HSD!G10*Inittialize!$F$8,HSD!G11*Inittialize!$F$9,HSD!G12*Inittialize!$F$10,HSD!G13*Inittialize!$F$11),
SUM(HS!G36*Inittialize!$F$2,HS!G5*Inittialize!$F$3,HS!G6*Inittialize!$F$4,HS!G7*Inittialize!$F$5,HS!G8*Inittialize!$F$6,HS!G9*Inittialize!$F$7,HS!G10*Inittialize!$F$8,HS!G11*Inittialize!$F$9,HS!G12*Inittialize!$F$10,HS!G13*Inittialize!$F$11)
)+G33)</f>
        <v>-4.7453513537609182E-3</v>
      </c>
      <c r="H20" s="1">
        <f>(IF(Rules!$B$10=Rules!$D$10,
SUM(HSD!H36*Inittialize!$F$2,HSD!H5*Inittialize!$F$3,HSD!H6*Inittialize!$F$4,HSD!H7*Inittialize!$F$5,HSD!H8*Inittialize!$F$6,HSD!H9*Inittialize!$F$7,HSD!H10*Inittialize!$F$8,HSD!H11*Inittialize!$F$9,HSD!H12*Inittialize!$F$10,HSD!H13*Inittialize!$F$11),
SUM(HS!H36*Inittialize!$F$2,HS!H5*Inittialize!$F$3,HS!H6*Inittialize!$F$4,HS!H7*Inittialize!$F$5,HS!H8*Inittialize!$F$6,HS!H9*Inittialize!$F$7,HS!H10*Inittialize!$F$8,HS!H11*Inittialize!$F$9,HS!H12*Inittialize!$F$10,HS!H13*Inittialize!$F$11)
)+H33)</f>
        <v>-0.47778976753659408</v>
      </c>
      <c r="I20" s="1">
        <f>(IF(Rules!$B$10=Rules!$D$10,
SUM(HSD!I36*Inittialize!$F$2,HSD!I5*Inittialize!$F$3,HSD!I6*Inittialize!$F$4,HSD!I7*Inittialize!$F$5,HSD!I8*Inittialize!$F$6,HSD!I9*Inittialize!$F$7,HSD!I10*Inittialize!$F$8,HSD!I11*Inittialize!$F$9,HSD!I12*Inittialize!$F$10,HSD!I13*Inittialize!$F$11),
SUM(HS!I36*Inittialize!$F$2,HS!I5*Inittialize!$F$3,HS!I6*Inittialize!$F$4,HS!I7*Inittialize!$F$5,HS!I8*Inittialize!$F$6,HS!I9*Inittialize!$F$7,HS!I10*Inittialize!$F$8,HS!I11*Inittialize!$F$9,HS!I12*Inittialize!$F$10,HS!I13*Inittialize!$F$11)
)+I33)</f>
        <v>-0.75237321561274084</v>
      </c>
      <c r="J20" s="1">
        <f>(IF(Rules!$B$10=Rules!$D$10,
SUM(HSD!J36*Inittialize!$F$2,HSD!J5*Inittialize!$F$3,HSD!J6*Inittialize!$F$4,HSD!J7*Inittialize!$F$5,HSD!J8*Inittialize!$F$6,HSD!J9*Inittialize!$F$7,HSD!J10*Inittialize!$F$8,HSD!J11*Inittialize!$F$9,HSD!J12*Inittialize!$F$10,HSD!J13*Inittialize!$F$11),
SUM(HS!J36*Inittialize!$F$2,HS!J5*Inittialize!$F$3,HS!J6*Inittialize!$F$4,HS!J7*Inittialize!$F$5,HS!J8*Inittialize!$F$6,HS!J9*Inittialize!$F$7,HS!J10*Inittialize!$F$8,HS!J11*Inittialize!$F$9,HS!J12*Inittialize!$F$10,HS!J13*Inittialize!$F$11)
)+J33)</f>
        <v>-1.0664602134318364</v>
      </c>
      <c r="K20" s="9">
        <f>(IF(Rules!$B$10=Rules!$D$10,
SUM(HSD!K36*Inittialize!$F$2,HSD!K5*Inittialize!$F$3,HSD!K6*Inittialize!$F$4,HSD!K7*Inittialize!$F$5,HSD!K8*Inittialize!$F$6,HSD!K9*Inittialize!$F$7,HSD!K10*Inittialize!$F$8,HSD!K11*Inittialize!$F$9,HSD!K12*Inittialize!$F$10,HSD!K13*Inittialize!$F$11),
SUM(HS!K36*Inittialize!$F$2,HS!K5*Inittialize!$F$3,HS!K6*Inittialize!$F$4,HS!K7*Inittialize!$F$5,HS!K8*Inittialize!$F$6,HS!K9*Inittialize!$F$7,HS!K10*Inittialize!$F$8,HS!K11*Inittialize!$F$9,HS!K12*Inittialize!$F$10,HS!K13*Inittialize!$F$11)
)+K33)</f>
        <v>-1.4309738103235916</v>
      </c>
    </row>
    <row r="21" spans="1:11" x14ac:dyDescent="0.3">
      <c r="A21" s="98">
        <v>6</v>
      </c>
      <c r="B21" s="93">
        <f>(IF(Rules!$B$10=Rules!$D$10,
SUM(HSD!B37*Inittialize!$F$2,HSD!B6*Inittialize!$F$3,HSD!B7*Inittialize!$F$4,HSD!B8*Inittialize!$F$5,HSD!B9*Inittialize!$F$6,HSD!B10*Inittialize!$F$7,HSD!B11*Inittialize!$F$8,HSD!B12*Inittialize!$F$9,HSD!B13*Inittialize!$F$10,HSD!B14*Inittialize!$F$11),
SUM(HS!B37*Inittialize!$F$2,HS!B6*Inittialize!$F$3,HS!B7*Inittialize!$F$4,HS!B8*Inittialize!$F$5,HS!B9*Inittialize!$F$6,HS!B10*Inittialize!$F$7,HS!B11*Inittialize!$F$8,HS!B12*Inittialize!$F$9,HS!B13*Inittialize!$F$10,HS!B14*Inittialize!$F$11)
)+B34)</f>
        <v>-1.6787476138840436</v>
      </c>
      <c r="C21" s="1">
        <f>(IF(Rules!$B$10=Rules!$D$10,
SUM(HSD!C37*Inittialize!$F$2,HSD!C6*Inittialize!$F$3,HSD!C7*Inittialize!$F$4,HSD!C8*Inittialize!$F$5,HSD!C9*Inittialize!$F$6,HSD!C10*Inittialize!$F$7,HSD!C11*Inittialize!$F$8,HSD!C12*Inittialize!$F$9,HSD!C13*Inittialize!$F$10,HSD!C14*Inittialize!$F$11),
SUM(HS!C37*Inittialize!$F$2,HS!C6*Inittialize!$F$3,HS!C7*Inittialize!$F$4,HS!C8*Inittialize!$F$5,HS!C9*Inittialize!$F$6,HS!C10*Inittialize!$F$7,HS!C11*Inittialize!$F$8,HS!C12*Inittialize!$F$9,HS!C13*Inittialize!$F$10,HS!C14*Inittialize!$F$11)
)+C34)</f>
        <v>-0.56303646984007982</v>
      </c>
      <c r="D21" s="1">
        <f>(IF(Rules!$B$10=Rules!$D$10,
SUM(HSD!D37*Inittialize!$F$2,HSD!D6*Inittialize!$F$3,HSD!D7*Inittialize!$F$4,HSD!D8*Inittialize!$F$5,HSD!D9*Inittialize!$F$6,HSD!D10*Inittialize!$F$7,HSD!D11*Inittialize!$F$8,HSD!D12*Inittialize!$F$9,HSD!D13*Inittialize!$F$10,HSD!D14*Inittialize!$F$11),
SUM(HS!D37*Inittialize!$F$2,HS!D6*Inittialize!$F$3,HS!D7*Inittialize!$F$4,HS!D8*Inittialize!$F$5,HS!D9*Inittialize!$F$6,HS!D10*Inittialize!$F$7,HS!D11*Inittialize!$F$8,HS!D12*Inittialize!$F$9,HS!D13*Inittialize!$F$10,HS!D14*Inittialize!$F$11)
)+D34)</f>
        <v>-0.42916431203443328</v>
      </c>
      <c r="E21" s="1">
        <f>(IF(Rules!$B$10=Rules!$D$10,
SUM(HSD!E37*Inittialize!$F$2,HSD!E6*Inittialize!$F$3,HSD!E7*Inittialize!$F$4,HSD!E8*Inittialize!$F$5,HSD!E9*Inittialize!$F$6,HSD!E10*Inittialize!$F$7,HSD!E11*Inittialize!$F$8,HSD!E12*Inittialize!$F$9,HSD!E13*Inittialize!$F$10,HSD!E14*Inittialize!$F$11),
SUM(HS!E37*Inittialize!$F$2,HS!E6*Inittialize!$F$3,HS!E7*Inittialize!$F$4,HS!E8*Inittialize!$F$5,HS!E9*Inittialize!$F$6,HS!E10*Inittialize!$F$7,HS!E11*Inittialize!$F$8,HS!E12*Inittialize!$F$9,HS!E13*Inittialize!$F$10,HS!E14*Inittialize!$F$11)
)+E34)</f>
        <v>-0.29166856770554933</v>
      </c>
      <c r="F21" s="1">
        <f>(IF(Rules!$B$10=Rules!$D$10,
SUM(HSD!F37*Inittialize!$F$2,HSD!F6*Inittialize!$F$3,HSD!F7*Inittialize!$F$4,HSD!F8*Inittialize!$F$5,HSD!F9*Inittialize!$F$6,HSD!F10*Inittialize!$F$7,HSD!F11*Inittialize!$F$8,HSD!F12*Inittialize!$F$9,HSD!F13*Inittialize!$F$10,HSD!F14*Inittialize!$F$11),
SUM(HS!F37*Inittialize!$F$2,HS!F6*Inittialize!$F$3,HS!F7*Inittialize!$F$4,HS!F8*Inittialize!$F$5,HS!F9*Inittialize!$F$6,HS!F10*Inittialize!$F$7,HS!F11*Inittialize!$F$8,HS!F12*Inittialize!$F$9,HS!F13*Inittialize!$F$10,HS!F14*Inittialize!$F$11)
)+F34)</f>
        <v>-0.13966389332040943</v>
      </c>
      <c r="G21" s="1">
        <f>(IF(Rules!$B$10=Rules!$D$10,
SUM(HSD!G37*Inittialize!$F$2,HSD!G6*Inittialize!$F$3,HSD!G7*Inittialize!$F$4,HSD!G8*Inittialize!$F$5,HSD!G9*Inittialize!$F$6,HSD!G10*Inittialize!$F$7,HSD!G11*Inittialize!$F$8,HSD!G12*Inittialize!$F$9,HSD!G13*Inittialize!$F$10,HSD!G14*Inittialize!$F$11),
SUM(HS!G37*Inittialize!$F$2,HS!G6*Inittialize!$F$3,HS!G7*Inittialize!$F$4,HS!G8*Inittialize!$F$5,HS!G9*Inittialize!$F$6,HS!G10*Inittialize!$F$7,HS!G11*Inittialize!$F$8,HS!G12*Inittialize!$F$9,HS!G13*Inittialize!$F$10,HS!G14*Inittialize!$F$11)
)+G34)</f>
        <v>-5.2023342119497384E-2</v>
      </c>
      <c r="H21" s="1">
        <f>(IF(Rules!$B$10=Rules!$D$10,
SUM(HSD!H37*Inittialize!$F$2,HSD!H6*Inittialize!$F$3,HSD!H7*Inittialize!$F$4,HSD!H8*Inittialize!$F$5,HSD!H9*Inittialize!$F$6,HSD!H10*Inittialize!$F$7,HSD!H11*Inittialize!$F$8,HSD!H12*Inittialize!$F$9,HSD!H13*Inittialize!$F$10,HSD!H14*Inittialize!$F$11),
SUM(HS!H37*Inittialize!$F$2,HS!H6*Inittialize!$F$3,HS!H7*Inittialize!$F$4,HS!H8*Inittialize!$F$5,HS!H9*Inittialize!$F$6,HS!H10*Inittialize!$F$7,HS!H11*Inittialize!$F$8,HS!H12*Inittialize!$F$9,HS!H13*Inittialize!$F$10,HS!H14*Inittialize!$F$11)
)+H34)</f>
        <v>-0.60773082894679786</v>
      </c>
      <c r="I21" s="1">
        <f>(IF(Rules!$B$10=Rules!$D$10,
SUM(HSD!I37*Inittialize!$F$2,HSD!I6*Inittialize!$F$3,HSD!I7*Inittialize!$F$4,HSD!I8*Inittialize!$F$5,HSD!I9*Inittialize!$F$6,HSD!I10*Inittialize!$F$7,HSD!I11*Inittialize!$F$8,HSD!I12*Inittialize!$F$9,HSD!I13*Inittialize!$F$10,HSD!I14*Inittialize!$F$11),
SUM(HS!I37*Inittialize!$F$2,HS!I6*Inittialize!$F$3,HS!I7*Inittialize!$F$4,HS!I8*Inittialize!$F$5,HS!I9*Inittialize!$F$6,HS!I10*Inittialize!$F$7,HS!I11*Inittialize!$F$8,HS!I12*Inittialize!$F$9,HS!I13*Inittialize!$F$10,HS!I14*Inittialize!$F$11)
)+I34)</f>
        <v>-0.86896752528313903</v>
      </c>
      <c r="J21" s="1">
        <f>(IF(Rules!$B$10=Rules!$D$10,
SUM(HSD!J37*Inittialize!$F$2,HSD!J6*Inittialize!$F$3,HSD!J7*Inittialize!$F$4,HSD!J8*Inittialize!$F$5,HSD!J9*Inittialize!$F$6,HSD!J10*Inittialize!$F$7,HSD!J11*Inittialize!$F$8,HSD!J12*Inittialize!$F$9,HSD!J13*Inittialize!$F$10,HSD!J14*Inittialize!$F$11),
SUM(HS!J37*Inittialize!$F$2,HS!J6*Inittialize!$F$3,HS!J7*Inittialize!$F$4,HS!J8*Inittialize!$F$5,HS!J9*Inittialize!$F$6,HS!J10*Inittialize!$F$7,HS!J11*Inittialize!$F$8,HS!J12*Inittialize!$F$9,HS!J13*Inittialize!$F$10,HS!J14*Inittialize!$F$11)
)+J34)</f>
        <v>-1.1705628007909041</v>
      </c>
      <c r="K21" s="9">
        <f>(IF(Rules!$B$10=Rules!$D$10,
SUM(HSD!K37*Inittialize!$F$2,HSD!K6*Inittialize!$F$3,HSD!K7*Inittialize!$F$4,HSD!K8*Inittialize!$F$5,HSD!K9*Inittialize!$F$6,HSD!K10*Inittialize!$F$7,HSD!K11*Inittialize!$F$8,HSD!K12*Inittialize!$F$9,HSD!K13*Inittialize!$F$10,HSD!K14*Inittialize!$F$11),
SUM(HS!K37*Inittialize!$F$2,HS!K6*Inittialize!$F$3,HS!K7*Inittialize!$F$4,HS!K8*Inittialize!$F$5,HS!K9*Inittialize!$F$6,HS!K10*Inittialize!$F$7,HS!K11*Inittialize!$F$8,HS!K12*Inittialize!$F$9,HS!K13*Inittialize!$F$10,HS!K14*Inittialize!$F$11)
)+K34)</f>
        <v>-1.5220306491715818</v>
      </c>
    </row>
    <row r="22" spans="1:11" x14ac:dyDescent="0.3">
      <c r="A22" s="98">
        <v>7</v>
      </c>
      <c r="B22" s="93">
        <f>(IF(Rules!$B$10=Rules!$D$10,
SUM(HSD!B38*Inittialize!$F$2,HSD!B7*Inittialize!$F$3,HSD!B8*Inittialize!$F$4,HSD!B9*Inittialize!$F$5,HSD!B10*Inittialize!$F$6,HSD!B11*Inittialize!$F$7,HSD!B12*Inittialize!$F$8,HSD!B13*Inittialize!$F$9,HSD!B14*Inittialize!$F$10,HSD!B15*Inittialize!$F$11),
SUM(HS!B38*Inittialize!$F$2,HS!B7*Inittialize!$F$3,HS!B8*Inittialize!$F$4,HS!B9*Inittialize!$F$5,HS!B10*Inittialize!$F$6,HS!B11*Inittialize!$F$7,HS!B12*Inittialize!$F$8,HS!B13*Inittialize!$F$9,HS!B14*Inittialize!$F$10,HS!B15*Inittialize!$F$11)
)+B35)</f>
        <v>-1.598841534902764</v>
      </c>
      <c r="C22" s="1">
        <f>(IF(Rules!$B$10=Rules!$D$10,
SUM(HSD!C38*Inittialize!$F$2,HSD!C7*Inittialize!$F$3,HSD!C8*Inittialize!$F$4,HSD!C9*Inittialize!$F$5,HSD!C10*Inittialize!$F$6,HSD!C11*Inittialize!$F$7,HSD!C12*Inittialize!$F$8,HSD!C13*Inittialize!$F$9,HSD!C14*Inittialize!$F$10,HSD!C15*Inittialize!$F$11),
SUM(HS!C38*Inittialize!$F$2,HS!C7*Inittialize!$F$3,HS!C8*Inittialize!$F$4,HS!C9*Inittialize!$F$5,HS!C10*Inittialize!$F$6,HS!C11*Inittialize!$F$7,HS!C12*Inittialize!$F$8,HS!C13*Inittialize!$F$9,HS!C14*Inittialize!$F$10,HS!C15*Inittialize!$F$11)
)+C35)</f>
        <v>-0.43673371146646539</v>
      </c>
      <c r="D22" s="1">
        <f>(IF(Rules!$B$10=Rules!$D$10,
SUM(HSD!D38*Inittialize!$F$2,HSD!D7*Inittialize!$F$3,HSD!D8*Inittialize!$F$4,HSD!D9*Inittialize!$F$5,HSD!D10*Inittialize!$F$6,HSD!D11*Inittialize!$F$7,HSD!D12*Inittialize!$F$8,HSD!D13*Inittialize!$F$9,HSD!D14*Inittialize!$F$10,HSD!D15*Inittialize!$F$11),
SUM(HS!D38*Inittialize!$F$2,HS!D7*Inittialize!$F$3,HS!D8*Inittialize!$F$4,HS!D9*Inittialize!$F$5,HS!D10*Inittialize!$F$6,HS!D11*Inittialize!$F$7,HS!D12*Inittialize!$F$8,HS!D13*Inittialize!$F$9,HS!D14*Inittialize!$F$10,HS!D15*Inittialize!$F$11)
)+D35)</f>
        <v>-0.30633192761785411</v>
      </c>
      <c r="E22" s="1">
        <f>(IF(Rules!$B$10=Rules!$D$10,
SUM(HSD!E38*Inittialize!$F$2,HSD!E7*Inittialize!$F$3,HSD!E8*Inittialize!$F$4,HSD!E9*Inittialize!$F$5,HSD!E10*Inittialize!$F$6,HSD!E11*Inittialize!$F$7,HSD!E12*Inittialize!$F$8,HSD!E13*Inittialize!$F$9,HSD!E14*Inittialize!$F$10,HSD!E15*Inittialize!$F$11),
SUM(HS!E38*Inittialize!$F$2,HS!E7*Inittialize!$F$3,HS!E8*Inittialize!$F$4,HS!E9*Inittialize!$F$5,HS!E10*Inittialize!$F$6,HS!E11*Inittialize!$F$7,HS!E12*Inittialize!$F$8,HS!E13*Inittialize!$F$9,HS!E14*Inittialize!$F$10,HS!E15*Inittialize!$F$11)
)+E35)</f>
        <v>-0.17208717601736756</v>
      </c>
      <c r="F22" s="1">
        <f>(IF(Rules!$B$10=Rules!$D$10,
SUM(HSD!F38*Inittialize!$F$2,HSD!F7*Inittialize!$F$3,HSD!F8*Inittialize!$F$4,HSD!F9*Inittialize!$F$5,HSD!F10*Inittialize!$F$6,HSD!F11*Inittialize!$F$7,HSD!F12*Inittialize!$F$8,HSD!F13*Inittialize!$F$9,HSD!F14*Inittialize!$F$10,HSD!F15*Inittialize!$F$11),
SUM(HS!F38*Inittialize!$F$2,HS!F7*Inittialize!$F$3,HS!F8*Inittialize!$F$4,HS!F9*Inittialize!$F$5,HS!F10*Inittialize!$F$6,HS!F11*Inittialize!$F$7,HS!F12*Inittialize!$F$8,HS!F13*Inittialize!$F$9,HS!F14*Inittialize!$F$10,HS!F15*Inittialize!$F$11)
)+F35)</f>
        <v>-2.9085443611764232E-2</v>
      </c>
      <c r="G22" s="1">
        <f>(IF(Rules!$B$10=Rules!$D$10,
SUM(HSD!G38*Inittialize!$F$2,HSD!G7*Inittialize!$F$3,HSD!G8*Inittialize!$F$4,HSD!G9*Inittialize!$F$5,HSD!G10*Inittialize!$F$6,HSD!G11*Inittialize!$F$7,HSD!G12*Inittialize!$F$8,HSD!G13*Inittialize!$F$9,HSD!G14*Inittialize!$F$10,HSD!G15*Inittialize!$F$11),
SUM(HS!G38*Inittialize!$F$2,HS!G7*Inittialize!$F$3,HS!G8*Inittialize!$F$4,HS!G9*Inittialize!$F$5,HS!G10*Inittialize!$F$6,HS!G11*Inittialize!$F$7,HS!G12*Inittialize!$F$8,HS!G13*Inittialize!$F$9,HS!G14*Inittialize!$F$10,HS!G15*Inittialize!$F$11)
)+G35)</f>
        <v>0.11674136941544327</v>
      </c>
      <c r="H22" s="1">
        <f>(IF(Rules!$B$10=Rules!$D$10,
SUM(HSD!H38*Inittialize!$F$2,HSD!H7*Inittialize!$F$3,HSD!H8*Inittialize!$F$4,HSD!H9*Inittialize!$F$5,HSD!H10*Inittialize!$F$6,HSD!H11*Inittialize!$F$7,HSD!H12*Inittialize!$F$8,HSD!H13*Inittialize!$F$9,HSD!H14*Inittialize!$F$10,HSD!H15*Inittialize!$F$11),
SUM(HS!H38*Inittialize!$F$2,HS!H7*Inittialize!$F$3,HS!H8*Inittialize!$F$4,HS!H9*Inittialize!$F$5,HS!H10*Inittialize!$F$6,HS!H11*Inittialize!$F$7,HS!H12*Inittialize!$F$8,HS!H13*Inittialize!$F$9,HS!H14*Inittialize!$F$10,HS!H15*Inittialize!$F$11)
)+H35)</f>
        <v>-0.27523119832171117</v>
      </c>
      <c r="I22" s="1">
        <f>(IF(Rules!$B$10=Rules!$D$10,
SUM(HSD!I38*Inittialize!$F$2,HSD!I7*Inittialize!$F$3,HSD!I8*Inittialize!$F$4,HSD!I9*Inittialize!$F$5,HSD!I10*Inittialize!$F$6,HSD!I11*Inittialize!$F$7,HSD!I12*Inittialize!$F$8,HSD!I13*Inittialize!$F$9,HSD!I14*Inittialize!$F$10,HSD!I15*Inittialize!$F$11),
SUM(HS!I38*Inittialize!$F$2,HS!I7*Inittialize!$F$3,HS!I8*Inittialize!$F$4,HS!I9*Inittialize!$F$5,HS!I10*Inittialize!$F$6,HS!I11*Inittialize!$F$7,HS!I12*Inittialize!$F$8,HS!I13*Inittialize!$F$9,HS!I14*Inittialize!$F$10,HS!I15*Inittialize!$F$11)
)+I35)</f>
        <v>-0.84241907489739876</v>
      </c>
      <c r="J22" s="1">
        <f>(IF(Rules!$B$10=Rules!$D$10,
SUM(HSD!J38*Inittialize!$F$2,HSD!J7*Inittialize!$F$3,HSD!J8*Inittialize!$F$4,HSD!J9*Inittialize!$F$5,HSD!J10*Inittialize!$F$6,HSD!J11*Inittialize!$F$7,HSD!J12*Inittialize!$F$8,HSD!J13*Inittialize!$F$9,HSD!J14*Inittialize!$F$10,HSD!J15*Inittialize!$F$11),
SUM(HS!J38*Inittialize!$F$2,HS!J7*Inittialize!$F$3,HS!J8*Inittialize!$F$4,HS!J9*Inittialize!$F$5,HS!J10*Inittialize!$F$6,HS!J11*Inittialize!$F$7,HS!J12*Inittialize!$F$8,HS!J13*Inittialize!$F$9,HS!J14*Inittialize!$F$10,HS!J15*Inittialize!$F$11)
)+J35)</f>
        <v>-1.1414617619475069</v>
      </c>
      <c r="K22" s="9">
        <f>(IF(Rules!$B$10=Rules!$D$10,
SUM(HSD!K38*Inittialize!$F$2,HSD!K7*Inittialize!$F$3,HSD!K8*Inittialize!$F$4,HSD!K9*Inittialize!$F$5,HSD!K10*Inittialize!$F$6,HSD!K11*Inittialize!$F$7,HSD!K12*Inittialize!$F$8,HSD!K13*Inittialize!$F$9,HSD!K14*Inittialize!$F$10,HSD!K15*Inittialize!$F$11),
SUM(HS!K38*Inittialize!$F$2,HS!K7*Inittialize!$F$3,HS!K8*Inittialize!$F$4,HS!K9*Inittialize!$F$5,HS!K10*Inittialize!$F$6,HS!K11*Inittialize!$F$7,HS!K12*Inittialize!$F$8,HS!K13*Inittialize!$F$9,HS!K14*Inittialize!$F$10,HS!K15*Inittialize!$F$11)
)+K35)</f>
        <v>-1.4603115968557869</v>
      </c>
    </row>
    <row r="23" spans="1:11" x14ac:dyDescent="0.3">
      <c r="A23" s="98">
        <v>8</v>
      </c>
      <c r="B23" s="93">
        <f>(IF(Rules!$B$10=Rules!$D$10,
SUM(HSD!B39*Inittialize!$F$2,HSD!B8*Inittialize!$F$3,HSD!B9*Inittialize!$F$4,HSD!B10*Inittialize!$F$5,HSD!B11*Inittialize!$F$6,HSD!B12*Inittialize!$F$7,HSD!B13*Inittialize!$F$8,HSD!B14*Inittialize!$F$9,HSD!B15*Inittialize!$F$10,HSD!B16*Inittialize!$F$11),
SUM(HS!B39*Inittialize!$F$2,HS!B8*Inittialize!$F$3,HS!B9*Inittialize!$F$4,HS!B10*Inittialize!$F$5,HS!B11*Inittialize!$F$6,HS!B12*Inittialize!$F$7,HS!B13*Inittialize!$F$8,HS!B14*Inittialize!$F$9,HS!B15*Inittialize!$F$10,HS!B16*Inittialize!$F$11)
)+B36)</f>
        <v>-1.3213613383628031</v>
      </c>
      <c r="C23" s="1">
        <f>(IF(Rules!$B$10=Rules!$D$10,
SUM(HSD!C39*Inittialize!$F$2,HSD!C8*Inittialize!$F$3,HSD!C9*Inittialize!$F$4,HSD!C10*Inittialize!$F$5,HSD!C11*Inittialize!$F$6,HSD!C12*Inittialize!$F$7,HSD!C13*Inittialize!$F$8,HSD!C14*Inittialize!$F$9,HSD!C15*Inittialize!$F$10,HSD!C16*Inittialize!$F$11),
SUM(HS!C39*Inittialize!$F$2,HS!C8*Inittialize!$F$3,HS!C9*Inittialize!$F$4,HS!C10*Inittialize!$F$5,HS!C11*Inittialize!$F$6,HS!C12*Inittialize!$F$7,HS!C13*Inittialize!$F$8,HS!C14*Inittialize!$F$9,HS!C15*Inittialize!$F$10,HS!C16*Inittialize!$F$11)
)+C36)</f>
        <v>-8.719275203522267E-2</v>
      </c>
      <c r="D23" s="1">
        <f>(IF(Rules!$B$10=Rules!$D$10,
SUM(HSD!D39*Inittialize!$F$2,HSD!D8*Inittialize!$F$3,HSD!D9*Inittialize!$F$4,HSD!D10*Inittialize!$F$5,HSD!D11*Inittialize!$F$6,HSD!D12*Inittialize!$F$7,HSD!D13*Inittialize!$F$8,HSD!D14*Inittialize!$F$9,HSD!D15*Inittialize!$F$10,HSD!D16*Inittialize!$F$11),
SUM(HS!D39*Inittialize!$F$2,HS!D8*Inittialize!$F$3,HS!D9*Inittialize!$F$4,HS!D10*Inittialize!$F$5,HS!D11*Inittialize!$F$6,HS!D12*Inittialize!$F$7,HS!D13*Inittialize!$F$8,HS!D14*Inittialize!$F$9,HS!D15*Inittialize!$F$10,HS!D16*Inittialize!$F$11)
)+D36)</f>
        <v>3.2021050122619021E-2</v>
      </c>
      <c r="E23" s="1">
        <f>(IF(Rules!$B$10=Rules!$D$10,
SUM(HSD!E39*Inittialize!$F$2,HSD!E8*Inittialize!$F$3,HSD!E9*Inittialize!$F$4,HSD!E10*Inittialize!$F$5,HSD!E11*Inittialize!$F$6,HSD!E12*Inittialize!$F$7,HSD!E13*Inittialize!$F$8,HSD!E14*Inittialize!$F$9,HSD!E15*Inittialize!$F$10,HSD!E16*Inittialize!$F$11),
SUM(HS!E39*Inittialize!$F$2,HS!E8*Inittialize!$F$3,HS!E9*Inittialize!$F$4,HS!E10*Inittialize!$F$5,HS!E11*Inittialize!$F$6,HS!E12*Inittialize!$F$7,HS!E13*Inittialize!$F$8,HS!E14*Inittialize!$F$9,HS!E15*Inittialize!$F$10,HS!E16*Inittialize!$F$11)
)+E36)</f>
        <v>0.15513789310883522</v>
      </c>
      <c r="F23" s="1">
        <f>(IF(Rules!$B$10=Rules!$D$10,
SUM(HSD!F39*Inittialize!$F$2,HSD!F8*Inittialize!$F$3,HSD!F9*Inittialize!$F$4,HSD!F10*Inittialize!$F$5,HSD!F11*Inittialize!$F$6,HSD!F12*Inittialize!$F$7,HSD!F13*Inittialize!$F$8,HSD!F14*Inittialize!$F$9,HSD!F15*Inittialize!$F$10,HSD!F16*Inittialize!$F$11),
SUM(HS!F39*Inittialize!$F$2,HS!F8*Inittialize!$F$3,HS!F9*Inittialize!$F$4,HS!F10*Inittialize!$F$5,HS!F11*Inittialize!$F$6,HS!F12*Inittialize!$F$7,HS!F13*Inittialize!$F$8,HS!F14*Inittialize!$F$9,HS!F15*Inittialize!$F$10,HS!F16*Inittialize!$F$11)
)+F36)</f>
        <v>0.28321854393213475</v>
      </c>
      <c r="G23" s="1">
        <f>(IF(Rules!$B$10=Rules!$D$10,
SUM(HSD!G39*Inittialize!$F$2,HSD!G8*Inittialize!$F$3,HSD!G9*Inittialize!$F$4,HSD!G10*Inittialize!$F$5,HSD!G11*Inittialize!$F$6,HSD!G12*Inittialize!$F$7,HSD!G13*Inittialize!$F$8,HSD!G14*Inittialize!$F$9,HSD!G15*Inittialize!$F$10,HSD!G16*Inittialize!$F$11),
SUM(HS!G39*Inittialize!$F$2,HS!G8*Inittialize!$F$3,HS!G9*Inittialize!$F$4,HS!G10*Inittialize!$F$5,HS!G11*Inittialize!$F$6,HS!G12*Inittialize!$F$7,HS!G13*Inittialize!$F$8,HS!G14*Inittialize!$F$9,HS!G15*Inittialize!$F$10,HS!G16*Inittialize!$F$11)
)+G36)</f>
        <v>0.45984060038489261</v>
      </c>
      <c r="H23" s="1">
        <f>(IF(Rules!$B$10=Rules!$D$10,
SUM(HSD!H39*Inittialize!$F$2,HSD!H8*Inittialize!$F$3,HSD!H9*Inittialize!$F$4,HSD!H10*Inittialize!$F$5,HSD!H11*Inittialize!$F$6,HSD!H12*Inittialize!$F$7,HSD!H13*Inittialize!$F$8,HSD!H14*Inittialize!$F$9,HSD!H15*Inittialize!$F$10,HSD!H16*Inittialize!$F$11),
SUM(HS!H39*Inittialize!$F$2,HS!H8*Inittialize!$F$3,HS!H9*Inittialize!$F$4,HS!H10*Inittialize!$F$5,HS!H11*Inittialize!$F$6,HS!H12*Inittialize!$F$7,HS!H13*Inittialize!$F$8,HS!H14*Inittialize!$F$9,HS!H15*Inittialize!$F$10,HS!H16*Inittialize!$F$11)
)+H36)</f>
        <v>0.32882975745497145</v>
      </c>
      <c r="I23" s="1">
        <f>(IF(Rules!$B$10=Rules!$D$10,
SUM(HSD!I39*Inittialize!$F$2,HSD!I8*Inittialize!$F$3,HSD!I9*Inittialize!$F$4,HSD!I10*Inittialize!$F$5,HSD!I11*Inittialize!$F$6,HSD!I12*Inittialize!$F$7,HSD!I13*Inittialize!$F$8,HSD!I14*Inittialize!$F$9,HSD!I15*Inittialize!$F$10,HSD!I16*Inittialize!$F$11),
SUM(HS!I39*Inittialize!$F$2,HS!I8*Inittialize!$F$3,HS!I9*Inittialize!$F$4,HS!I10*Inittialize!$F$5,HS!I11*Inittialize!$F$6,HS!I12*Inittialize!$F$7,HS!I13*Inittialize!$F$8,HS!I14*Inittialize!$F$9,HS!I15*Inittialize!$F$10,HS!I16*Inittialize!$F$11)
)+I36)</f>
        <v>-0.2395931026346251</v>
      </c>
      <c r="J23" s="1">
        <f>(IF(Rules!$B$10=Rules!$D$10,
SUM(HSD!J39*Inittialize!$F$2,HSD!J8*Inittialize!$F$3,HSD!J9*Inittialize!$F$4,HSD!J10*Inittialize!$F$5,HSD!J11*Inittialize!$F$6,HSD!J12*Inittialize!$F$7,HSD!J13*Inittialize!$F$8,HSD!J14*Inittialize!$F$9,HSD!J15*Inittialize!$F$10,HSD!J16*Inittialize!$F$11),
SUM(HS!J39*Inittialize!$F$2,HS!J8*Inittialize!$F$3,HS!J9*Inittialize!$F$4,HS!J10*Inittialize!$F$5,HS!J11*Inittialize!$F$6,HS!J12*Inittialize!$F$7,HS!J13*Inittialize!$F$8,HS!J14*Inittialize!$F$9,HS!J15*Inittialize!$F$10,HS!J16*Inittialize!$F$11)
)+J36)</f>
        <v>-0.84074532799287072</v>
      </c>
      <c r="K23" s="9">
        <f>(IF(Rules!$B$10=Rules!$D$10,
SUM(HSD!K39*Inittialize!$F$2,HSD!K8*Inittialize!$F$3,HSD!K9*Inittialize!$F$4,HSD!K10*Inittialize!$F$5,HSD!K11*Inittialize!$F$6,HSD!K12*Inittialize!$F$7,HSD!K13*Inittialize!$F$8,HSD!K14*Inittialize!$F$9,HSD!K15*Inittialize!$F$10,HSD!K16*Inittialize!$F$11),
SUM(HS!K39*Inittialize!$F$2,HS!K8*Inittialize!$F$3,HS!K9*Inittialize!$F$4,HS!K10*Inittialize!$F$5,HS!K11*Inittialize!$F$6,HS!K12*Inittialize!$F$7,HS!K13*Inittialize!$F$8,HS!K14*Inittialize!$F$9,HS!K15*Inittialize!$F$10,HS!K16*Inittialize!$F$11)
)+K36)</f>
        <v>-1.2071095445612547</v>
      </c>
    </row>
    <row r="24" spans="1:11" x14ac:dyDescent="0.3">
      <c r="A24" s="98">
        <v>9</v>
      </c>
      <c r="B24" s="93">
        <f>(IF(Rules!$B$10=Rules!$D$10,
SUM(HSD!B40*Inittialize!$F$2,HSD!B9*Inittialize!$F$3,HSD!B10*Inittialize!$F$4,HSD!B11*Inittialize!$F$5,HSD!B12*Inittialize!$F$6,HSD!B13*Inittialize!$F$7,HSD!B14*Inittialize!$F$8,HSD!B15*Inittialize!$F$9,HSD!B16*Inittialize!$F$10,HSD!B17*Inittialize!$F$11),
SUM(HS!B40*Inittialize!$F$2,HS!B9*Inittialize!$F$3,HS!B10*Inittialize!$F$4,HS!B11*Inittialize!$F$5,HS!B12*Inittialize!$F$6,HS!B13*Inittialize!$F$7,HS!B14*Inittialize!$F$8,HS!B15*Inittialize!$F$9,HS!B16*Inittialize!$F$10,HS!B17*Inittialize!$F$11)
)+B37)</f>
        <v>-1.007699047082883</v>
      </c>
      <c r="C24" s="1">
        <f>(IF(Rules!$B$10=Rules!$D$10,
SUM(HSD!C40*Inittialize!$F$2,HSD!C9*Inittialize!$F$3,HSD!C10*Inittialize!$F$4,HSD!C11*Inittialize!$F$5,HSD!C12*Inittialize!$F$6,HSD!C13*Inittialize!$F$7,HSD!C14*Inittialize!$F$8,HSD!C15*Inittialize!$F$9,HSD!C16*Inittialize!$F$10,HSD!C17*Inittialize!$F$11),
SUM(HS!C40*Inittialize!$F$2,HS!C9*Inittialize!$F$3,HS!C10*Inittialize!$F$4,HS!C11*Inittialize!$F$5,HS!C12*Inittialize!$F$6,HS!C13*Inittialize!$F$7,HS!C14*Inittialize!$F$8,HS!C15*Inittialize!$F$9,HS!C16*Inittialize!$F$10,HS!C17*Inittialize!$F$11)
)+C37)</f>
        <v>0.29778415030536221</v>
      </c>
      <c r="D24" s="1">
        <f>(IF(Rules!$B$10=Rules!$D$10,
SUM(HSD!D40*Inittialize!$F$2,HSD!D9*Inittialize!$F$3,HSD!D10*Inittialize!$F$4,HSD!D11*Inittialize!$F$5,HSD!D12*Inittialize!$F$6,HSD!D13*Inittialize!$F$7,HSD!D14*Inittialize!$F$8,HSD!D15*Inittialize!$F$9,HSD!D16*Inittialize!$F$10,HSD!D17*Inittialize!$F$11),
SUM(HS!D40*Inittialize!$F$2,HS!D9*Inittialize!$F$3,HS!D10*Inittialize!$F$4,HS!D11*Inittialize!$F$5,HS!D12*Inittialize!$F$6,HS!D13*Inittialize!$F$7,HS!D14*Inittialize!$F$8,HS!D15*Inittialize!$F$9,HS!D16*Inittialize!$F$10,HS!D17*Inittialize!$F$11)
)+D37)</f>
        <v>0.40505880695550744</v>
      </c>
      <c r="E24" s="1">
        <f>(IF(Rules!$B$10=Rules!$D$10,
SUM(HSD!E40*Inittialize!$F$2,HSD!E9*Inittialize!$F$3,HSD!E10*Inittialize!$F$4,HSD!E11*Inittialize!$F$5,HSD!E12*Inittialize!$F$6,HSD!E13*Inittialize!$F$7,HSD!E14*Inittialize!$F$8,HSD!E15*Inittialize!$F$9,HSD!E16*Inittialize!$F$10,HSD!E17*Inittialize!$F$11),
SUM(HS!E40*Inittialize!$F$2,HS!E9*Inittialize!$F$3,HS!E10*Inittialize!$F$4,HS!E11*Inittialize!$F$5,HS!E12*Inittialize!$F$6,HS!E13*Inittialize!$F$7,HS!E14*Inittialize!$F$8,HS!E15*Inittialize!$F$9,HS!E16*Inittialize!$F$10,HS!E17*Inittialize!$F$11)
)+E37)</f>
        <v>0.5159235247829671</v>
      </c>
      <c r="F24" s="1">
        <f>(IF(Rules!$B$10=Rules!$D$10,
SUM(HSD!F40*Inittialize!$F$2,HSD!F9*Inittialize!$F$3,HSD!F10*Inittialize!$F$4,HSD!F11*Inittialize!$F$5,HSD!F12*Inittialize!$F$6,HSD!F13*Inittialize!$F$7,HSD!F14*Inittialize!$F$8,HSD!F15*Inittialize!$F$9,HSD!F16*Inittialize!$F$10,HSD!F17*Inittialize!$F$11),
SUM(HS!F40*Inittialize!$F$2,HS!F9*Inittialize!$F$3,HS!F10*Inittialize!$F$4,HS!F11*Inittialize!$F$5,HS!F12*Inittialize!$F$6,HS!F13*Inittialize!$F$7,HS!F14*Inittialize!$F$8,HS!F15*Inittialize!$F$9,HS!F16*Inittialize!$F$10,HS!F17*Inittialize!$F$11)
)+F37)</f>
        <v>0.63212742506606889</v>
      </c>
      <c r="G24" s="1">
        <f>(IF(Rules!$B$10=Rules!$D$10,
SUM(HSD!G40*Inittialize!$F$2,HSD!G9*Inittialize!$F$3,HSD!G10*Inittialize!$F$4,HSD!G11*Inittialize!$F$5,HSD!G12*Inittialize!$F$6,HSD!G13*Inittialize!$F$7,HSD!G14*Inittialize!$F$8,HSD!G15*Inittialize!$F$9,HSD!G16*Inittialize!$F$10,HSD!G17*Inittialize!$F$11),
SUM(HS!G40*Inittialize!$F$2,HS!G9*Inittialize!$F$3,HS!G10*Inittialize!$F$4,HS!G11*Inittialize!$F$5,HS!G12*Inittialize!$F$6,HS!G13*Inittialize!$F$7,HS!G14*Inittialize!$F$8,HS!G15*Inittialize!$F$9,HS!G16*Inittialize!$F$10,HS!G17*Inittialize!$F$11)
)+G37)</f>
        <v>0.78407535702911479</v>
      </c>
      <c r="H24" s="1">
        <f>(IF(Rules!$B$10=Rules!$D$10,
SUM(HSD!H40*Inittialize!$F$2,HSD!H9*Inittialize!$F$3,HSD!H10*Inittialize!$F$4,HSD!H11*Inittialize!$F$5,HSD!H12*Inittialize!$F$6,HSD!H13*Inittialize!$F$7,HSD!H14*Inittialize!$F$8,HSD!H15*Inittialize!$F$9,HSD!H16*Inittialize!$F$10,HSD!H17*Inittialize!$F$11),
SUM(HS!H40*Inittialize!$F$2,HS!H9*Inittialize!$F$3,HS!H10*Inittialize!$F$4,HS!H11*Inittialize!$F$5,HS!H12*Inittialize!$F$6,HS!H13*Inittialize!$F$7,HS!H14*Inittialize!$F$8,HS!H15*Inittialize!$F$9,HS!H16*Inittialize!$F$10,HS!H17*Inittialize!$F$11)
)+H37)</f>
        <v>0.68747143974781066</v>
      </c>
      <c r="I24" s="1">
        <f>(IF(Rules!$B$10=Rules!$D$10,
SUM(HSD!I40*Inittialize!$F$2,HSD!I9*Inittialize!$F$3,HSD!I10*Inittialize!$F$4,HSD!I11*Inittialize!$F$5,HSD!I12*Inittialize!$F$6,HSD!I13*Inittialize!$F$7,HSD!I14*Inittialize!$F$8,HSD!I15*Inittialize!$F$9,HSD!I16*Inittialize!$F$10,HSD!I17*Inittialize!$F$11),
SUM(HS!I40*Inittialize!$F$2,HS!I9*Inittialize!$F$3,HS!I10*Inittialize!$F$4,HS!I11*Inittialize!$F$5,HS!I12*Inittialize!$F$6,HS!I13*Inittialize!$F$7,HS!I14*Inittialize!$F$8,HS!I15*Inittialize!$F$9,HS!I16*Inittialize!$F$10,HS!I17*Inittialize!$F$11)
)+I37)</f>
        <v>0.39350486974157017</v>
      </c>
      <c r="J24" s="1">
        <f>(IF(Rules!$B$10=Rules!$D$10,
SUM(HSD!J40*Inittialize!$F$2,HSD!J9*Inittialize!$F$3,HSD!J10*Inittialize!$F$4,HSD!J11*Inittialize!$F$5,HSD!J12*Inittialize!$F$6,HSD!J13*Inittialize!$F$7,HSD!J14*Inittialize!$F$8,HSD!J15*Inittialize!$F$9,HSD!J16*Inittialize!$F$10,HSD!J17*Inittialize!$F$11),
SUM(HS!J40*Inittialize!$F$2,HS!J9*Inittialize!$F$3,HS!J10*Inittialize!$F$4,HS!J11*Inittialize!$F$5,HS!J12*Inittialize!$F$6,HS!J13*Inittialize!$F$7,HS!J14*Inittialize!$F$8,HS!J15*Inittialize!$F$9,HS!J16*Inittialize!$F$10,HS!J17*Inittialize!$F$11)
)+J37)</f>
        <v>-0.20871221385060706</v>
      </c>
      <c r="K24" s="9">
        <f>(IF(Rules!$B$10=Rules!$D$10,
SUM(HSD!K40*Inittialize!$F$2,HSD!K9*Inittialize!$F$3,HSD!K10*Inittialize!$F$4,HSD!K11*Inittialize!$F$5,HSD!K12*Inittialize!$F$6,HSD!K13*Inittialize!$F$7,HSD!K14*Inittialize!$F$8,HSD!K15*Inittialize!$F$9,HSD!K16*Inittialize!$F$10,HSD!K17*Inittialize!$F$11),
SUM(HS!K40*Inittialize!$F$2,HS!K9*Inittialize!$F$3,HS!K10*Inittialize!$F$4,HS!K11*Inittialize!$F$5,HS!K12*Inittialize!$F$6,HS!K13*Inittialize!$F$7,HS!K14*Inittialize!$F$8,HS!K15*Inittialize!$F$9,HS!K16*Inittialize!$F$10,HS!K17*Inittialize!$F$11)
)+K37)</f>
        <v>-0.85372676142826265</v>
      </c>
    </row>
    <row r="25" spans="1:11" ht="16.2" thickBot="1" x14ac:dyDescent="0.35">
      <c r="A25" s="99">
        <v>10</v>
      </c>
      <c r="B25" s="94">
        <f>(IF(Rules!$B$10=Rules!$D$10,
SUM(HSD!B41*Inittialize!$F$2,HSD!B10*Inittialize!$F$3,HSD!B11*Inittialize!$F$4,HSD!B12*Inittialize!$F$5,HSD!B13*Inittialize!$F$6,HSD!B14*Inittialize!$F$7,HSD!B15*Inittialize!$F$8,HSD!B16*Inittialize!$F$9,HSD!B17*Inittialize!$F$10,HSD!B18*Inittialize!$F$11),
SUM(HS!B41*Inittialize!$F$2,HS!B10*Inittialize!$F$3,HS!B11*Inittialize!$F$4,HS!B12*Inittialize!$F$5,HS!B13*Inittialize!$F$6,HS!B14*Inittialize!$F$7,HS!B15*Inittialize!$F$8,HS!B16*Inittialize!$F$9,HS!B17*Inittialize!$F$10,HS!B18*Inittialize!$F$11)
)+B38)</f>
        <v>-0.5866715705214347</v>
      </c>
      <c r="C25" s="109">
        <f>(IF(Rules!$B$10=Rules!$D$10,
SUM(HSD!C41*Inittialize!$F$2,HSD!C10*Inittialize!$F$3,HSD!C11*Inittialize!$F$4,HSD!C12*Inittialize!$F$5,HSD!C13*Inittialize!$F$6,HSD!C14*Inittialize!$F$7,HSD!C15*Inittialize!$F$8,HSD!C16*Inittialize!$F$9,HSD!C17*Inittialize!$F$10,HSD!C18*Inittialize!$F$11),
SUM(HS!C41*Inittialize!$F$2,HS!C10*Inittialize!$F$3,HS!C11*Inittialize!$F$4,HS!C12*Inittialize!$F$5,HS!C13*Inittialize!$F$6,HS!C14*Inittialize!$F$7,HS!C15*Inittialize!$F$8,HS!C16*Inittialize!$F$9,HS!C17*Inittialize!$F$10,HS!C18*Inittialize!$F$11)
)+C38)</f>
        <v>0.72999997603617983</v>
      </c>
      <c r="D25" s="109">
        <f>(IF(Rules!$B$10=Rules!$D$10,
SUM(HSD!D41*Inittialize!$F$2,HSD!D10*Inittialize!$F$3,HSD!D11*Inittialize!$F$4,HSD!D12*Inittialize!$F$5,HSD!D13*Inittialize!$F$6,HSD!D14*Inittialize!$F$7,HSD!D15*Inittialize!$F$8,HSD!D16*Inittialize!$F$9,HSD!D17*Inittialize!$F$10,HSD!D18*Inittialize!$F$11),
SUM(HS!D41*Inittialize!$F$2,HS!D10*Inittialize!$F$3,HS!D11*Inittialize!$F$4,HS!D12*Inittialize!$F$5,HS!D13*Inittialize!$F$6,HS!D14*Inittialize!$F$7,HS!D15*Inittialize!$F$8,HS!D16*Inittialize!$F$9,HS!D17*Inittialize!$F$10,HS!D18*Inittialize!$F$11)
)+D38)</f>
        <v>0.82435190325576402</v>
      </c>
      <c r="E25" s="109">
        <f>(IF(Rules!$B$10=Rules!$D$10,
SUM(HSD!E41*Inittialize!$F$2,HSD!E10*Inittialize!$F$3,HSD!E11*Inittialize!$F$4,HSD!E12*Inittialize!$F$5,HSD!E13*Inittialize!$F$6,HSD!E14*Inittialize!$F$7,HSD!E15*Inittialize!$F$8,HSD!E16*Inittialize!$F$9,HSD!E17*Inittialize!$F$10,HSD!E18*Inittialize!$F$11),
SUM(HS!E41*Inittialize!$F$2,HS!E10*Inittialize!$F$3,HS!E11*Inittialize!$F$4,HS!E12*Inittialize!$F$5,HS!E13*Inittialize!$F$6,HS!E14*Inittialize!$F$7,HS!E15*Inittialize!$F$8,HS!E16*Inittialize!$F$9,HS!E17*Inittialize!$F$10,HS!E18*Inittialize!$F$11)
)+E38)</f>
        <v>0.92188048758870789</v>
      </c>
      <c r="F25" s="109">
        <f>(IF(Rules!$B$10=Rules!$D$10,
SUM(HSD!F41*Inittialize!$F$2,HSD!F10*Inittialize!$F$3,HSD!F11*Inittialize!$F$4,HSD!F12*Inittialize!$F$5,HSD!F13*Inittialize!$F$6,HSD!F14*Inittialize!$F$7,HSD!F15*Inittialize!$F$8,HSD!F16*Inittialize!$F$9,HSD!F17*Inittialize!$F$10,HSD!F18*Inittialize!$F$11),
SUM(HS!F41*Inittialize!$F$2,HS!F10*Inittialize!$F$3,HS!F11*Inittialize!$F$4,HS!F12*Inittialize!$F$5,HS!F13*Inittialize!$F$6,HS!F14*Inittialize!$F$7,HS!F15*Inittialize!$F$8,HS!F16*Inittialize!$F$9,HS!F17*Inittialize!$F$10,HS!F18*Inittialize!$F$11)
)+F38)</f>
        <v>1.0250342180065353</v>
      </c>
      <c r="G25" s="109">
        <f>(IF(Rules!$B$10=Rules!$D$10,
SUM(HSD!G41*Inittialize!$F$2,HSD!G10*Inittialize!$F$3,HSD!G11*Inittialize!$F$4,HSD!G12*Inittialize!$F$5,HSD!G13*Inittialize!$F$6,HSD!G14*Inittialize!$F$7,HSD!G15*Inittialize!$F$8,HSD!G16*Inittialize!$F$9,HSD!G17*Inittialize!$F$10,HSD!G18*Inittialize!$F$11),
SUM(HS!G41*Inittialize!$F$2,HS!G10*Inittialize!$F$3,HS!G11*Inittialize!$F$4,HS!G12*Inittialize!$F$5,HS!G13*Inittialize!$F$6,HS!G14*Inittialize!$F$7,HS!G15*Inittialize!$F$8,HS!G16*Inittialize!$F$9,HS!G17*Inittialize!$F$10,HS!G18*Inittialize!$F$11)
)+G38)</f>
        <v>1.1511803371955369</v>
      </c>
      <c r="H25" s="109">
        <f>(IF(Rules!$B$10=Rules!$D$10,
SUM(HSD!H41*Inittialize!$F$2,HSD!H10*Inittialize!$F$3,HSD!H11*Inittialize!$F$4,HSD!H12*Inittialize!$F$5,HSD!H13*Inittialize!$F$6,HSD!H14*Inittialize!$F$7,HSD!H15*Inittialize!$F$8,HSD!H16*Inittialize!$F$9,HSD!H17*Inittialize!$F$10,HSD!H18*Inittialize!$F$11),
SUM(HS!H41*Inittialize!$F$2,HS!H10*Inittialize!$F$3,HS!H11*Inittialize!$F$4,HS!H12*Inittialize!$F$5,HS!H13*Inittialize!$F$6,HS!H14*Inittialize!$F$7,HS!H15*Inittialize!$F$8,HS!H16*Inittialize!$F$9,HS!H17*Inittialize!$F$10,HS!H18*Inittialize!$F$11)
)+H38)</f>
        <v>1.0276349773443463</v>
      </c>
      <c r="I25" s="109">
        <f>(IF(Rules!$B$10=Rules!$D$10,
SUM(HSD!I41*Inittialize!$F$2,HSD!I10*Inittialize!$F$3,HSD!I11*Inittialize!$F$4,HSD!I12*Inittialize!$F$5,HSD!I13*Inittialize!$F$6,HSD!I14*Inittialize!$F$7,HSD!I15*Inittialize!$F$8,HSD!I16*Inittialize!$F$9,HSD!I17*Inittialize!$F$10,HSD!I18*Inittialize!$F$11),
SUM(HS!I41*Inittialize!$F$2,HS!I10*Inittialize!$F$3,HS!I11*Inittialize!$F$4,HS!I12*Inittialize!$F$5,HS!I13*Inittialize!$F$6,HS!I14*Inittialize!$F$7,HS!I15*Inittialize!$F$8,HS!I16*Inittialize!$F$9,HS!I17*Inittialize!$F$10,HS!I18*Inittialize!$F$11)
)+I38)</f>
        <v>0.79181483332790459</v>
      </c>
      <c r="J25" s="109">
        <f>(IF(Rules!$B$10=Rules!$D$10,
SUM(HSD!J41*Inittialize!$F$2,HSD!J10*Inittialize!$F$3,HSD!J11*Inittialize!$F$4,HSD!J12*Inittialize!$F$5,HSD!J13*Inittialize!$F$6,HSD!J14*Inittialize!$F$7,HSD!J15*Inittialize!$F$8,HSD!J16*Inittialize!$F$9,HSD!J17*Inittialize!$F$10,HSD!J18*Inittialize!$F$11),
SUM(HS!J41*Inittialize!$F$2,HS!J10*Inittialize!$F$3,HS!J11*Inittialize!$F$4,HS!J12*Inittialize!$F$5,HS!J13*Inittialize!$F$6,HS!J14*Inittialize!$F$7,HS!J15*Inittialize!$F$8,HS!J16*Inittialize!$F$9,HS!J17*Inittialize!$F$10,HS!J18*Inittialize!$F$11)
)+J38)</f>
        <v>0.46611836427713532</v>
      </c>
      <c r="K25" s="10">
        <f>(IF(Rules!$B$10=Rules!$D$10,
SUM(HSD!K41*Inittialize!$F$2,HSD!K10*Inittialize!$F$3,HSD!K11*Inittialize!$F$4,HSD!K12*Inittialize!$F$5,HSD!K13*Inittialize!$F$6,HSD!K14*Inittialize!$F$7,HSD!K15*Inittialize!$F$8,HSD!K16*Inittialize!$F$9,HSD!K17*Inittialize!$F$10,HSD!K18*Inittialize!$F$11),
SUM(HS!K41*Inittialize!$F$2,HS!K10*Inittialize!$F$3,HS!K11*Inittialize!$F$4,HS!K12*Inittialize!$F$5,HS!K13*Inittialize!$F$6,HS!K14*Inittialize!$F$7,HS!K15*Inittialize!$F$8,HS!K16*Inittialize!$F$9,HS!K17*Inittialize!$F$10,HS!K18*Inittialize!$F$11)
)+K38)</f>
        <v>-0.1799610415344518</v>
      </c>
    </row>
    <row r="26" spans="1:11" ht="16.2" thickBot="1" x14ac:dyDescent="0.35"/>
    <row r="27" spans="1:11" ht="16.2" thickBot="1" x14ac:dyDescent="0.35">
      <c r="A27" s="422" t="s">
        <v>75</v>
      </c>
      <c r="B27" s="463"/>
      <c r="C27" s="463"/>
      <c r="D27" s="463"/>
      <c r="E27" s="463"/>
      <c r="F27" s="463"/>
      <c r="G27" s="463"/>
      <c r="H27" s="463"/>
      <c r="I27" s="463"/>
      <c r="J27" s="463"/>
      <c r="K27" s="464"/>
    </row>
    <row r="28" spans="1:11" ht="16.2" thickBot="1" x14ac:dyDescent="0.35">
      <c r="A28" s="102" t="s">
        <v>7</v>
      </c>
      <c r="B28" s="115">
        <v>1</v>
      </c>
      <c r="C28" s="116">
        <v>2</v>
      </c>
      <c r="D28" s="116">
        <v>3</v>
      </c>
      <c r="E28" s="116">
        <v>4</v>
      </c>
      <c r="F28" s="116">
        <v>5</v>
      </c>
      <c r="G28" s="116">
        <v>6</v>
      </c>
      <c r="H28" s="116">
        <v>7</v>
      </c>
      <c r="I28" s="116">
        <v>8</v>
      </c>
      <c r="J28" s="116">
        <v>9</v>
      </c>
      <c r="K28" s="104">
        <v>10</v>
      </c>
    </row>
    <row r="29" spans="1:11" x14ac:dyDescent="0.3">
      <c r="A29" s="100" t="s">
        <v>22</v>
      </c>
      <c r="B29" s="107">
        <f>(IF(Rules!$B$13=Rules!$E$13,
SUM(Stand!B32*Inittialize!$F$2,Stand!B33*Inittialize!$F$3,Stand!B34*Inittialize!$F$4,Stand!B35*Inittialize!$F$5,Stand!B36*Inittialize!$F$6,Stand!B37*Inittialize!$F$7,Stand!B38*Inittialize!$F$8,Stand!B39*Inittialize!$F$9,Stand!B40*Inittialize!$F$10,Stand!B41*Inittialize!$F$11),
IF(Rules!$B$10=Rules!$D$10,SUM(HSD!B32*Inittialize!$F$2,HSD!B33*Inittialize!$F$3,HSD!B34*Inittialize!$F$4,HSD!B35*Inittialize!$F$5,HSD!B36*Inittialize!$F$6,HSD!B37*Inittialize!$F$7,HSD!B38*Inittialize!$F$8,HSD!B39*Inittialize!$F$9,HSD!B40*Inittialize!$F$10,HSD!B41*Inittialize!$F$11),
SUM(HS!B32*Inittialize!$F$2,HS!B33*Inittialize!$F$3,HS!B34*Inittialize!$F$4,HS!B35*Inittialize!$F$5,HS!B36*Inittialize!$F$6,HS!B37*Inittialize!$F$7,HS!B38*Inittialize!$F$8,HS!B39*Inittialize!$F$9,HS!B40*Inittialize!$F$10,HS!B42*Inittialize!$F$11))
)+B42)</f>
        <v>-0.17723572654314693</v>
      </c>
      <c r="C29" s="108">
        <f>(IF(Rules!$B$13=Rules!$E$13,
SUM(Stand!C32*Inittialize!$F$2,Stand!C33*Inittialize!$F$3,Stand!C34*Inittialize!$F$4,Stand!C35*Inittialize!$F$5,Stand!C36*Inittialize!$F$6,Stand!C37*Inittialize!$F$7,Stand!C38*Inittialize!$F$8,Stand!C39*Inittialize!$F$9,Stand!C40*Inittialize!$F$10,Stand!C41*Inittialize!$F$11),
IF(Rules!$B$10=Rules!$D$10,SUM(HSD!C32*Inittialize!$F$2,HSD!C33*Inittialize!$F$3,HSD!C34*Inittialize!$F$4,HSD!C35*Inittialize!$F$5,HSD!C36*Inittialize!$F$6,HSD!C37*Inittialize!$F$7,HSD!C38*Inittialize!$F$8,HSD!C39*Inittialize!$F$9,HSD!C40*Inittialize!$F$10,HSD!C41*Inittialize!$F$11),
SUM(HS!C32*Inittialize!$F$2,HS!C33*Inittialize!$F$3,HS!C34*Inittialize!$F$4,HS!C35*Inittialize!$F$5,HS!C36*Inittialize!$F$6,HS!C37*Inittialize!$F$7,HS!C38*Inittialize!$F$8,HS!C39*Inittialize!$F$9,HS!C40*Inittialize!$F$10,HS!C42*Inittialize!$F$11))
)+C42)</f>
        <v>0.70596138500920358</v>
      </c>
      <c r="D29" s="108">
        <f>(IF(Rules!$B$13=Rules!$E$13,
SUM(Stand!D32*Inittialize!$F$2,Stand!D33*Inittialize!$F$3,Stand!D34*Inittialize!$F$4,Stand!D35*Inittialize!$F$5,Stand!D36*Inittialize!$F$6,Stand!D37*Inittialize!$F$7,Stand!D38*Inittialize!$F$8,Stand!D39*Inittialize!$F$9,Stand!D40*Inittialize!$F$10,Stand!D41*Inittialize!$F$11),
IF(Rules!$B$10=Rules!$D$10,SUM(HSD!D32*Inittialize!$F$2,HSD!D33*Inittialize!$F$3,HSD!D34*Inittialize!$F$4,HSD!D35*Inittialize!$F$5,HSD!D36*Inittialize!$F$6,HSD!D37*Inittialize!$F$7,HSD!D38*Inittialize!$F$8,HSD!D39*Inittialize!$F$9,HSD!D40*Inittialize!$F$10,HSD!D41*Inittialize!$F$11),
SUM(HS!D32*Inittialize!$F$2,HS!D33*Inittialize!$F$3,HS!D34*Inittialize!$F$4,HS!D35*Inittialize!$F$5,HS!D36*Inittialize!$F$6,HS!D37*Inittialize!$F$7,HS!D38*Inittialize!$F$8,HS!D39*Inittialize!$F$9,HS!D40*Inittialize!$F$10,HS!D42*Inittialize!$F$11))
)+D42)</f>
        <v>0.77669287968332545</v>
      </c>
      <c r="E29" s="108">
        <f>(IF(Rules!$B$13=Rules!$E$13,
SUM(Stand!E32*Inittialize!$F$2,Stand!E33*Inittialize!$F$3,Stand!E34*Inittialize!$F$4,Stand!E35*Inittialize!$F$5,Stand!E36*Inittialize!$F$6,Stand!E37*Inittialize!$F$7,Stand!E38*Inittialize!$F$8,Stand!E39*Inittialize!$F$9,Stand!E40*Inittialize!$F$10,Stand!E41*Inittialize!$F$11),
IF(Rules!$B$10=Rules!$D$10,SUM(HSD!E32*Inittialize!$F$2,HSD!E33*Inittialize!$F$3,HSD!E34*Inittialize!$F$4,HSD!E35*Inittialize!$F$5,HSD!E36*Inittialize!$F$6,HSD!E37*Inittialize!$F$7,HSD!E38*Inittialize!$F$8,HSD!E39*Inittialize!$F$9,HSD!E40*Inittialize!$F$10,HSD!E41*Inittialize!$F$11),
SUM(HS!E32*Inittialize!$F$2,HS!E33*Inittialize!$F$3,HS!E34*Inittialize!$F$4,HS!E35*Inittialize!$F$5,HS!E36*Inittialize!$F$6,HS!E37*Inittialize!$F$7,HS!E38*Inittialize!$F$8,HS!E39*Inittialize!$F$9,HS!E40*Inittialize!$F$10,HS!E42*Inittialize!$F$11))
)+E42)</f>
        <v>0.84906082562696394</v>
      </c>
      <c r="F29" s="108">
        <f>(IF(Rules!$B$13=Rules!$E$13,
SUM(Stand!F32*Inittialize!$F$2,Stand!F33*Inittialize!$F$3,Stand!F34*Inittialize!$F$4,Stand!F35*Inittialize!$F$5,Stand!F36*Inittialize!$F$6,Stand!F37*Inittialize!$F$7,Stand!F38*Inittialize!$F$8,Stand!F39*Inittialize!$F$9,Stand!F40*Inittialize!$F$10,Stand!F41*Inittialize!$F$11),
IF(Rules!$B$10=Rules!$D$10,SUM(HSD!F32*Inittialize!$F$2,HSD!F33*Inittialize!$F$3,HSD!F34*Inittialize!$F$4,HSD!F35*Inittialize!$F$5,HSD!F36*Inittialize!$F$6,HSD!F37*Inittialize!$F$7,HSD!F38*Inittialize!$F$8,HSD!F39*Inittialize!$F$9,HSD!F40*Inittialize!$F$10,HSD!F41*Inittialize!$F$11),
SUM(HS!F32*Inittialize!$F$2,HS!F33*Inittialize!$F$3,HS!F34*Inittialize!$F$4,HS!F35*Inittialize!$F$5,HS!F36*Inittialize!$F$6,HS!F37*Inittialize!$F$7,HS!F38*Inittialize!$F$8,HS!F39*Inittialize!$F$9,HS!F40*Inittialize!$F$10,HS!F42*Inittialize!$F$11))
)+F42)</f>
        <v>0.92204852686354155</v>
      </c>
      <c r="G29" s="108">
        <f>(IF(Rules!$B$13=Rules!$E$13,
SUM(Stand!G32*Inittialize!$F$2,Stand!G33*Inittialize!$F$3,Stand!G34*Inittialize!$F$4,Stand!G35*Inittialize!$F$5,Stand!G36*Inittialize!$F$6,Stand!G37*Inittialize!$F$7,Stand!G38*Inittialize!$F$8,Stand!G39*Inittialize!$F$9,Stand!G40*Inittialize!$F$10,Stand!G41*Inittialize!$F$11),
IF(Rules!$B$10=Rules!$D$10,SUM(HSD!G32*Inittialize!$F$2,HSD!G33*Inittialize!$F$3,HSD!G34*Inittialize!$F$4,HSD!G35*Inittialize!$F$5,HSD!G36*Inittialize!$F$6,HSD!G37*Inittialize!$F$7,HSD!G38*Inittialize!$F$8,HSD!G39*Inittialize!$F$9,HSD!G40*Inittialize!$F$10,HSD!G41*Inittialize!$F$11),
SUM(HS!G32*Inittialize!$F$2,HS!G33*Inittialize!$F$3,HS!G34*Inittialize!$F$4,HS!G35*Inittialize!$F$5,HS!G36*Inittialize!$F$6,HS!G37*Inittialize!$F$7,HS!G38*Inittialize!$F$8,HS!G39*Inittialize!$F$9,HS!G40*Inittialize!$F$10,HS!G42*Inittialize!$F$11))
)+G42)</f>
        <v>1.0010701423613542</v>
      </c>
      <c r="H29" s="108">
        <f>(IF(Rules!$B$13=Rules!$E$13,
SUM(Stand!H32*Inittialize!$F$2,Stand!H33*Inittialize!$F$3,Stand!H34*Inittialize!$F$4,Stand!H35*Inittialize!$F$5,Stand!H36*Inittialize!$F$6,Stand!H37*Inittialize!$F$7,Stand!H38*Inittialize!$F$8,Stand!H39*Inittialize!$F$9,Stand!H40*Inittialize!$F$10,Stand!H41*Inittialize!$F$11),
IF(Rules!$B$10=Rules!$D$10,SUM(HSD!H32*Inittialize!$F$2,HSD!H33*Inittialize!$F$3,HSD!H34*Inittialize!$F$4,HSD!H35*Inittialize!$F$5,HSD!H36*Inittialize!$F$6,HSD!H37*Inittialize!$F$7,HSD!H38*Inittialize!$F$8,HSD!H39*Inittialize!$F$9,HSD!H40*Inittialize!$F$10,HSD!H41*Inittialize!$F$11),
SUM(HS!H32*Inittialize!$F$2,HS!H33*Inittialize!$F$3,HS!H34*Inittialize!$F$4,HS!H35*Inittialize!$F$5,HS!H36*Inittialize!$F$6,HS!H37*Inittialize!$F$7,HS!H38*Inittialize!$F$8,HS!H39*Inittialize!$F$9,HS!H40*Inittialize!$F$10,HS!H42*Inittialize!$F$11))
)+H42)</f>
        <v>0.69433342329643621</v>
      </c>
      <c r="I29" s="108">
        <f>(IF(Rules!$B$13=Rules!$E$13,
SUM(Stand!I32*Inittialize!$F$2,Stand!I33*Inittialize!$F$3,Stand!I34*Inittialize!$F$4,Stand!I35*Inittialize!$F$5,Stand!I36*Inittialize!$F$6,Stand!I37*Inittialize!$F$7,Stand!I38*Inittialize!$F$8,Stand!I39*Inittialize!$F$9,Stand!I40*Inittialize!$F$10,Stand!I41*Inittialize!$F$11),
IF(Rules!$B$10=Rules!$D$10,SUM(HSD!I32*Inittialize!$F$2,HSD!I33*Inittialize!$F$3,HSD!I34*Inittialize!$F$4,HSD!I35*Inittialize!$F$5,HSD!I36*Inittialize!$F$6,HSD!I37*Inittialize!$F$7,HSD!I38*Inittialize!$F$8,HSD!I39*Inittialize!$F$9,HSD!I40*Inittialize!$F$10,HSD!I41*Inittialize!$F$11),
SUM(HS!I32*Inittialize!$F$2,HS!I33*Inittialize!$F$3,HS!I34*Inittialize!$F$4,HS!I35*Inittialize!$F$5,HS!I36*Inittialize!$F$6,HS!I37*Inittialize!$F$7,HS!I38*Inittialize!$F$8,HS!I39*Inittialize!$F$9,HS!I40*Inittialize!$F$10,HS!I42*Inittialize!$F$11))
)+I42)</f>
        <v>0.52603888630547257</v>
      </c>
      <c r="J29" s="108">
        <f>(IF(Rules!$B$13=Rules!$E$13,
SUM(Stand!J32*Inittialize!$F$2,Stand!J33*Inittialize!$F$3,Stand!J34*Inittialize!$F$4,Stand!J35*Inittialize!$F$5,Stand!J36*Inittialize!$F$6,Stand!J37*Inittialize!$F$7,Stand!J38*Inittialize!$F$8,Stand!J39*Inittialize!$F$9,Stand!J40*Inittialize!$F$10,Stand!J41*Inittialize!$F$11),
IF(Rules!$B$10=Rules!$D$10,SUM(HSD!J32*Inittialize!$F$2,HSD!J33*Inittialize!$F$3,HSD!J34*Inittialize!$F$4,HSD!J35*Inittialize!$F$5,HSD!J36*Inittialize!$F$6,HSD!J37*Inittialize!$F$7,HSD!J38*Inittialize!$F$8,HSD!J39*Inittialize!$F$9,HSD!J40*Inittialize!$F$10,HSD!J41*Inittialize!$F$11),
SUM(HS!J32*Inittialize!$F$2,HS!J33*Inittialize!$F$3,HS!J34*Inittialize!$F$4,HS!J35*Inittialize!$F$5,HS!J36*Inittialize!$F$6,HS!J37*Inittialize!$F$7,HS!J38*Inittialize!$F$8,HS!J39*Inittialize!$F$9,HS!J40*Inittialize!$F$10,HS!J42*Inittialize!$F$11))
)+J42)</f>
        <v>0.34167513472868205</v>
      </c>
      <c r="K29" s="57">
        <f>(IF(Rules!$B$13=Rules!$E$13,
SUM(Stand!K32*Inittialize!$F$2,Stand!K33*Inittialize!$F$3,Stand!K34*Inittialize!$F$4,Stand!K35*Inittialize!$F$5,Stand!K36*Inittialize!$F$6,Stand!K37*Inittialize!$F$7,Stand!K38*Inittialize!$F$8,Stand!K39*Inittialize!$F$9,Stand!K40*Inittialize!$F$10,Stand!K41*Inittialize!$F$11),
IF(Rules!$B$10=Rules!$D$10,SUM(HSD!K32*Inittialize!$F$2,HSD!K33*Inittialize!$F$3,HSD!K34*Inittialize!$F$4,HSD!K35*Inittialize!$F$5,HSD!K36*Inittialize!$F$6,HSD!K37*Inittialize!$F$7,HSD!K38*Inittialize!$F$8,HSD!K39*Inittialize!$F$9,HSD!K40*Inittialize!$F$10,HSD!K41*Inittialize!$F$11),
SUM(HS!K32*Inittialize!$F$2,HS!K33*Inittialize!$F$3,HS!K34*Inittialize!$F$4,HS!K35*Inittialize!$F$5,HS!K36*Inittialize!$F$6,HS!K37*Inittialize!$F$7,HS!K38*Inittialize!$F$8,HS!K39*Inittialize!$F$9,HS!K40*Inittialize!$F$10,HS!K42*Inittialize!$F$11))
)+K42)</f>
        <v>8.903646280596561E-2</v>
      </c>
    </row>
    <row r="30" spans="1:11" x14ac:dyDescent="0.3">
      <c r="A30" s="98">
        <v>2</v>
      </c>
      <c r="B30" s="93">
        <f>(IF(Rules!$B$10=Rules!$D$10,
SUM(HSD!B33*Inittialize!$F$2,HSD!B2*Inittialize!$F$3,HSD!B3*Inittialize!$F$4,HSD!B4*Inittialize!$F$5,HSD!B5*Inittialize!$F$6,HSD!B6*Inittialize!$F$7,HSD!B7*Inittialize!$F$8,HSD!B8*Inittialize!$F$9,HSD!B9*Inittialize!$F$10,HSD!B10*Inittialize!$F$11),
SUM(HS!B33*Inittialize!$F$2,HS!B2*Inittialize!$F$3,HS!B3*Inittialize!$F$4,HS!B4*Inittialize!$F$5,HS!B5*Inittialize!$F$6,HS!B6*Inittialize!$F$7,HS!B7*Inittialize!$F$8,HS!B8*Inittialize!$F$9,HS!B9*Inittialize!$F$10,HS!B10*Inittialize!$F$11)
)+B43)</f>
        <v>-1.0337051157760255</v>
      </c>
      <c r="C30" s="1">
        <f>(IF(Rules!$B$10=Rules!$D$10,
SUM(HSD!C33*Inittialize!$F$2,HSD!C2*Inittialize!$F$3,HSD!C3*Inittialize!$F$4,HSD!C4*Inittialize!$F$5,HSD!C5*Inittialize!$F$6,HSD!C6*Inittialize!$F$7,HSD!C7*Inittialize!$F$8,HSD!C8*Inittialize!$F$9,HSD!C9*Inittialize!$F$10,HSD!C10*Inittialize!$F$11),
SUM(HS!C33*Inittialize!$F$2,HS!C2*Inittialize!$F$3,HS!C3*Inittialize!$F$4,HS!C4*Inittialize!$F$5,HS!C5*Inittialize!$F$6,HS!C6*Inittialize!$F$7,HS!C7*Inittialize!$F$8,HS!C8*Inittialize!$F$9,HS!C9*Inittialize!$F$10,HS!C10*Inittialize!$F$11)
)+C43)</f>
        <v>-0.22765307495684722</v>
      </c>
      <c r="D30" s="1">
        <f>(IF(Rules!$B$10=Rules!$D$10,
SUM(HSD!D33*Inittialize!$F$2,HSD!D2*Inittialize!$F$3,HSD!D3*Inittialize!$F$4,HSD!D4*Inittialize!$F$5,HSD!D5*Inittialize!$F$6,HSD!D6*Inittialize!$F$7,HSD!D7*Inittialize!$F$8,HSD!D8*Inittialize!$F$9,HSD!D9*Inittialize!$F$10,HSD!D10*Inittialize!$F$11),
SUM(HS!D33*Inittialize!$F$2,HS!D2*Inittialize!$F$3,HS!D3*Inittialize!$F$4,HS!D4*Inittialize!$F$5,HS!D5*Inittialize!$F$6,HS!D6*Inittialize!$F$7,HS!D7*Inittialize!$F$8,HS!D8*Inittialize!$F$9,HS!D9*Inittialize!$F$10,HS!D10*Inittialize!$F$11)
)+D43)</f>
        <v>-0.14925211843923597</v>
      </c>
      <c r="E30" s="1">
        <f>(IF(Rules!$B$10=Rules!$D$10,
SUM(HSD!E33*Inittialize!$F$2,HSD!E2*Inittialize!$F$3,HSD!E3*Inittialize!$F$4,HSD!E4*Inittialize!$F$5,HSD!E5*Inittialize!$F$6,HSD!E6*Inittialize!$F$7,HSD!E7*Inittialize!$F$8,HSD!E8*Inittialize!$F$9,HSD!E9*Inittialize!$F$10,HSD!E10*Inittialize!$F$11),
SUM(HS!E33*Inittialize!$F$2,HS!E2*Inittialize!$F$3,HS!E3*Inittialize!$F$4,HS!E4*Inittialize!$F$5,HS!E5*Inittialize!$F$6,HS!E6*Inittialize!$F$7,HS!E7*Inittialize!$F$8,HS!E8*Inittialize!$F$9,HS!E9*Inittialize!$F$10,HS!E10*Inittialize!$F$11)
)+E43)</f>
        <v>-6.6301236407503239E-2</v>
      </c>
      <c r="F30" s="1">
        <f>(IF(Rules!$B$10=Rules!$D$10,
SUM(HSD!F33*Inittialize!$F$2,HSD!F2*Inittialize!$F$3,HSD!F3*Inittialize!$F$4,HSD!F4*Inittialize!$F$5,HSD!F5*Inittialize!$F$6,HSD!F6*Inittialize!$F$7,HSD!F7*Inittialize!$F$8,HSD!F8*Inittialize!$F$9,HSD!F9*Inittialize!$F$10,HSD!F10*Inittialize!$F$11),
SUM(HS!F33*Inittialize!$F$2,HS!F2*Inittialize!$F$3,HS!F3*Inittialize!$F$4,HS!F4*Inittialize!$F$5,HS!F5*Inittialize!$F$6,HS!F6*Inittialize!$F$7,HS!F7*Inittialize!$F$8,HS!F8*Inittialize!$F$9,HS!F9*Inittialize!$F$10,HS!F10*Inittialize!$F$11)
)+F43)</f>
        <v>4.1190096854350204E-2</v>
      </c>
      <c r="G30" s="1">
        <f>(IF(Rules!$B$10=Rules!$D$10,
SUM(HSD!G33*Inittialize!$F$2,HSD!G2*Inittialize!$F$3,HSD!G3*Inittialize!$F$4,HSD!G4*Inittialize!$F$5,HSD!G5*Inittialize!$F$6,HSD!G6*Inittialize!$F$7,HSD!G7*Inittialize!$F$8,HSD!G8*Inittialize!$F$9,HSD!G9*Inittialize!$F$10,HSD!G10*Inittialize!$F$11),
SUM(HS!G33*Inittialize!$F$2,HS!G2*Inittialize!$F$3,HS!G3*Inittialize!$F$4,HS!G4*Inittialize!$F$5,HS!G5*Inittialize!$F$6,HS!G6*Inittialize!$F$7,HS!G7*Inittialize!$F$8,HS!G8*Inittialize!$F$9,HS!G9*Inittialize!$F$10,HS!G10*Inittialize!$F$11)
)+G43)</f>
        <v>0.11665023583890355</v>
      </c>
      <c r="H30" s="1">
        <f>(IF(Rules!$B$10=Rules!$D$10,
SUM(HSD!H33*Inittialize!$F$2,HSD!H2*Inittialize!$F$3,HSD!H3*Inittialize!$F$4,HSD!H4*Inittialize!$F$5,HSD!H5*Inittialize!$F$6,HSD!H6*Inittialize!$F$7,HSD!H7*Inittialize!$F$8,HSD!H8*Inittialize!$F$9,HSD!H9*Inittialize!$F$10,HSD!H10*Inittialize!$F$11),
SUM(HS!H33*Inittialize!$F$2,HS!H2*Inittialize!$F$3,HS!H3*Inittialize!$F$4,HS!H4*Inittialize!$F$5,HS!H5*Inittialize!$F$6,HS!H6*Inittialize!$F$7,HS!H7*Inittialize!$F$8,HS!H8*Inittialize!$F$9,HS!H9*Inittialize!$F$10,HS!H10*Inittialize!$F$11)
)+H43)</f>
        <v>-8.1771064127586751E-2</v>
      </c>
      <c r="I30" s="1">
        <f>(IF(Rules!$B$10=Rules!$D$10,
SUM(HSD!I33*Inittialize!$F$2,HSD!I2*Inittialize!$F$3,HSD!I3*Inittialize!$F$4,HSD!I4*Inittialize!$F$5,HSD!I5*Inittialize!$F$6,HSD!I6*Inittialize!$F$7,HSD!I7*Inittialize!$F$8,HSD!I8*Inittialize!$F$9,HSD!I9*Inittialize!$F$10,HSD!I10*Inittialize!$F$11),
SUM(HS!I33*Inittialize!$F$2,HS!I2*Inittialize!$F$3,HS!I3*Inittialize!$F$4,HS!I4*Inittialize!$F$5,HS!I5*Inittialize!$F$6,HS!I6*Inittialize!$F$7,HS!I7*Inittialize!$F$8,HS!I8*Inittialize!$F$9,HS!I9*Inittialize!$F$10,HS!I10*Inittialize!$F$11)
)+I43)</f>
        <v>-0.30948518332538155</v>
      </c>
      <c r="J30" s="1">
        <f>(IF(Rules!$B$10=Rules!$D$10,
SUM(HSD!J33*Inittialize!$F$2,HSD!J2*Inittialize!$F$3,HSD!J3*Inittialize!$F$4,HSD!J4*Inittialize!$F$5,HSD!J5*Inittialize!$F$6,HSD!J6*Inittialize!$F$7,HSD!J7*Inittialize!$F$8,HSD!J8*Inittialize!$F$9,HSD!J9*Inittialize!$F$10,HSD!J10*Inittialize!$F$11),
SUM(HS!J33*Inittialize!$F$2,HS!J2*Inittialize!$F$3,HS!J3*Inittialize!$F$4,HS!J4*Inittialize!$F$5,HS!J5*Inittialize!$F$6,HS!J6*Inittialize!$F$7,HS!J7*Inittialize!$F$8,HS!J8*Inittialize!$F$9,HS!J9*Inittialize!$F$10,HS!J10*Inittialize!$F$11)
)+J43)</f>
        <v>-0.57014142916052535</v>
      </c>
      <c r="K30" s="9">
        <f>(IF(Rules!$B$10=Rules!$D$10,
SUM(HSD!K33*Inittialize!$F$2,HSD!K2*Inittialize!$F$3,HSD!K3*Inittialize!$F$4,HSD!K4*Inittialize!$F$5,HSD!K5*Inittialize!$F$6,HSD!K6*Inittialize!$F$7,HSD!K7*Inittialize!$F$8,HSD!K8*Inittialize!$F$9,HSD!K9*Inittialize!$F$10,HSD!K10*Inittialize!$F$11),
SUM(HS!K33*Inittialize!$F$2,HS!K2*Inittialize!$F$3,HS!K3*Inittialize!$F$4,HS!K4*Inittialize!$F$5,HS!K5*Inittialize!$F$6,HS!K6*Inittialize!$F$7,HS!K7*Inittialize!$F$8,HS!K8*Inittialize!$F$9,HS!K9*Inittialize!$F$10,HS!K10*Inittialize!$F$11)
)+K43)</f>
        <v>-0.87289118321932291</v>
      </c>
    </row>
    <row r="31" spans="1:11" x14ac:dyDescent="0.3">
      <c r="A31" s="98">
        <v>3</v>
      </c>
      <c r="B31" s="93">
        <f>(IF(Rules!$B$10=Rules!$D$10,
SUM(HSD!B34*Inittialize!$F$2,HSD!B3*Inittialize!$F$3,HSD!B4*Inittialize!$F$4,HSD!B5*Inittialize!$F$5,HSD!B6*Inittialize!$F$6,HSD!B7*Inittialize!$F$7,HSD!B8*Inittialize!$F$8,HSD!B9*Inittialize!$F$9,HSD!B10*Inittialize!$F$10,HSD!B11*Inittialize!$F$11),
SUM(HS!B34*Inittialize!$F$2,HS!B3*Inittialize!$F$3,HS!B4*Inittialize!$F$4,HS!B5*Inittialize!$F$5,HS!B6*Inittialize!$F$6,HS!B7*Inittialize!$F$7,HS!B8*Inittialize!$F$8,HS!B9*Inittialize!$F$9,HS!B10*Inittialize!$F$10,HS!B11*Inittialize!$F$11)
)+B44)</f>
        <v>-1.0942339229842661</v>
      </c>
      <c r="C31" s="1">
        <f>(IF(Rules!$B$10=Rules!$D$10,
SUM(HSD!C34*Inittialize!$F$2,HSD!C3*Inittialize!$F$3,HSD!C4*Inittialize!$F$4,HSD!C5*Inittialize!$F$5,HSD!C6*Inittialize!$F$6,HSD!C7*Inittialize!$F$7,HSD!C8*Inittialize!$F$8,HSD!C9*Inittialize!$F$9,HSD!C10*Inittialize!$F$10,HSD!C11*Inittialize!$F$11),
SUM(HS!C34*Inittialize!$F$2,HS!C3*Inittialize!$F$3,HS!C4*Inittialize!$F$4,HS!C5*Inittialize!$F$5,HS!C6*Inittialize!$F$6,HS!C7*Inittialize!$F$7,HS!C8*Inittialize!$F$8,HS!C9*Inittialize!$F$9,HS!C10*Inittialize!$F$10,HS!C11*Inittialize!$F$11)
)+C44)</f>
        <v>-0.30156751319355757</v>
      </c>
      <c r="D31" s="1">
        <f>(IF(Rules!$B$10=Rules!$D$10,
SUM(HSD!D34*Inittialize!$F$2,HSD!D3*Inittialize!$F$3,HSD!D4*Inittialize!$F$4,HSD!D5*Inittialize!$F$5,HSD!D6*Inittialize!$F$6,HSD!D7*Inittialize!$F$7,HSD!D8*Inittialize!$F$8,HSD!D9*Inittialize!$F$9,HSD!D10*Inittialize!$F$10,HSD!D11*Inittialize!$F$11),
SUM(HS!D34*Inittialize!$F$2,HS!D3*Inittialize!$F$3,HS!D4*Inittialize!$F$4,HS!D5*Inittialize!$F$5,HS!D6*Inittialize!$F$6,HS!D7*Inittialize!$F$7,HS!D8*Inittialize!$F$8,HS!D9*Inittialize!$F$9,HS!D10*Inittialize!$F$10,HS!D11*Inittialize!$F$11)
)+D44)</f>
        <v>-0.20662757483669236</v>
      </c>
      <c r="E31" s="1">
        <f>(IF(Rules!$B$10=Rules!$D$10,
SUM(HSD!E34*Inittialize!$F$2,HSD!E3*Inittialize!$F$3,HSD!E4*Inittialize!$F$4,HSD!E5*Inittialize!$F$5,HSD!E6*Inittialize!$F$6,HSD!E7*Inittialize!$F$7,HSD!E8*Inittialize!$F$8,HSD!E9*Inittialize!$F$9,HSD!E10*Inittialize!$F$10,HSD!E11*Inittialize!$F$11),
SUM(HS!E34*Inittialize!$F$2,HS!E3*Inittialize!$F$3,HS!E4*Inittialize!$F$4,HS!E5*Inittialize!$F$5,HS!E6*Inittialize!$F$6,HS!E7*Inittialize!$F$7,HS!E8*Inittialize!$F$8,HS!E9*Inittialize!$F$9,HS!E10*Inittialize!$F$10,HS!E11*Inittialize!$F$11)
)+E44)</f>
        <v>-0.1087838721267161</v>
      </c>
      <c r="F31" s="1">
        <f>(IF(Rules!$B$10=Rules!$D$10,
SUM(HSD!F34*Inittialize!$F$2,HSD!F3*Inittialize!$F$3,HSD!F4*Inittialize!$F$4,HSD!F5*Inittialize!$F$5,HSD!F6*Inittialize!$F$6,HSD!F7*Inittialize!$F$7,HSD!F8*Inittialize!$F$8,HSD!F9*Inittialize!$F$9,HSD!F10*Inittialize!$F$10,HSD!F11*Inittialize!$F$11),
SUM(HS!F34*Inittialize!$F$2,HS!F3*Inittialize!$F$3,HS!F4*Inittialize!$F$4,HS!F5*Inittialize!$F$5,HS!F6*Inittialize!$F$6,HS!F7*Inittialize!$F$7,HS!F8*Inittialize!$F$8,HS!F9*Inittialize!$F$9,HS!F10*Inittialize!$F$10,HS!F11*Inittialize!$F$11)
)+F44)</f>
        <v>5.0987136419013146E-4</v>
      </c>
      <c r="G31" s="1">
        <f>(IF(Rules!$B$10=Rules!$D$10,
SUM(HSD!G34*Inittialize!$F$2,HSD!G3*Inittialize!$F$3,HSD!G4*Inittialize!$F$4,HSD!G5*Inittialize!$F$5,HSD!G6*Inittialize!$F$6,HSD!G7*Inittialize!$F$7,HSD!G8*Inittialize!$F$8,HSD!G9*Inittialize!$F$9,HSD!G10*Inittialize!$F$10,HSD!G11*Inittialize!$F$11),
SUM(HS!G34*Inittialize!$F$2,HS!G3*Inittialize!$F$3,HS!G4*Inittialize!$F$4,HS!G5*Inittialize!$F$5,HS!G6*Inittialize!$F$6,HS!G7*Inittialize!$F$7,HS!G8*Inittialize!$F$8,HS!G9*Inittialize!$F$9,HS!G10*Inittialize!$F$10,HS!G11*Inittialize!$F$11)
)+G44)</f>
        <v>7.3413909619677933E-2</v>
      </c>
      <c r="H31" s="1">
        <f>(IF(Rules!$B$10=Rules!$D$10,
SUM(HSD!H34*Inittialize!$F$2,HSD!H3*Inittialize!$F$3,HSD!H4*Inittialize!$F$4,HSD!H5*Inittialize!$F$5,HSD!H6*Inittialize!$F$6,HSD!H7*Inittialize!$F$7,HSD!H8*Inittialize!$F$8,HSD!H9*Inittialize!$F$9,HSD!H10*Inittialize!$F$10,HSD!H11*Inittialize!$F$11),
SUM(HS!H34*Inittialize!$F$2,HS!H3*Inittialize!$F$3,HS!H4*Inittialize!$F$4,HS!H5*Inittialize!$F$5,HS!H6*Inittialize!$F$6,HS!H7*Inittialize!$F$7,HS!H8*Inittialize!$F$8,HS!H9*Inittialize!$F$9,HS!H10*Inittialize!$F$10,HS!H11*Inittialize!$F$11)
)+H44)</f>
        <v>-0.17231276562106998</v>
      </c>
      <c r="I31" s="1">
        <f>(IF(Rules!$B$10=Rules!$D$10,
SUM(HSD!I34*Inittialize!$F$2,HSD!I3*Inittialize!$F$3,HSD!I4*Inittialize!$F$4,HSD!I5*Inittialize!$F$5,HSD!I6*Inittialize!$F$6,HSD!I7*Inittialize!$F$7,HSD!I8*Inittialize!$F$8,HSD!I9*Inittialize!$F$9,HSD!I10*Inittialize!$F$10,HSD!I11*Inittialize!$F$11),
SUM(HS!I34*Inittialize!$F$2,HS!I3*Inittialize!$F$3,HS!I4*Inittialize!$F$4,HS!I5*Inittialize!$F$5,HS!I6*Inittialize!$F$6,HS!I7*Inittialize!$F$7,HS!I8*Inittialize!$F$8,HS!I9*Inittialize!$F$9,HS!I10*Inittialize!$F$10,HS!I11*Inittialize!$F$11)
)+I44)</f>
        <v>-0.39282564195060304</v>
      </c>
      <c r="J31" s="1">
        <f>(IF(Rules!$B$10=Rules!$D$10,
SUM(HSD!J34*Inittialize!$F$2,HSD!J3*Inittialize!$F$3,HSD!J4*Inittialize!$F$4,HSD!J5*Inittialize!$F$5,HSD!J6*Inittialize!$F$6,HSD!J7*Inittialize!$F$7,HSD!J8*Inittialize!$F$8,HSD!J9*Inittialize!$F$9,HSD!J10*Inittialize!$F$10,HSD!J11*Inittialize!$F$11),
SUM(HS!J34*Inittialize!$F$2,HS!J3*Inittialize!$F$3,HS!J4*Inittialize!$F$4,HS!J5*Inittialize!$F$5,HS!J6*Inittialize!$F$6,HS!J7*Inittialize!$F$7,HS!J8*Inittialize!$F$8,HS!J9*Inittialize!$F$9,HS!J10*Inittialize!$F$10,HS!J11*Inittialize!$F$11)
)+J44)</f>
        <v>-0.64522986844087304</v>
      </c>
      <c r="K31" s="9">
        <f>(IF(Rules!$B$10=Rules!$D$10,
SUM(HSD!K34*Inittialize!$F$2,HSD!K3*Inittialize!$F$3,HSD!K4*Inittialize!$F$4,HSD!K5*Inittialize!$F$5,HSD!K6*Inittialize!$F$6,HSD!K7*Inittialize!$F$7,HSD!K8*Inittialize!$F$8,HSD!K9*Inittialize!$F$9,HSD!K10*Inittialize!$F$10,HSD!K11*Inittialize!$F$11),
SUM(HS!K34*Inittialize!$F$2,HS!K3*Inittialize!$F$3,HS!K4*Inittialize!$F$4,HS!K5*Inittialize!$F$5,HS!K6*Inittialize!$F$6,HS!K7*Inittialize!$F$7,HS!K8*Inittialize!$F$8,HS!K9*Inittialize!$F$9,HS!K10*Inittialize!$F$10,HS!K11*Inittialize!$F$11)
)+K44)</f>
        <v>-0.93833940384779424</v>
      </c>
    </row>
    <row r="32" spans="1:11" x14ac:dyDescent="0.3">
      <c r="A32" s="98">
        <v>4</v>
      </c>
      <c r="B32" s="93">
        <f>(IF(Rules!$B$10=Rules!$D$10,
SUM(HSD!B35*Inittialize!$F$2,HSD!B4*Inittialize!$F$3,HSD!B5*Inittialize!$F$4,HSD!B6*Inittialize!$F$5,HSD!B7*Inittialize!$F$6,HSD!B8*Inittialize!$F$7,HSD!B9*Inittialize!$F$8,HSD!B10*Inittialize!$F$9,HSD!B11*Inittialize!$F$10,HSD!B12*Inittialize!$F$11),
SUM(HS!B35*Inittialize!$F$2,HS!B4*Inittialize!$F$3,HS!B5*Inittialize!$F$4,HS!B6*Inittialize!$F$5,HS!B7*Inittialize!$F$6,HS!B8*Inittialize!$F$7,HS!B9*Inittialize!$F$8,HS!B10*Inittialize!$F$9,HS!B11*Inittialize!$F$10,HS!B12*Inittialize!$F$11)
)+B45)</f>
        <v>-1.1561559198505988</v>
      </c>
      <c r="C32" s="1">
        <f>(IF(Rules!$B$10=Rules!$D$10,
SUM(HSD!C35*Inittialize!$F$2,HSD!C4*Inittialize!$F$3,HSD!C5*Inittialize!$F$4,HSD!C6*Inittialize!$F$5,HSD!C7*Inittialize!$F$6,HSD!C8*Inittialize!$F$7,HSD!C9*Inittialize!$F$8,HSD!C10*Inittialize!$F$9,HSD!C11*Inittialize!$F$10,HSD!C12*Inittialize!$F$11),
SUM(HS!C35*Inittialize!$F$2,HS!C4*Inittialize!$F$3,HS!C5*Inittialize!$F$4,HS!C6*Inittialize!$F$5,HS!C7*Inittialize!$F$6,HS!C8*Inittialize!$F$7,HS!C9*Inittialize!$F$8,HS!C10*Inittialize!$F$9,HS!C11*Inittialize!$F$10,HS!C12*Inittialize!$F$11)
)+C45)</f>
        <v>-0.34473998285676416</v>
      </c>
      <c r="D32" s="1">
        <f>(IF(Rules!$B$10=Rules!$D$10,
SUM(HSD!D35*Inittialize!$F$2,HSD!D4*Inittialize!$F$3,HSD!D5*Inittialize!$F$4,HSD!D6*Inittialize!$F$5,HSD!D7*Inittialize!$F$6,HSD!D8*Inittialize!$F$7,HSD!D9*Inittialize!$F$8,HSD!D10*Inittialize!$F$9,HSD!D11*Inittialize!$F$10,HSD!D12*Inittialize!$F$11),
SUM(HS!D35*Inittialize!$F$2,HS!D4*Inittialize!$F$3,HS!D5*Inittialize!$F$4,HS!D6*Inittialize!$F$5,HS!D7*Inittialize!$F$6,HS!D8*Inittialize!$F$7,HS!D9*Inittialize!$F$8,HS!D10*Inittialize!$F$9,HS!D11*Inittialize!$F$10,HS!D12*Inittialize!$F$11)
)+D45)</f>
        <v>-0.24783994289923295</v>
      </c>
      <c r="E32" s="1">
        <f>(IF(Rules!$B$10=Rules!$D$10,
SUM(HSD!E35*Inittialize!$F$2,HSD!E4*Inittialize!$F$3,HSD!E5*Inittialize!$F$4,HSD!E6*Inittialize!$F$5,HSD!E7*Inittialize!$F$6,HSD!E8*Inittialize!$F$7,HSD!E9*Inittialize!$F$8,HSD!E10*Inittialize!$F$9,HSD!E11*Inittialize!$F$10,HSD!E12*Inittialize!$F$11),
SUM(HS!E35*Inittialize!$F$2,HS!E4*Inittialize!$F$3,HS!E5*Inittialize!$F$4,HS!E6*Inittialize!$F$5,HS!E7*Inittialize!$F$6,HS!E8*Inittialize!$F$7,HS!E9*Inittialize!$F$8,HS!E10*Inittialize!$F$9,HS!E11*Inittialize!$F$10,HS!E12*Inittialize!$F$11)
)+E45)</f>
        <v>-0.1481022603207508</v>
      </c>
      <c r="F32" s="1">
        <f>(IF(Rules!$B$10=Rules!$D$10,
SUM(HSD!F35*Inittialize!$F$2,HSD!F4*Inittialize!$F$3,HSD!F5*Inittialize!$F$4,HSD!F6*Inittialize!$F$5,HSD!F7*Inittialize!$F$6,HSD!F8*Inittialize!$F$7,HSD!F9*Inittialize!$F$8,HSD!F10*Inittialize!$F$9,HSD!F11*Inittialize!$F$10,HSD!F12*Inittialize!$F$11),
SUM(HS!F35*Inittialize!$F$2,HS!F4*Inittialize!$F$3,HS!F5*Inittialize!$F$4,HS!F6*Inittialize!$F$5,HS!F7*Inittialize!$F$6,HS!F8*Inittialize!$F$7,HS!F9*Inittialize!$F$8,HS!F10*Inittialize!$F$9,HS!F11*Inittialize!$F$10,HS!F12*Inittialize!$F$11)
)+F45)</f>
        <v>-3.7139779559779658E-2</v>
      </c>
      <c r="G32" s="1">
        <f>(IF(Rules!$B$10=Rules!$D$10,
SUM(HSD!G35*Inittialize!$F$2,HSD!G4*Inittialize!$F$3,HSD!G5*Inittialize!$F$4,HSD!G6*Inittialize!$F$5,HSD!G7*Inittialize!$F$6,HSD!G8*Inittialize!$F$7,HSD!G9*Inittialize!$F$8,HSD!G10*Inittialize!$F$9,HSD!G11*Inittialize!$F$10,HSD!G12*Inittialize!$F$11),
SUM(HS!G35*Inittialize!$F$2,HS!G4*Inittialize!$F$3,HS!G5*Inittialize!$F$4,HS!G6*Inittialize!$F$5,HS!G7*Inittialize!$F$6,HS!G8*Inittialize!$F$7,HS!G9*Inittialize!$F$8,HS!G10*Inittialize!$F$9,HS!G11*Inittialize!$F$10,HS!G12*Inittialize!$F$11)
)+G45)</f>
        <v>3.3391251842939229E-2</v>
      </c>
      <c r="H32" s="1">
        <f>(IF(Rules!$B$10=Rules!$D$10,
SUM(HSD!H35*Inittialize!$F$2,HSD!H4*Inittialize!$F$3,HSD!H5*Inittialize!$F$4,HSD!H6*Inittialize!$F$5,HSD!H7*Inittialize!$F$6,HSD!H8*Inittialize!$F$7,HSD!H9*Inittialize!$F$8,HSD!H10*Inittialize!$F$9,HSD!H11*Inittialize!$F$10,HSD!H12*Inittialize!$F$11),
SUM(HS!H35*Inittialize!$F$2,HS!H4*Inittialize!$F$3,HS!H5*Inittialize!$F$4,HS!H6*Inittialize!$F$5,HS!H7*Inittialize!$F$6,HS!H8*Inittialize!$F$7,HS!H9*Inittialize!$F$8,HS!H10*Inittialize!$F$9,HS!H11*Inittialize!$F$10,HS!H12*Inittialize!$F$11)
)+H45)</f>
        <v>-0.26483760317539107</v>
      </c>
      <c r="I32" s="1">
        <f>(IF(Rules!$B$10=Rules!$D$10,
SUM(HSD!I35*Inittialize!$F$2,HSD!I4*Inittialize!$F$3,HSD!I5*Inittialize!$F$4,HSD!I6*Inittialize!$F$5,HSD!I7*Inittialize!$F$6,HSD!I8*Inittialize!$F$7,HSD!I9*Inittialize!$F$8,HSD!I10*Inittialize!$F$9,HSD!I11*Inittialize!$F$10,HSD!I12*Inittialize!$F$11),
SUM(HS!I35*Inittialize!$F$2,HS!I4*Inittialize!$F$3,HS!I5*Inittialize!$F$4,HS!I6*Inittialize!$F$5,HS!I7*Inittialize!$F$6,HS!I8*Inittialize!$F$7,HS!I9*Inittialize!$F$8,HS!I10*Inittialize!$F$9,HS!I11*Inittialize!$F$10,HS!I12*Inittialize!$F$11)
)+I45)</f>
        <v>-0.47800245798061536</v>
      </c>
      <c r="J32" s="1">
        <f>(IF(Rules!$B$10=Rules!$D$10,
SUM(HSD!J35*Inittialize!$F$2,HSD!J4*Inittialize!$F$3,HSD!J5*Inittialize!$F$4,HSD!J6*Inittialize!$F$5,HSD!J7*Inittialize!$F$6,HSD!J8*Inittialize!$F$7,HSD!J9*Inittialize!$F$8,HSD!J10*Inittialize!$F$9,HSD!J11*Inittialize!$F$10,HSD!J12*Inittialize!$F$11),
SUM(HS!J35*Inittialize!$F$2,HS!J4*Inittialize!$F$3,HS!J5*Inittialize!$F$4,HS!J6*Inittialize!$F$5,HS!J7*Inittialize!$F$6,HS!J8*Inittialize!$F$7,HS!J9*Inittialize!$F$8,HS!J10*Inittialize!$F$9,HS!J11*Inittialize!$F$10,HS!J12*Inittialize!$F$11)
)+J45)</f>
        <v>-0.72199853746009657</v>
      </c>
      <c r="K32" s="9">
        <f>(IF(Rules!$B$10=Rules!$D$10,
SUM(HSD!K35*Inittialize!$F$2,HSD!K4*Inittialize!$F$3,HSD!K5*Inittialize!$F$4,HSD!K6*Inittialize!$F$5,HSD!K7*Inittialize!$F$6,HSD!K8*Inittialize!$F$7,HSD!K9*Inittialize!$F$8,HSD!K10*Inittialize!$F$9,HSD!K11*Inittialize!$F$10,HSD!K12*Inittialize!$F$11),
SUM(HS!K35*Inittialize!$F$2,HS!K4*Inittialize!$F$3,HS!K5*Inittialize!$F$4,HS!K6*Inittialize!$F$5,HS!K7*Inittialize!$F$6,HS!K8*Inittialize!$F$7,HS!K9*Inittialize!$F$8,HS!K10*Inittialize!$F$9,HS!K11*Inittialize!$F$10,HS!K12*Inittialize!$F$11)
)+K45)</f>
        <v>-1.0052995930905331</v>
      </c>
    </row>
    <row r="33" spans="1:11" x14ac:dyDescent="0.3">
      <c r="A33" s="98">
        <v>5</v>
      </c>
      <c r="B33" s="93">
        <f>(IF(Rules!$B$10=Rules!$D$10,
SUM(HSD!B36*Inittialize!$F$2,HSD!B5*Inittialize!$F$3,HSD!B6*Inittialize!$F$4,HSD!B7*Inittialize!$F$5,HSD!B8*Inittialize!$F$6,HSD!B9*Inittialize!$F$7,HSD!B10*Inittialize!$F$8,HSD!B11*Inittialize!$F$9,HSD!B12*Inittialize!$F$10,HSD!B13*Inittialize!$F$11),
SUM(HS!B36*Inittialize!$F$2,HS!B5*Inittialize!$F$3,HS!B6*Inittialize!$F$4,HS!B7*Inittialize!$F$5,HS!B8*Inittialize!$F$6,HS!B9*Inittialize!$F$7,HS!B10*Inittialize!$F$8,HS!B11*Inittialize!$F$9,HS!B12*Inittialize!$F$10,HS!B13*Inittialize!$F$11)
)+B46)</f>
        <v>-1.2189669063342574</v>
      </c>
      <c r="C33" s="1">
        <f>(IF(Rules!$B$10=Rules!$D$10,
SUM(HSD!C36*Inittialize!$F$2,HSD!C5*Inittialize!$F$3,HSD!C6*Inittialize!$F$4,HSD!C7*Inittialize!$F$5,HSD!C8*Inittialize!$F$6,HSD!C9*Inittialize!$F$7,HSD!C10*Inittialize!$F$8,HSD!C11*Inittialize!$F$9,HSD!C12*Inittialize!$F$10,HSD!C13*Inittialize!$F$11),
SUM(HS!C36*Inittialize!$F$2,HS!C5*Inittialize!$F$3,HS!C6*Inittialize!$F$4,HS!C7*Inittialize!$F$5,HS!C8*Inittialize!$F$6,HS!C9*Inittialize!$F$7,HS!C10*Inittialize!$F$8,HS!C11*Inittialize!$F$9,HS!C12*Inittialize!$F$10,HS!C13*Inittialize!$F$11)
)+C46)</f>
        <v>-0.38464670119124256</v>
      </c>
      <c r="D33" s="1">
        <f>(IF(Rules!$B$10=Rules!$D$10,
SUM(HSD!D36*Inittialize!$F$2,HSD!D5*Inittialize!$F$3,HSD!D6*Inittialize!$F$4,HSD!D7*Inittialize!$F$5,HSD!D8*Inittialize!$F$6,HSD!D9*Inittialize!$F$7,HSD!D10*Inittialize!$F$8,HSD!D11*Inittialize!$F$9,HSD!D12*Inittialize!$F$10,HSD!D13*Inittialize!$F$11),
SUM(HS!D36*Inittialize!$F$2,HS!D5*Inittialize!$F$3,HS!D6*Inittialize!$F$4,HS!D7*Inittialize!$F$5,HS!D8*Inittialize!$F$6,HS!D9*Inittialize!$F$7,HS!D10*Inittialize!$F$8,HS!D11*Inittialize!$F$9,HS!D12*Inittialize!$F$10,HS!D13*Inittialize!$F$11)
)+D46)</f>
        <v>-0.28593068178446945</v>
      </c>
      <c r="E33" s="1">
        <f>(IF(Rules!$B$10=Rules!$D$10,
SUM(HSD!E36*Inittialize!$F$2,HSD!E5*Inittialize!$F$3,HSD!E6*Inittialize!$F$4,HSD!E7*Inittialize!$F$5,HSD!E8*Inittialize!$F$6,HSD!E9*Inittialize!$F$7,HSD!E10*Inittialize!$F$8,HSD!E11*Inittialize!$F$9,HSD!E12*Inittialize!$F$10,HSD!E13*Inittialize!$F$11),
SUM(HS!E36*Inittialize!$F$2,HS!E5*Inittialize!$F$3,HS!E6*Inittialize!$F$4,HS!E7*Inittialize!$F$5,HS!E8*Inittialize!$F$6,HS!E9*Inittialize!$F$7,HS!E10*Inittialize!$F$8,HS!E11*Inittialize!$F$9,HS!E12*Inittialize!$F$10,HS!E13*Inittialize!$F$11)
)+E46)</f>
        <v>-0.18443839259908279</v>
      </c>
      <c r="F33" s="1">
        <f>(IF(Rules!$B$10=Rules!$D$10,
SUM(HSD!F36*Inittialize!$F$2,HSD!F5*Inittialize!$F$3,HSD!F6*Inittialize!$F$4,HSD!F7*Inittialize!$F$5,HSD!F8*Inittialize!$F$6,HSD!F9*Inittialize!$F$7,HSD!F10*Inittialize!$F$8,HSD!F11*Inittialize!$F$9,HSD!F12*Inittialize!$F$10,HSD!F13*Inittialize!$F$11),
SUM(HS!F36*Inittialize!$F$2,HS!F5*Inittialize!$F$3,HS!F6*Inittialize!$F$4,HS!F7*Inittialize!$F$5,HS!F8*Inittialize!$F$6,HS!F9*Inittialize!$F$7,HS!F10*Inittialize!$F$8,HS!F11*Inittialize!$F$9,HS!F12*Inittialize!$F$10,HS!F13*Inittialize!$F$11)
)+F46)</f>
        <v>-7.1936911175579391E-2</v>
      </c>
      <c r="G33" s="1">
        <f>(IF(Rules!$B$10=Rules!$D$10,
SUM(HSD!G36*Inittialize!$F$2,HSD!G5*Inittialize!$F$3,HSD!G6*Inittialize!$F$4,HSD!G7*Inittialize!$F$5,HSD!G8*Inittialize!$F$6,HSD!G9*Inittialize!$F$7,HSD!G10*Inittialize!$F$8,HSD!G11*Inittialize!$F$9,HSD!G12*Inittialize!$F$10,HSD!G13*Inittialize!$F$11),
SUM(HS!G36*Inittialize!$F$2,HS!G5*Inittialize!$F$3,HS!G6*Inittialize!$F$4,HS!G7*Inittialize!$F$5,HS!G8*Inittialize!$F$6,HS!G9*Inittialize!$F$7,HS!G10*Inittialize!$F$8,HS!G11*Inittialize!$F$9,HS!G12*Inittialize!$F$10,HS!G13*Inittialize!$F$11)
)+G46)</f>
        <v>-3.5590135153206887E-3</v>
      </c>
      <c r="H33" s="1">
        <f>(IF(Rules!$B$10=Rules!$D$10,
SUM(HSD!H36*Inittialize!$F$2,HSD!H5*Inittialize!$F$3,HSD!H6*Inittialize!$F$4,HSD!H7*Inittialize!$F$5,HSD!H8*Inittialize!$F$6,HSD!H9*Inittialize!$F$7,HSD!H10*Inittialize!$F$8,HSD!H11*Inittialize!$F$9,HSD!H12*Inittialize!$F$10,HSD!H13*Inittialize!$F$11),
SUM(HS!H36*Inittialize!$F$2,HS!H5*Inittialize!$F$3,HS!H6*Inittialize!$F$4,HS!H7*Inittialize!$F$5,HS!H8*Inittialize!$F$6,HS!H9*Inittialize!$F$7,HS!H10*Inittialize!$F$8,HS!H11*Inittialize!$F$9,HS!H12*Inittialize!$F$10,HS!H13*Inittialize!$F$11)
)+H46)</f>
        <v>-0.35834232565244556</v>
      </c>
      <c r="I33" s="1">
        <f>(IF(Rules!$B$10=Rules!$D$10,
SUM(HSD!I36*Inittialize!$F$2,HSD!I5*Inittialize!$F$3,HSD!I6*Inittialize!$F$4,HSD!I7*Inittialize!$F$5,HSD!I8*Inittialize!$F$6,HSD!I9*Inittialize!$F$7,HSD!I10*Inittialize!$F$8,HSD!I11*Inittialize!$F$9,HSD!I12*Inittialize!$F$10,HSD!I13*Inittialize!$F$11),
SUM(HS!I36*Inittialize!$F$2,HS!I5*Inittialize!$F$3,HS!I6*Inittialize!$F$4,HS!I7*Inittialize!$F$5,HS!I8*Inittialize!$F$6,HS!I9*Inittialize!$F$7,HS!I10*Inittialize!$F$8,HS!I11*Inittialize!$F$9,HS!I12*Inittialize!$F$10,HS!I13*Inittialize!$F$11)
)+I46)</f>
        <v>-0.5642799117095556</v>
      </c>
      <c r="J33" s="1">
        <f>(IF(Rules!$B$10=Rules!$D$10,
SUM(HSD!J36*Inittialize!$F$2,HSD!J5*Inittialize!$F$3,HSD!J6*Inittialize!$F$4,HSD!J7*Inittialize!$F$5,HSD!J8*Inittialize!$F$6,HSD!J9*Inittialize!$F$7,HSD!J10*Inittialize!$F$8,HSD!J11*Inittialize!$F$9,HSD!J12*Inittialize!$F$10,HSD!J13*Inittialize!$F$11),
SUM(HS!J36*Inittialize!$F$2,HS!J5*Inittialize!$F$3,HS!J6*Inittialize!$F$4,HS!J7*Inittialize!$F$5,HS!J8*Inittialize!$F$6,HS!J9*Inittialize!$F$7,HS!J10*Inittialize!$F$8,HS!J11*Inittialize!$F$9,HS!J12*Inittialize!$F$10,HS!J13*Inittialize!$F$11)
)+J46)</f>
        <v>-0.79984516007387729</v>
      </c>
      <c r="K33" s="9">
        <f>(IF(Rules!$B$10=Rules!$D$10,
SUM(HSD!K36*Inittialize!$F$2,HSD!K5*Inittialize!$F$3,HSD!K6*Inittialize!$F$4,HSD!K7*Inittialize!$F$5,HSD!K8*Inittialize!$F$6,HSD!K9*Inittialize!$F$7,HSD!K10*Inittialize!$F$8,HSD!K11*Inittialize!$F$9,HSD!K12*Inittialize!$F$10,HSD!K13*Inittialize!$F$11),
SUM(HS!K36*Inittialize!$F$2,HS!K5*Inittialize!$F$3,HS!K6*Inittialize!$F$4,HS!K7*Inittialize!$F$5,HS!K8*Inittialize!$F$6,HS!K9*Inittialize!$F$7,HS!K10*Inittialize!$F$8,HS!K11*Inittialize!$F$9,HS!K12*Inittialize!$F$10,HS!K13*Inittialize!$F$11)
)+K46)</f>
        <v>-1.0732303577426938</v>
      </c>
    </row>
    <row r="34" spans="1:11" x14ac:dyDescent="0.3">
      <c r="A34" s="98">
        <v>6</v>
      </c>
      <c r="B34" s="93">
        <f>(IF(Rules!$B$10=Rules!$D$10,
SUM(HSD!B37*Inittialize!$F$2,HSD!B6*Inittialize!$F$3,HSD!B7*Inittialize!$F$4,HSD!B8*Inittialize!$F$5,HSD!B9*Inittialize!$F$6,HSD!B10*Inittialize!$F$7,HSD!B11*Inittialize!$F$8,HSD!B12*Inittialize!$F$9,HSD!B13*Inittialize!$F$10,HSD!B14*Inittialize!$F$11),
SUM(HS!B37*Inittialize!$F$2,HS!B6*Inittialize!$F$3,HS!B7*Inittialize!$F$4,HS!B8*Inittialize!$F$5,HS!B9*Inittialize!$F$6,HS!B10*Inittialize!$F$7,HS!B11*Inittialize!$F$8,HS!B12*Inittialize!$F$9,HS!B13*Inittialize!$F$10,HS!B14*Inittialize!$F$11)
)+B47)</f>
        <v>-1.2590607104130327</v>
      </c>
      <c r="C34" s="1">
        <f>(IF(Rules!$B$10=Rules!$D$10,
SUM(HSD!C37*Inittialize!$F$2,HSD!C6*Inittialize!$F$3,HSD!C7*Inittialize!$F$4,HSD!C8*Inittialize!$F$5,HSD!C9*Inittialize!$F$6,HSD!C10*Inittialize!$F$7,HSD!C11*Inittialize!$F$8,HSD!C12*Inittialize!$F$9,HSD!C13*Inittialize!$F$10,HSD!C14*Inittialize!$F$11),
SUM(HS!C37*Inittialize!$F$2,HS!C6*Inittialize!$F$3,HS!C7*Inittialize!$F$4,HS!C8*Inittialize!$F$5,HS!C9*Inittialize!$F$6,HS!C10*Inittialize!$F$7,HS!C11*Inittialize!$F$8,HS!C12*Inittialize!$F$9,HS!C13*Inittialize!$F$10,HS!C14*Inittialize!$F$11)
)+C47)</f>
        <v>-0.42227735238005987</v>
      </c>
      <c r="D34" s="1">
        <f>(IF(Rules!$B$10=Rules!$D$10,
SUM(HSD!D37*Inittialize!$F$2,HSD!D6*Inittialize!$F$3,HSD!D7*Inittialize!$F$4,HSD!D8*Inittialize!$F$5,HSD!D9*Inittialize!$F$6,HSD!D10*Inittialize!$F$7,HSD!D11*Inittialize!$F$8,HSD!D12*Inittialize!$F$9,HSD!D13*Inittialize!$F$10,HSD!D14*Inittialize!$F$11),
SUM(HS!D37*Inittialize!$F$2,HS!D6*Inittialize!$F$3,HS!D7*Inittialize!$F$4,HS!D8*Inittialize!$F$5,HS!D9*Inittialize!$F$6,HS!D10*Inittialize!$F$7,HS!D11*Inittialize!$F$8,HS!D12*Inittialize!$F$9,HS!D13*Inittialize!$F$10,HS!D14*Inittialize!$F$11)
)+D47)</f>
        <v>-0.32187323402582496</v>
      </c>
      <c r="E34" s="1">
        <f>(IF(Rules!$B$10=Rules!$D$10,
SUM(HSD!E37*Inittialize!$F$2,HSD!E6*Inittialize!$F$3,HSD!E7*Inittialize!$F$4,HSD!E8*Inittialize!$F$5,HSD!E9*Inittialize!$F$6,HSD!E10*Inittialize!$F$7,HSD!E11*Inittialize!$F$8,HSD!E12*Inittialize!$F$9,HSD!E13*Inittialize!$F$10,HSD!E14*Inittialize!$F$11),
SUM(HS!E37*Inittialize!$F$2,HS!E6*Inittialize!$F$3,HS!E7*Inittialize!$F$4,HS!E8*Inittialize!$F$5,HS!E9*Inittialize!$F$6,HS!E10*Inittialize!$F$7,HS!E11*Inittialize!$F$8,HS!E12*Inittialize!$F$9,HS!E13*Inittialize!$F$10,HS!E14*Inittialize!$F$11)
)+E47)</f>
        <v>-0.21875142577916201</v>
      </c>
      <c r="F34" s="1">
        <f>(IF(Rules!$B$10=Rules!$D$10,
SUM(HSD!F37*Inittialize!$F$2,HSD!F6*Inittialize!$F$3,HSD!F7*Inittialize!$F$4,HSD!F8*Inittialize!$F$5,HSD!F9*Inittialize!$F$6,HSD!F10*Inittialize!$F$7,HSD!F11*Inittialize!$F$8,HSD!F12*Inittialize!$F$9,HSD!F13*Inittialize!$F$10,HSD!F14*Inittialize!$F$11),
SUM(HS!F37*Inittialize!$F$2,HS!F6*Inittialize!$F$3,HS!F7*Inittialize!$F$4,HS!F8*Inittialize!$F$5,HS!F9*Inittialize!$F$6,HS!F10*Inittialize!$F$7,HS!F11*Inittialize!$F$8,HS!F12*Inittialize!$F$9,HS!F13*Inittialize!$F$10,HS!F14*Inittialize!$F$11)
)+F47)</f>
        <v>-0.10474791999030708</v>
      </c>
      <c r="G34" s="1">
        <f>(IF(Rules!$B$10=Rules!$D$10,
SUM(HSD!G37*Inittialize!$F$2,HSD!G6*Inittialize!$F$3,HSD!G7*Inittialize!$F$4,HSD!G8*Inittialize!$F$5,HSD!G9*Inittialize!$F$6,HSD!G10*Inittialize!$F$7,HSD!G11*Inittialize!$F$8,HSD!G12*Inittialize!$F$9,HSD!G13*Inittialize!$F$10,HSD!G14*Inittialize!$F$11),
SUM(HS!G37*Inittialize!$F$2,HS!G6*Inittialize!$F$3,HS!G7*Inittialize!$F$4,HS!G8*Inittialize!$F$5,HS!G9*Inittialize!$F$6,HS!G10*Inittialize!$F$7,HS!G11*Inittialize!$F$8,HS!G12*Inittialize!$F$9,HS!G13*Inittialize!$F$10,HS!G14*Inittialize!$F$11)
)+G47)</f>
        <v>-3.9017506589623038E-2</v>
      </c>
      <c r="H34" s="1">
        <f>(IF(Rules!$B$10=Rules!$D$10,
SUM(HSD!H37*Inittialize!$F$2,HSD!H6*Inittialize!$F$3,HSD!H7*Inittialize!$F$4,HSD!H8*Inittialize!$F$5,HSD!H9*Inittialize!$F$6,HSD!H10*Inittialize!$F$7,HSD!H11*Inittialize!$F$8,HSD!H12*Inittialize!$F$9,HSD!H13*Inittialize!$F$10,HSD!H14*Inittialize!$F$11),
SUM(HS!H37*Inittialize!$F$2,HS!H6*Inittialize!$F$3,HS!H7*Inittialize!$F$4,HS!H8*Inittialize!$F$5,HS!H9*Inittialize!$F$6,HS!H10*Inittialize!$F$7,HS!H11*Inittialize!$F$8,HS!H12*Inittialize!$F$9,HS!H13*Inittialize!$F$10,HS!H14*Inittialize!$F$11)
)+H47)</f>
        <v>-0.45579812171009837</v>
      </c>
      <c r="I34" s="1">
        <f>(IF(Rules!$B$10=Rules!$D$10,
SUM(HSD!I37*Inittialize!$F$2,HSD!I6*Inittialize!$F$3,HSD!I7*Inittialize!$F$4,HSD!I8*Inittialize!$F$5,HSD!I9*Inittialize!$F$6,HSD!I10*Inittialize!$F$7,HSD!I11*Inittialize!$F$8,HSD!I12*Inittialize!$F$9,HSD!I13*Inittialize!$F$10,HSD!I14*Inittialize!$F$11),
SUM(HS!I37*Inittialize!$F$2,HS!I6*Inittialize!$F$3,HS!I7*Inittialize!$F$4,HS!I8*Inittialize!$F$5,HS!I9*Inittialize!$F$6,HS!I10*Inittialize!$F$7,HS!I11*Inittialize!$F$8,HS!I12*Inittialize!$F$9,HS!I13*Inittialize!$F$10,HS!I14*Inittialize!$F$11)
)+I47)</f>
        <v>-0.65172564396235422</v>
      </c>
      <c r="J34" s="1">
        <f>(IF(Rules!$B$10=Rules!$D$10,
SUM(HSD!J37*Inittialize!$F$2,HSD!J6*Inittialize!$F$3,HSD!J7*Inittialize!$F$4,HSD!J8*Inittialize!$F$5,HSD!J9*Inittialize!$F$6,HSD!J10*Inittialize!$F$7,HSD!J11*Inittialize!$F$8,HSD!J12*Inittialize!$F$9,HSD!J13*Inittialize!$F$10,HSD!J14*Inittialize!$F$11),
SUM(HS!J37*Inittialize!$F$2,HS!J6*Inittialize!$F$3,HS!J7*Inittialize!$F$4,HS!J8*Inittialize!$F$5,HS!J9*Inittialize!$F$6,HS!J10*Inittialize!$F$7,HS!J11*Inittialize!$F$8,HS!J12*Inittialize!$F$9,HS!J13*Inittialize!$F$10,HS!J14*Inittialize!$F$11)
)+J47)</f>
        <v>-0.8779221005931781</v>
      </c>
      <c r="K34" s="9">
        <f>(IF(Rules!$B$10=Rules!$D$10,
SUM(HSD!K37*Inittialize!$F$2,HSD!K6*Inittialize!$F$3,HSD!K7*Inittialize!$F$4,HSD!K8*Inittialize!$F$5,HSD!K9*Inittialize!$F$6,HSD!K10*Inittialize!$F$7,HSD!K11*Inittialize!$F$8,HSD!K12*Inittialize!$F$9,HSD!K13*Inittialize!$F$10,HSD!K14*Inittialize!$F$11),
SUM(HS!K37*Inittialize!$F$2,HS!K6*Inittialize!$F$3,HS!K7*Inittialize!$F$4,HS!K8*Inittialize!$F$5,HS!K9*Inittialize!$F$6,HS!K10*Inittialize!$F$7,HS!K11*Inittialize!$F$8,HS!K12*Inittialize!$F$9,HS!K13*Inittialize!$F$10,HS!K14*Inittialize!$F$11)
)+K47)</f>
        <v>-1.1415229868786865</v>
      </c>
    </row>
    <row r="35" spans="1:11" x14ac:dyDescent="0.3">
      <c r="A35" s="98">
        <v>7</v>
      </c>
      <c r="B35" s="93">
        <f>(IF(Rules!$B$10=Rules!$D$10,
SUM(HSD!B38*Inittialize!$F$2,HSD!B7*Inittialize!$F$3,HSD!B8*Inittialize!$F$4,HSD!B9*Inittialize!$F$5,HSD!B10*Inittialize!$F$6,HSD!B11*Inittialize!$F$7,HSD!B12*Inittialize!$F$8,HSD!B13*Inittialize!$F$9,HSD!B14*Inittialize!$F$10,HSD!B15*Inittialize!$F$11),
SUM(HS!B38*Inittialize!$F$2,HS!B7*Inittialize!$F$3,HS!B8*Inittialize!$F$4,HS!B9*Inittialize!$F$5,HS!B10*Inittialize!$F$6,HS!B11*Inittialize!$F$7,HS!B12*Inittialize!$F$8,HS!B13*Inittialize!$F$9,HS!B14*Inittialize!$F$10,HS!B15*Inittialize!$F$11)
)+B48)</f>
        <v>-1.199131151177073</v>
      </c>
      <c r="C35" s="1">
        <f>(IF(Rules!$B$10=Rules!$D$10,
SUM(HSD!C38*Inittialize!$F$2,HSD!C7*Inittialize!$F$3,HSD!C8*Inittialize!$F$4,HSD!C9*Inittialize!$F$5,HSD!C10*Inittialize!$F$6,HSD!C11*Inittialize!$F$7,HSD!C12*Inittialize!$F$8,HSD!C13*Inittialize!$F$9,HSD!C14*Inittialize!$F$10,HSD!C15*Inittialize!$F$11),
SUM(HS!C38*Inittialize!$F$2,HS!C7*Inittialize!$F$3,HS!C8*Inittialize!$F$4,HS!C9*Inittialize!$F$5,HS!C10*Inittialize!$F$6,HS!C11*Inittialize!$F$7,HS!C12*Inittialize!$F$8,HS!C13*Inittialize!$F$9,HS!C14*Inittialize!$F$10,HS!C15*Inittialize!$F$11)
)+C48)</f>
        <v>-0.32755028359984906</v>
      </c>
      <c r="D35" s="1">
        <f>(IF(Rules!$B$10=Rules!$D$10,
SUM(HSD!D38*Inittialize!$F$2,HSD!D7*Inittialize!$F$3,HSD!D8*Inittialize!$F$4,HSD!D9*Inittialize!$F$5,HSD!D10*Inittialize!$F$6,HSD!D11*Inittialize!$F$7,HSD!D12*Inittialize!$F$8,HSD!D13*Inittialize!$F$9,HSD!D14*Inittialize!$F$10,HSD!D15*Inittialize!$F$11),
SUM(HS!D38*Inittialize!$F$2,HS!D7*Inittialize!$F$3,HS!D8*Inittialize!$F$4,HS!D9*Inittialize!$F$5,HS!D10*Inittialize!$F$6,HS!D11*Inittialize!$F$7,HS!D12*Inittialize!$F$8,HS!D13*Inittialize!$F$9,HS!D14*Inittialize!$F$10,HS!D15*Inittialize!$F$11)
)+D48)</f>
        <v>-0.22974894571339058</v>
      </c>
      <c r="E35" s="1">
        <f>(IF(Rules!$B$10=Rules!$D$10,
SUM(HSD!E38*Inittialize!$F$2,HSD!E7*Inittialize!$F$3,HSD!E8*Inittialize!$F$4,HSD!E9*Inittialize!$F$5,HSD!E10*Inittialize!$F$6,HSD!E11*Inittialize!$F$7,HSD!E12*Inittialize!$F$8,HSD!E13*Inittialize!$F$9,HSD!E14*Inittialize!$F$10,HSD!E15*Inittialize!$F$11),
SUM(HS!E38*Inittialize!$F$2,HS!E7*Inittialize!$F$3,HS!E8*Inittialize!$F$4,HS!E9*Inittialize!$F$5,HS!E10*Inittialize!$F$6,HS!E11*Inittialize!$F$7,HS!E12*Inittialize!$F$8,HS!E13*Inittialize!$F$9,HS!E14*Inittialize!$F$10,HS!E15*Inittialize!$F$11)
)+E48)</f>
        <v>-0.12906538201302567</v>
      </c>
      <c r="F35" s="1">
        <f>(IF(Rules!$B$10=Rules!$D$10,
SUM(HSD!F38*Inittialize!$F$2,HSD!F7*Inittialize!$F$3,HSD!F8*Inittialize!$F$4,HSD!F9*Inittialize!$F$5,HSD!F10*Inittialize!$F$6,HSD!F11*Inittialize!$F$7,HSD!F12*Inittialize!$F$8,HSD!F13*Inittialize!$F$9,HSD!F14*Inittialize!$F$10,HSD!F15*Inittialize!$F$11),
SUM(HS!F38*Inittialize!$F$2,HS!F7*Inittialize!$F$3,HS!F8*Inittialize!$F$4,HS!F9*Inittialize!$F$5,HS!F10*Inittialize!$F$6,HS!F11*Inittialize!$F$7,HS!F12*Inittialize!$F$8,HS!F13*Inittialize!$F$9,HS!F14*Inittialize!$F$10,HS!F15*Inittialize!$F$11)
)+F48)</f>
        <v>-2.1814082708823172E-2</v>
      </c>
      <c r="G35" s="1">
        <f>(IF(Rules!$B$10=Rules!$D$10,
SUM(HSD!G38*Inittialize!$F$2,HSD!G7*Inittialize!$F$3,HSD!G8*Inittialize!$F$4,HSD!G9*Inittialize!$F$5,HSD!G10*Inittialize!$F$6,HSD!G11*Inittialize!$F$7,HSD!G12*Inittialize!$F$8,HSD!G13*Inittialize!$F$9,HSD!G14*Inittialize!$F$10,HSD!G15*Inittialize!$F$11),
SUM(HS!G38*Inittialize!$F$2,HS!G7*Inittialize!$F$3,HS!G8*Inittialize!$F$4,HS!G9*Inittialize!$F$5,HS!G10*Inittialize!$F$6,HS!G11*Inittialize!$F$7,HS!G12*Inittialize!$F$8,HS!G13*Inittialize!$F$9,HS!G14*Inittialize!$F$10,HS!G15*Inittialize!$F$11)
)+G48)</f>
        <v>8.7556027061582456E-2</v>
      </c>
      <c r="H35" s="1">
        <f>(IF(Rules!$B$10=Rules!$D$10,
SUM(HSD!H38*Inittialize!$F$2,HSD!H7*Inittialize!$F$3,HSD!H8*Inittialize!$F$4,HSD!H9*Inittialize!$F$5,HSD!H10*Inittialize!$F$6,HSD!H11*Inittialize!$F$7,HSD!H12*Inittialize!$F$8,HSD!H13*Inittialize!$F$9,HSD!H14*Inittialize!$F$10,HSD!H15*Inittialize!$F$11),
SUM(HS!H38*Inittialize!$F$2,HS!H7*Inittialize!$F$3,HS!H8*Inittialize!$F$4,HS!H9*Inittialize!$F$5,HS!H10*Inittialize!$F$6,HS!H11*Inittialize!$F$7,HS!H12*Inittialize!$F$8,HS!H13*Inittialize!$F$9,HS!H14*Inittialize!$F$10,HS!H15*Inittialize!$F$11)
)+H48)</f>
        <v>-0.20642339874128338</v>
      </c>
      <c r="I35" s="1">
        <f>(IF(Rules!$B$10=Rules!$D$10,
SUM(HSD!I38*Inittialize!$F$2,HSD!I7*Inittialize!$F$3,HSD!I8*Inittialize!$F$4,HSD!I9*Inittialize!$F$5,HSD!I10*Inittialize!$F$6,HSD!I11*Inittialize!$F$7,HSD!I12*Inittialize!$F$8,HSD!I13*Inittialize!$F$9,HSD!I14*Inittialize!$F$10,HSD!I15*Inittialize!$F$11),
SUM(HS!I38*Inittialize!$F$2,HS!I7*Inittialize!$F$3,HS!I8*Inittialize!$F$4,HS!I9*Inittialize!$F$5,HS!I10*Inittialize!$F$6,HS!I11*Inittialize!$F$7,HS!I12*Inittialize!$F$8,HS!I13*Inittialize!$F$9,HS!I14*Inittialize!$F$10,HS!I15*Inittialize!$F$11)
)+I48)</f>
        <v>-0.63181430617304901</v>
      </c>
      <c r="J35" s="1">
        <f>(IF(Rules!$B$10=Rules!$D$10,
SUM(HSD!J38*Inittialize!$F$2,HSD!J7*Inittialize!$F$3,HSD!J8*Inittialize!$F$4,HSD!J9*Inittialize!$F$5,HSD!J10*Inittialize!$F$6,HSD!J11*Inittialize!$F$7,HSD!J12*Inittialize!$F$8,HSD!J13*Inittialize!$F$9,HSD!J14*Inittialize!$F$10,HSD!J15*Inittialize!$F$11),
SUM(HS!J38*Inittialize!$F$2,HS!J7*Inittialize!$F$3,HS!J8*Inittialize!$F$4,HS!J9*Inittialize!$F$5,HS!J10*Inittialize!$F$6,HS!J11*Inittialize!$F$7,HS!J12*Inittialize!$F$8,HS!J13*Inittialize!$F$9,HS!J14*Inittialize!$F$10,HS!J15*Inittialize!$F$11)
)+J48)</f>
        <v>-0.85609632146063019</v>
      </c>
      <c r="K35" s="9">
        <f>(IF(Rules!$B$10=Rules!$D$10,
SUM(HSD!K38*Inittialize!$F$2,HSD!K7*Inittialize!$F$3,HSD!K8*Inittialize!$F$4,HSD!K9*Inittialize!$F$5,HSD!K10*Inittialize!$F$6,HSD!K11*Inittialize!$F$7,HSD!K12*Inittialize!$F$8,HSD!K13*Inittialize!$F$9,HSD!K14*Inittialize!$F$10,HSD!K15*Inittialize!$F$11),
SUM(HS!K38*Inittialize!$F$2,HS!K7*Inittialize!$F$3,HS!K8*Inittialize!$F$4,HS!K9*Inittialize!$F$5,HS!K10*Inittialize!$F$6,HS!K11*Inittialize!$F$7,HS!K12*Inittialize!$F$8,HS!K13*Inittialize!$F$9,HS!K14*Inittialize!$F$10,HS!K15*Inittialize!$F$11)
)+K48)</f>
        <v>-1.0952336976418402</v>
      </c>
    </row>
    <row r="36" spans="1:11" x14ac:dyDescent="0.3">
      <c r="A36" s="98">
        <v>8</v>
      </c>
      <c r="B36" s="93">
        <f>(IF(Rules!$B$10=Rules!$D$10,
SUM(HSD!B39*Inittialize!$F$2,HSD!B8*Inittialize!$F$3,HSD!B9*Inittialize!$F$4,HSD!B10*Inittialize!$F$5,HSD!B11*Inittialize!$F$6,HSD!B12*Inittialize!$F$7,HSD!B13*Inittialize!$F$8,HSD!B14*Inittialize!$F$9,HSD!B15*Inittialize!$F$10,HSD!B16*Inittialize!$F$11),
SUM(HS!B39*Inittialize!$F$2,HS!B8*Inittialize!$F$3,HS!B9*Inittialize!$F$4,HS!B10*Inittialize!$F$5,HS!B11*Inittialize!$F$6,HS!B12*Inittialize!$F$7,HS!B13*Inittialize!$F$8,HS!B14*Inittialize!$F$9,HS!B15*Inittialize!$F$10,HS!B16*Inittialize!$F$11)
)+B49)</f>
        <v>-0.99102100377210234</v>
      </c>
      <c r="C36" s="1">
        <f>(IF(Rules!$B$10=Rules!$D$10,
SUM(HSD!C39*Inittialize!$F$2,HSD!C8*Inittialize!$F$3,HSD!C9*Inittialize!$F$4,HSD!C10*Inittialize!$F$5,HSD!C11*Inittialize!$F$6,HSD!C12*Inittialize!$F$7,HSD!C13*Inittialize!$F$8,HSD!C14*Inittialize!$F$9,HSD!C15*Inittialize!$F$10,HSD!C16*Inittialize!$F$11),
SUM(HS!C39*Inittialize!$F$2,HS!C8*Inittialize!$F$3,HS!C9*Inittialize!$F$4,HS!C10*Inittialize!$F$5,HS!C11*Inittialize!$F$6,HS!C12*Inittialize!$F$7,HS!C13*Inittialize!$F$8,HS!C14*Inittialize!$F$9,HS!C15*Inittialize!$F$10,HS!C16*Inittialize!$F$11)
)+C49)</f>
        <v>-6.5394564026416996E-2</v>
      </c>
      <c r="D36" s="1">
        <f>(IF(Rules!$B$10=Rules!$D$10,
SUM(HSD!D39*Inittialize!$F$2,HSD!D8*Inittialize!$F$3,HSD!D9*Inittialize!$F$4,HSD!D10*Inittialize!$F$5,HSD!D11*Inittialize!$F$6,HSD!D12*Inittialize!$F$7,HSD!D13*Inittialize!$F$8,HSD!D14*Inittialize!$F$9,HSD!D15*Inittialize!$F$10,HSD!D16*Inittialize!$F$11),
SUM(HS!D39*Inittialize!$F$2,HS!D8*Inittialize!$F$3,HS!D9*Inittialize!$F$4,HS!D10*Inittialize!$F$5,HS!D11*Inittialize!$F$6,HS!D12*Inittialize!$F$7,HS!D13*Inittialize!$F$8,HS!D14*Inittialize!$F$9,HS!D15*Inittialize!$F$10,HS!D16*Inittialize!$F$11)
)+D49)</f>
        <v>2.4015787591964266E-2</v>
      </c>
      <c r="E36" s="1">
        <f>(IF(Rules!$B$10=Rules!$D$10,
SUM(HSD!E39*Inittialize!$F$2,HSD!E8*Inittialize!$F$3,HSD!E9*Inittialize!$F$4,HSD!E10*Inittialize!$F$5,HSD!E11*Inittialize!$F$6,HSD!E12*Inittialize!$F$7,HSD!E13*Inittialize!$F$8,HSD!E14*Inittialize!$F$9,HSD!E15*Inittialize!$F$10,HSD!E16*Inittialize!$F$11),
SUM(HS!E39*Inittialize!$F$2,HS!E8*Inittialize!$F$3,HS!E9*Inittialize!$F$4,HS!E10*Inittialize!$F$5,HS!E11*Inittialize!$F$6,HS!E12*Inittialize!$F$7,HS!E13*Inittialize!$F$8,HS!E14*Inittialize!$F$9,HS!E15*Inittialize!$F$10,HS!E16*Inittialize!$F$11)
)+E49)</f>
        <v>0.11635341983162642</v>
      </c>
      <c r="F36" s="1">
        <f>(IF(Rules!$B$10=Rules!$D$10,
SUM(HSD!F39*Inittialize!$F$2,HSD!F8*Inittialize!$F$3,HSD!F9*Inittialize!$F$4,HSD!F10*Inittialize!$F$5,HSD!F11*Inittialize!$F$6,HSD!F12*Inittialize!$F$7,HSD!F13*Inittialize!$F$8,HSD!F14*Inittialize!$F$9,HSD!F15*Inittialize!$F$10,HSD!F16*Inittialize!$F$11),
SUM(HS!F39*Inittialize!$F$2,HS!F8*Inittialize!$F$3,HS!F9*Inittialize!$F$4,HS!F10*Inittialize!$F$5,HS!F11*Inittialize!$F$6,HS!F12*Inittialize!$F$7,HS!F13*Inittialize!$F$8,HS!F14*Inittialize!$F$9,HS!F15*Inittialize!$F$10,HS!F16*Inittialize!$F$11)
)+F49)</f>
        <v>0.21241390794910106</v>
      </c>
      <c r="G36" s="1">
        <f>(IF(Rules!$B$10=Rules!$D$10,
SUM(HSD!G39*Inittialize!$F$2,HSD!G8*Inittialize!$F$3,HSD!G9*Inittialize!$F$4,HSD!G10*Inittialize!$F$5,HSD!G11*Inittialize!$F$6,HSD!G12*Inittialize!$F$7,HSD!G13*Inittialize!$F$8,HSD!G14*Inittialize!$F$9,HSD!G15*Inittialize!$F$10,HSD!G16*Inittialize!$F$11),
SUM(HS!G39*Inittialize!$F$2,HS!G8*Inittialize!$F$3,HS!G9*Inittialize!$F$4,HS!G10*Inittialize!$F$5,HS!G11*Inittialize!$F$6,HS!G12*Inittialize!$F$7,HS!G13*Inittialize!$F$8,HS!G14*Inittialize!$F$9,HS!G15*Inittialize!$F$10,HS!G16*Inittialize!$F$11)
)+G49)</f>
        <v>0.34488045028866943</v>
      </c>
      <c r="H36" s="1">
        <f>(IF(Rules!$B$10=Rules!$D$10,
SUM(HSD!H39*Inittialize!$F$2,HSD!H8*Inittialize!$F$3,HSD!H9*Inittialize!$F$4,HSD!H10*Inittialize!$F$5,HSD!H11*Inittialize!$F$6,HSD!H12*Inittialize!$F$7,HSD!H13*Inittialize!$F$8,HSD!H14*Inittialize!$F$9,HSD!H15*Inittialize!$F$10,HSD!H16*Inittialize!$F$11),
SUM(HS!H39*Inittialize!$F$2,HS!H8*Inittialize!$F$3,HS!H9*Inittialize!$F$4,HS!H10*Inittialize!$F$5,HS!H11*Inittialize!$F$6,HS!H12*Inittialize!$F$7,HS!H13*Inittialize!$F$8,HS!H14*Inittialize!$F$9,HS!H15*Inittialize!$F$10,HS!H16*Inittialize!$F$11)
)+H49)</f>
        <v>0.24662231809122859</v>
      </c>
      <c r="I36" s="1">
        <f>(IF(Rules!$B$10=Rules!$D$10,
SUM(HSD!I39*Inittialize!$F$2,HSD!I8*Inittialize!$F$3,HSD!I9*Inittialize!$F$4,HSD!I10*Inittialize!$F$5,HSD!I11*Inittialize!$F$6,HSD!I12*Inittialize!$F$7,HSD!I13*Inittialize!$F$8,HSD!I14*Inittialize!$F$9,HSD!I15*Inittialize!$F$10,HSD!I16*Inittialize!$F$11),
SUM(HS!I39*Inittialize!$F$2,HS!I8*Inittialize!$F$3,HS!I9*Inittialize!$F$4,HS!I10*Inittialize!$F$5,HS!I11*Inittialize!$F$6,HS!I12*Inittialize!$F$7,HS!I13*Inittialize!$F$8,HS!I14*Inittialize!$F$9,HS!I15*Inittialize!$F$10,HS!I16*Inittialize!$F$11)
)+I49)</f>
        <v>-0.17969482697596884</v>
      </c>
      <c r="J36" s="1">
        <f>(IF(Rules!$B$10=Rules!$D$10,
SUM(HSD!J39*Inittialize!$F$2,HSD!J8*Inittialize!$F$3,HSD!J9*Inittialize!$F$4,HSD!J10*Inittialize!$F$5,HSD!J11*Inittialize!$F$6,HSD!J12*Inittialize!$F$7,HSD!J13*Inittialize!$F$8,HSD!J14*Inittialize!$F$9,HSD!J15*Inittialize!$F$10,HSD!J16*Inittialize!$F$11),
SUM(HS!J39*Inittialize!$F$2,HS!J8*Inittialize!$F$3,HS!J9*Inittialize!$F$4,HS!J10*Inittialize!$F$5,HS!J11*Inittialize!$F$6,HS!J12*Inittialize!$F$7,HS!J13*Inittialize!$F$8,HS!J14*Inittialize!$F$9,HS!J15*Inittialize!$F$10,HS!J16*Inittialize!$F$11)
)+J49)</f>
        <v>-0.63055899599465304</v>
      </c>
      <c r="K36" s="9">
        <f>(IF(Rules!$B$10=Rules!$D$10,
SUM(HSD!K39*Inittialize!$F$2,HSD!K8*Inittialize!$F$3,HSD!K9*Inittialize!$F$4,HSD!K10*Inittialize!$F$5,HSD!K11*Inittialize!$F$6,HSD!K12*Inittialize!$F$7,HSD!K13*Inittialize!$F$8,HSD!K14*Inittialize!$F$9,HSD!K15*Inittialize!$F$10,HSD!K16*Inittialize!$F$11),
SUM(HS!K39*Inittialize!$F$2,HS!K8*Inittialize!$F$3,HS!K9*Inittialize!$F$4,HS!K10*Inittialize!$F$5,HS!K11*Inittialize!$F$6,HS!K12*Inittialize!$F$7,HS!K13*Inittialize!$F$8,HS!K14*Inittialize!$F$9,HS!K15*Inittialize!$F$10,HS!K16*Inittialize!$F$11)
)+K49)</f>
        <v>-0.90533215842094106</v>
      </c>
    </row>
    <row r="37" spans="1:11" x14ac:dyDescent="0.3">
      <c r="A37" s="98">
        <v>9</v>
      </c>
      <c r="B37" s="93">
        <f>(IF(Rules!$B$10=Rules!$D$10,
SUM(HSD!B40*Inittialize!$F$2,HSD!B9*Inittialize!$F$3,HSD!B10*Inittialize!$F$4,HSD!B11*Inittialize!$F$5,HSD!B12*Inittialize!$F$6,HSD!B13*Inittialize!$F$7,HSD!B14*Inittialize!$F$8,HSD!B15*Inittialize!$F$9,HSD!B16*Inittialize!$F$10,HSD!B17*Inittialize!$F$11),
SUM(HS!B40*Inittialize!$F$2,HS!B9*Inittialize!$F$3,HS!B10*Inittialize!$F$4,HS!B11*Inittialize!$F$5,HS!B12*Inittialize!$F$6,HS!B13*Inittialize!$F$7,HS!B14*Inittialize!$F$8,HS!B15*Inittialize!$F$9,HS!B16*Inittialize!$F$10,HS!B17*Inittialize!$F$11)
)+B50)</f>
        <v>-0.75577428531216229</v>
      </c>
      <c r="C37" s="1">
        <f>(IF(Rules!$B$10=Rules!$D$10,
SUM(HSD!C40*Inittialize!$F$2,HSD!C9*Inittialize!$F$3,HSD!C10*Inittialize!$F$4,HSD!C11*Inittialize!$F$5,HSD!C12*Inittialize!$F$6,HSD!C13*Inittialize!$F$7,HSD!C14*Inittialize!$F$8,HSD!C15*Inittialize!$F$9,HSD!C16*Inittialize!$F$10,HSD!C17*Inittialize!$F$11),
SUM(HS!C40*Inittialize!$F$2,HS!C9*Inittialize!$F$3,HS!C10*Inittialize!$F$4,HS!C11*Inittialize!$F$5,HS!C12*Inittialize!$F$6,HS!C13*Inittialize!$F$7,HS!C14*Inittialize!$F$8,HS!C15*Inittialize!$F$9,HS!C16*Inittialize!$F$10,HS!C17*Inittialize!$F$11)
)+C50)</f>
        <v>0.22333811272902165</v>
      </c>
      <c r="D37" s="1">
        <f>(IF(Rules!$B$10=Rules!$D$10,
SUM(HSD!D40*Inittialize!$F$2,HSD!D9*Inittialize!$F$3,HSD!D10*Inittialize!$F$4,HSD!D11*Inittialize!$F$5,HSD!D12*Inittialize!$F$6,HSD!D13*Inittialize!$F$7,HSD!D14*Inittialize!$F$8,HSD!D15*Inittialize!$F$9,HSD!D16*Inittialize!$F$10,HSD!D17*Inittialize!$F$11),
SUM(HS!D40*Inittialize!$F$2,HS!D9*Inittialize!$F$3,HS!D10*Inittialize!$F$4,HS!D11*Inittialize!$F$5,HS!D12*Inittialize!$F$6,HS!D13*Inittialize!$F$7,HS!D14*Inittialize!$F$8,HS!D15*Inittialize!$F$9,HS!D16*Inittialize!$F$10,HS!D17*Inittialize!$F$11)
)+D50)</f>
        <v>0.30379410521663058</v>
      </c>
      <c r="E37" s="1">
        <f>(IF(Rules!$B$10=Rules!$D$10,
SUM(HSD!E40*Inittialize!$F$2,HSD!E9*Inittialize!$F$3,HSD!E10*Inittialize!$F$4,HSD!E11*Inittialize!$F$5,HSD!E12*Inittialize!$F$6,HSD!E13*Inittialize!$F$7,HSD!E14*Inittialize!$F$8,HSD!E15*Inittialize!$F$9,HSD!E16*Inittialize!$F$10,HSD!E17*Inittialize!$F$11),
SUM(HS!E40*Inittialize!$F$2,HS!E9*Inittialize!$F$3,HS!E10*Inittialize!$F$4,HS!E11*Inittialize!$F$5,HS!E12*Inittialize!$F$6,HS!E13*Inittialize!$F$7,HS!E14*Inittialize!$F$8,HS!E15*Inittialize!$F$9,HS!E16*Inittialize!$F$10,HS!E17*Inittialize!$F$11)
)+E50)</f>
        <v>0.3869426435872253</v>
      </c>
      <c r="F37" s="1">
        <f>(IF(Rules!$B$10=Rules!$D$10,
SUM(HSD!F40*Inittialize!$F$2,HSD!F9*Inittialize!$F$3,HSD!F10*Inittialize!$F$4,HSD!F11*Inittialize!$F$5,HSD!F12*Inittialize!$F$6,HSD!F13*Inittialize!$F$7,HSD!F14*Inittialize!$F$8,HSD!F15*Inittialize!$F$9,HSD!F16*Inittialize!$F$10,HSD!F17*Inittialize!$F$11),
SUM(HS!F40*Inittialize!$F$2,HS!F9*Inittialize!$F$3,HS!F10*Inittialize!$F$4,HS!F11*Inittialize!$F$5,HS!F12*Inittialize!$F$6,HS!F13*Inittialize!$F$7,HS!F14*Inittialize!$F$8,HS!F15*Inittialize!$F$9,HS!F16*Inittialize!$F$10,HS!F17*Inittialize!$F$11)
)+F50)</f>
        <v>0.47409556879955167</v>
      </c>
      <c r="G37" s="1">
        <f>(IF(Rules!$B$10=Rules!$D$10,
SUM(HSD!G40*Inittialize!$F$2,HSD!G9*Inittialize!$F$3,HSD!G10*Inittialize!$F$4,HSD!G11*Inittialize!$F$5,HSD!G12*Inittialize!$F$6,HSD!G13*Inittialize!$F$7,HSD!G14*Inittialize!$F$8,HSD!G15*Inittialize!$F$9,HSD!G16*Inittialize!$F$10,HSD!G17*Inittialize!$F$11),
SUM(HS!G40*Inittialize!$F$2,HS!G9*Inittialize!$F$3,HS!G10*Inittialize!$F$4,HS!G11*Inittialize!$F$5,HS!G12*Inittialize!$F$6,HS!G13*Inittialize!$F$7,HS!G14*Inittialize!$F$8,HS!G15*Inittialize!$F$9,HS!G16*Inittialize!$F$10,HS!G17*Inittialize!$F$11)
)+G50)</f>
        <v>0.5880565177718361</v>
      </c>
      <c r="H37" s="1">
        <f>(IF(Rules!$B$10=Rules!$D$10,
SUM(HSD!H40*Inittialize!$F$2,HSD!H9*Inittialize!$F$3,HSD!H10*Inittialize!$F$4,HSD!H11*Inittialize!$F$5,HSD!H12*Inittialize!$F$6,HSD!H13*Inittialize!$F$7,HSD!H14*Inittialize!$F$8,HSD!H15*Inittialize!$F$9,HSD!H16*Inittialize!$F$10,HSD!H17*Inittialize!$F$11),
SUM(HS!H40*Inittialize!$F$2,HS!H9*Inittialize!$F$3,HS!H10*Inittialize!$F$4,HS!H11*Inittialize!$F$5,HS!H12*Inittialize!$F$6,HS!H13*Inittialize!$F$7,HS!H14*Inittialize!$F$8,HS!H15*Inittialize!$F$9,HS!H16*Inittialize!$F$10,HS!H17*Inittialize!$F$11)
)+H50)</f>
        <v>0.51560357981085803</v>
      </c>
      <c r="I37" s="1">
        <f>(IF(Rules!$B$10=Rules!$D$10,
SUM(HSD!I40*Inittialize!$F$2,HSD!I9*Inittialize!$F$3,HSD!I10*Inittialize!$F$4,HSD!I11*Inittialize!$F$5,HSD!I12*Inittialize!$F$6,HSD!I13*Inittialize!$F$7,HSD!I14*Inittialize!$F$8,HSD!I15*Inittialize!$F$9,HSD!I16*Inittialize!$F$10,HSD!I17*Inittialize!$F$11),
SUM(HS!I40*Inittialize!$F$2,HS!I9*Inittialize!$F$3,HS!I10*Inittialize!$F$4,HS!I11*Inittialize!$F$5,HS!I12*Inittialize!$F$6,HS!I13*Inittialize!$F$7,HS!I14*Inittialize!$F$8,HS!I15*Inittialize!$F$9,HS!I16*Inittialize!$F$10,HS!I17*Inittialize!$F$11)
)+I50)</f>
        <v>0.29512865230617763</v>
      </c>
      <c r="J37" s="1">
        <f>(IF(Rules!$B$10=Rules!$D$10,
SUM(HSD!J40*Inittialize!$F$2,HSD!J9*Inittialize!$F$3,HSD!J10*Inittialize!$F$4,HSD!J11*Inittialize!$F$5,HSD!J12*Inittialize!$F$6,HSD!J13*Inittialize!$F$7,HSD!J14*Inittialize!$F$8,HSD!J15*Inittialize!$F$9,HSD!J16*Inittialize!$F$10,HSD!J17*Inittialize!$F$11),
SUM(HS!J40*Inittialize!$F$2,HS!J9*Inittialize!$F$3,HS!J10*Inittialize!$F$4,HS!J11*Inittialize!$F$5,HS!J12*Inittialize!$F$6,HS!J13*Inittialize!$F$7,HS!J14*Inittialize!$F$8,HS!J15*Inittialize!$F$9,HS!J16*Inittialize!$F$10,HS!J17*Inittialize!$F$11)
)+J50)</f>
        <v>-0.15653416038795531</v>
      </c>
      <c r="K37" s="9">
        <f>(IF(Rules!$B$10=Rules!$D$10,
SUM(HSD!K40*Inittialize!$F$2,HSD!K9*Inittialize!$F$3,HSD!K10*Inittialize!$F$4,HSD!K11*Inittialize!$F$5,HSD!K12*Inittialize!$F$6,HSD!K13*Inittialize!$F$7,HSD!K14*Inittialize!$F$8,HSD!K15*Inittialize!$F$9,HSD!K16*Inittialize!$F$10,HSD!K17*Inittialize!$F$11),
SUM(HS!K40*Inittialize!$F$2,HS!K9*Inittialize!$F$3,HS!K10*Inittialize!$F$4,HS!K11*Inittialize!$F$5,HS!K12*Inittialize!$F$6,HS!K13*Inittialize!$F$7,HS!K14*Inittialize!$F$8,HS!K15*Inittialize!$F$9,HS!K16*Inittialize!$F$10,HS!K17*Inittialize!$F$11)
)+K50)</f>
        <v>-0.64029507107119699</v>
      </c>
    </row>
    <row r="38" spans="1:11" ht="16.2" thickBot="1" x14ac:dyDescent="0.35">
      <c r="A38" s="99">
        <v>10</v>
      </c>
      <c r="B38" s="94">
        <f>(IF(Rules!$B$10=Rules!$D$10,
SUM(HSD!B41*Inittialize!$F$2,HSD!B10*Inittialize!$F$3,HSD!B11*Inittialize!$F$4,HSD!B12*Inittialize!$F$5,HSD!B13*Inittialize!$F$6,HSD!B14*Inittialize!$F$7,HSD!B15*Inittialize!$F$8,HSD!B16*Inittialize!$F$9,HSD!B17*Inittialize!$F$10,HSD!B18*Inittialize!$F$11),
SUM(HS!B41*Inittialize!$F$2,HS!B10*Inittialize!$F$3,HS!B11*Inittialize!$F$4,HS!B12*Inittialize!$F$5,HS!B13*Inittialize!$F$6,HS!B14*Inittialize!$F$7,HS!B15*Inittialize!$F$8,HS!B16*Inittialize!$F$9,HS!B17*Inittialize!$F$10,HS!B18*Inittialize!$F$11)
)+B51)</f>
        <v>-0.44000367789107608</v>
      </c>
      <c r="C38" s="109">
        <f>(IF(Rules!$B$10=Rules!$D$10,
SUM(HSD!C41*Inittialize!$F$2,HSD!C10*Inittialize!$F$3,HSD!C11*Inittialize!$F$4,HSD!C12*Inittialize!$F$5,HSD!C13*Inittialize!$F$6,HSD!C14*Inittialize!$F$7,HSD!C15*Inittialize!$F$8,HSD!C16*Inittialize!$F$9,HSD!C17*Inittialize!$F$10,HSD!C18*Inittialize!$F$11),
SUM(HS!C41*Inittialize!$F$2,HS!C10*Inittialize!$F$3,HS!C11*Inittialize!$F$4,HS!C12*Inittialize!$F$5,HS!C13*Inittialize!$F$6,HS!C14*Inittialize!$F$7,HS!C15*Inittialize!$F$8,HS!C16*Inittialize!$F$9,HS!C17*Inittialize!$F$10,HS!C18*Inittialize!$F$11)
)+C51)</f>
        <v>0.5474999820271349</v>
      </c>
      <c r="D38" s="109">
        <f>(IF(Rules!$B$10=Rules!$D$10,
SUM(HSD!D41*Inittialize!$F$2,HSD!D10*Inittialize!$F$3,HSD!D11*Inittialize!$F$4,HSD!D12*Inittialize!$F$5,HSD!D13*Inittialize!$F$6,HSD!D14*Inittialize!$F$7,HSD!D15*Inittialize!$F$8,HSD!D16*Inittialize!$F$9,HSD!D17*Inittialize!$F$10,HSD!D18*Inittialize!$F$11),
SUM(HS!D41*Inittialize!$F$2,HS!D10*Inittialize!$F$3,HS!D11*Inittialize!$F$4,HS!D12*Inittialize!$F$5,HS!D13*Inittialize!$F$6,HS!D14*Inittialize!$F$7,HS!D15*Inittialize!$F$8,HS!D16*Inittialize!$F$9,HS!D17*Inittialize!$F$10,HS!D18*Inittialize!$F$11)
)+D51)</f>
        <v>0.61826392744182301</v>
      </c>
      <c r="E38" s="109">
        <f>(IF(Rules!$B$10=Rules!$D$10,
SUM(HSD!E41*Inittialize!$F$2,HSD!E10*Inittialize!$F$3,HSD!E11*Inittialize!$F$4,HSD!E12*Inittialize!$F$5,HSD!E13*Inittialize!$F$6,HSD!E14*Inittialize!$F$7,HSD!E15*Inittialize!$F$8,HSD!E16*Inittialize!$F$9,HSD!E17*Inittialize!$F$10,HSD!E18*Inittialize!$F$11),
SUM(HS!E41*Inittialize!$F$2,HS!E10*Inittialize!$F$3,HS!E11*Inittialize!$F$4,HS!E12*Inittialize!$F$5,HS!E13*Inittialize!$F$6,HS!E14*Inittialize!$F$7,HS!E15*Inittialize!$F$8,HS!E16*Inittialize!$F$9,HS!E17*Inittialize!$F$10,HS!E18*Inittialize!$F$11)
)+E51)</f>
        <v>0.69141036569153091</v>
      </c>
      <c r="F38" s="109">
        <f>(IF(Rules!$B$10=Rules!$D$10,
SUM(HSD!F41*Inittialize!$F$2,HSD!F10*Inittialize!$F$3,HSD!F11*Inittialize!$F$4,HSD!F12*Inittialize!$F$5,HSD!F13*Inittialize!$F$6,HSD!F14*Inittialize!$F$7,HSD!F15*Inittialize!$F$8,HSD!F16*Inittialize!$F$9,HSD!F17*Inittialize!$F$10,HSD!F18*Inittialize!$F$11),
SUM(HS!F41*Inittialize!$F$2,HS!F10*Inittialize!$F$3,HS!F11*Inittialize!$F$4,HS!F12*Inittialize!$F$5,HS!F13*Inittialize!$F$6,HS!F14*Inittialize!$F$7,HS!F15*Inittialize!$F$8,HS!F16*Inittialize!$F$9,HS!F17*Inittialize!$F$10,HS!F18*Inittialize!$F$11)
)+F51)</f>
        <v>0.76877566350490145</v>
      </c>
      <c r="G38" s="109">
        <f>(IF(Rules!$B$10=Rules!$D$10,
SUM(HSD!G41*Inittialize!$F$2,HSD!G10*Inittialize!$F$3,HSD!G11*Inittialize!$F$4,HSD!G12*Inittialize!$F$5,HSD!G13*Inittialize!$F$6,HSD!G14*Inittialize!$F$7,HSD!G15*Inittialize!$F$8,HSD!G16*Inittialize!$F$9,HSD!G17*Inittialize!$F$10,HSD!G18*Inittialize!$F$11),
SUM(HS!G41*Inittialize!$F$2,HS!G10*Inittialize!$F$3,HS!G11*Inittialize!$F$4,HS!G12*Inittialize!$F$5,HS!G13*Inittialize!$F$6,HS!G14*Inittialize!$F$7,HS!G15*Inittialize!$F$8,HS!G16*Inittialize!$F$9,HS!G17*Inittialize!$F$10,HS!G18*Inittialize!$F$11)
)+G51)</f>
        <v>0.86338525289665269</v>
      </c>
      <c r="H38" s="109">
        <f>(IF(Rules!$B$10=Rules!$D$10,
SUM(HSD!H41*Inittialize!$F$2,HSD!H10*Inittialize!$F$3,HSD!H11*Inittialize!$F$4,HSD!H12*Inittialize!$F$5,HSD!H13*Inittialize!$F$6,HSD!H14*Inittialize!$F$7,HSD!H15*Inittialize!$F$8,HSD!H16*Inittialize!$F$9,HSD!H17*Inittialize!$F$10,HSD!H18*Inittialize!$F$11),
SUM(HS!H41*Inittialize!$F$2,HS!H10*Inittialize!$F$3,HS!H11*Inittialize!$F$4,HS!H12*Inittialize!$F$5,HS!H13*Inittialize!$F$6,HS!H14*Inittialize!$F$7,HS!H15*Inittialize!$F$8,HS!H16*Inittialize!$F$9,HS!H17*Inittialize!$F$10,HS!H18*Inittialize!$F$11)
)+H51)</f>
        <v>0.77072623300825971</v>
      </c>
      <c r="I38" s="109">
        <f>(IF(Rules!$B$10=Rules!$D$10,
SUM(HSD!I41*Inittialize!$F$2,HSD!I10*Inittialize!$F$3,HSD!I11*Inittialize!$F$4,HSD!I12*Inittialize!$F$5,HSD!I13*Inittialize!$F$6,HSD!I14*Inittialize!$F$7,HSD!I15*Inittialize!$F$8,HSD!I16*Inittialize!$F$9,HSD!I17*Inittialize!$F$10,HSD!I18*Inittialize!$F$11),
SUM(HS!I41*Inittialize!$F$2,HS!I10*Inittialize!$F$3,HS!I11*Inittialize!$F$4,HS!I12*Inittialize!$F$5,HS!I13*Inittialize!$F$6,HS!I14*Inittialize!$F$7,HS!I15*Inittialize!$F$8,HS!I16*Inittialize!$F$9,HS!I17*Inittialize!$F$10,HS!I18*Inittialize!$F$11)
)+I51)</f>
        <v>0.59386112499592847</v>
      </c>
      <c r="J38" s="109">
        <f>(IF(Rules!$B$10=Rules!$D$10,
SUM(HSD!J41*Inittialize!$F$2,HSD!J10*Inittialize!$F$3,HSD!J11*Inittialize!$F$4,HSD!J12*Inittialize!$F$5,HSD!J13*Inittialize!$F$6,HSD!J14*Inittialize!$F$7,HSD!J15*Inittialize!$F$8,HSD!J16*Inittialize!$F$9,HSD!J17*Inittialize!$F$10,HSD!J18*Inittialize!$F$11),
SUM(HS!J41*Inittialize!$F$2,HS!J10*Inittialize!$F$3,HS!J11*Inittialize!$F$4,HS!J12*Inittialize!$F$5,HS!J13*Inittialize!$F$6,HS!J14*Inittialize!$F$7,HS!J15*Inittialize!$F$8,HS!J16*Inittialize!$F$9,HS!J17*Inittialize!$F$10,HS!J18*Inittialize!$F$11)
)+J51)</f>
        <v>0.34958877320785148</v>
      </c>
      <c r="K38" s="10">
        <f>(IF(Rules!$B$10=Rules!$D$10,
SUM(HSD!K41*Inittialize!$F$2,HSD!K10*Inittialize!$F$3,HSD!K11*Inittialize!$F$4,HSD!K12*Inittialize!$F$5,HSD!K13*Inittialize!$F$6,HSD!K14*Inittialize!$F$7,HSD!K15*Inittialize!$F$8,HSD!K16*Inittialize!$F$9,HSD!K17*Inittialize!$F$10,HSD!K18*Inittialize!$F$11),
SUM(HS!K41*Inittialize!$F$2,HS!K10*Inittialize!$F$3,HS!K11*Inittialize!$F$4,HS!K12*Inittialize!$F$5,HS!K13*Inittialize!$F$6,HS!K14*Inittialize!$F$7,HS!K15*Inittialize!$F$8,HS!K16*Inittialize!$F$9,HS!K17*Inittialize!$F$10,HS!K18*Inittialize!$F$11)
)+K51)</f>
        <v>-0.13497078115083885</v>
      </c>
    </row>
    <row r="39" spans="1:11" ht="16.2" thickBot="1" x14ac:dyDescent="0.35"/>
    <row r="40" spans="1:11" ht="16.2" thickBot="1" x14ac:dyDescent="0.35">
      <c r="A40" s="458" t="s">
        <v>76</v>
      </c>
      <c r="B40" s="409"/>
      <c r="C40" s="409"/>
      <c r="D40" s="409"/>
      <c r="E40" s="409"/>
      <c r="F40" s="409"/>
      <c r="G40" s="409"/>
      <c r="H40" s="409"/>
      <c r="I40" s="409"/>
      <c r="J40" s="409"/>
      <c r="K40" s="459"/>
    </row>
    <row r="41" spans="1:11" ht="16.2" thickBot="1" x14ac:dyDescent="0.35">
      <c r="A41" s="138" t="s">
        <v>7</v>
      </c>
      <c r="B41" s="115">
        <v>1</v>
      </c>
      <c r="C41" s="116">
        <v>2</v>
      </c>
      <c r="D41" s="116">
        <v>3</v>
      </c>
      <c r="E41" s="116">
        <v>4</v>
      </c>
      <c r="F41" s="116">
        <v>5</v>
      </c>
      <c r="G41" s="116">
        <v>6</v>
      </c>
      <c r="H41" s="116">
        <v>7</v>
      </c>
      <c r="I41" s="116">
        <v>8</v>
      </c>
      <c r="J41" s="116">
        <v>9</v>
      </c>
      <c r="K41" s="104">
        <v>10</v>
      </c>
    </row>
    <row r="42" spans="1:11" x14ac:dyDescent="0.3">
      <c r="A42" s="100" t="s">
        <v>22</v>
      </c>
      <c r="B42" s="107">
        <f>(IF(Rules!$B$13=Rules!$E$13,
SUM(Stand!B32*Inittialize!$F$2,Stand!B33*Inittialize!$F$3,Stand!B34*Inittialize!$F$4,Stand!B35*Inittialize!$F$5,Stand!B36*Inittialize!$F$6,Stand!B37*Inittialize!$F$7,Stand!B38*Inittialize!$F$8,Stand!B39*Inittialize!$F$9,Stand!B40*Inittialize!$F$10,Stand!B41*Inittialize!$F$11),
IF(Rules!$B$10=Rules!$D$10,SUM(HSD!B32*Inittialize!$F$2,HSD!B33*Inittialize!$F$3,HSD!B34*Inittialize!$F$4,HSD!B35*Inittialize!$F$5,HSD!B36*Inittialize!$F$6,HSD!B37*Inittialize!$F$7,HSD!B38*Inittialize!$F$8,HSD!B39*Inittialize!$F$9,HSD!B40*Inittialize!$F$10,HSD!B41*Inittialize!$F$11),
SUM(HS!B32*Inittialize!$F$2,HS!B33*Inittialize!$F$3,HS!B34*Inittialize!$F$4,HS!B35*Inittialize!$F$5,HS!B36*Inittialize!$F$6,HS!B37*Inittialize!$F$7,HS!B38*Inittialize!$F$8,HS!B39*Inittialize!$F$9,HS!B40*Inittialize!$F$10,HS!B42*Inittialize!$F$11))
)*2)</f>
        <v>-0.11815715102876462</v>
      </c>
      <c r="C42" s="108">
        <f>(IF(Rules!$B$13=Rules!$E$13,
SUM(Stand!C32*Inittialize!$F$2,Stand!C33*Inittialize!$F$3,Stand!C34*Inittialize!$F$4,Stand!C35*Inittialize!$F$5,Stand!C36*Inittialize!$F$6,Stand!C37*Inittialize!$F$7,Stand!C38*Inittialize!$F$8,Stand!C39*Inittialize!$F$9,Stand!C40*Inittialize!$F$10,Stand!C41*Inittialize!$F$11),
IF(Rules!$B$10=Rules!$D$10,SUM(HSD!C32*Inittialize!$F$2,HSD!C33*Inittialize!$F$3,HSD!C34*Inittialize!$F$4,HSD!C35*Inittialize!$F$5,HSD!C36*Inittialize!$F$6,HSD!C37*Inittialize!$F$7,HSD!C38*Inittialize!$F$8,HSD!C39*Inittialize!$F$9,HSD!C40*Inittialize!$F$10,HSD!C41*Inittialize!$F$11),
SUM(HS!C32*Inittialize!$F$2,HS!C33*Inittialize!$F$3,HS!C34*Inittialize!$F$4,HS!C35*Inittialize!$F$5,HS!C36*Inittialize!$F$6,HS!C37*Inittialize!$F$7,HS!C38*Inittialize!$F$8,HS!C39*Inittialize!$F$9,HS!C40*Inittialize!$F$10,HS!C42*Inittialize!$F$11))
)*2)</f>
        <v>0.47064092333946905</v>
      </c>
      <c r="D42" s="108">
        <f>(IF(Rules!$B$13=Rules!$E$13,
SUM(Stand!D32*Inittialize!$F$2,Stand!D33*Inittialize!$F$3,Stand!D34*Inittialize!$F$4,Stand!D35*Inittialize!$F$5,Stand!D36*Inittialize!$F$6,Stand!D37*Inittialize!$F$7,Stand!D38*Inittialize!$F$8,Stand!D39*Inittialize!$F$9,Stand!D40*Inittialize!$F$10,Stand!D41*Inittialize!$F$11),
IF(Rules!$B$10=Rules!$D$10,SUM(HSD!D32*Inittialize!$F$2,HSD!D33*Inittialize!$F$3,HSD!D34*Inittialize!$F$4,HSD!D35*Inittialize!$F$5,HSD!D36*Inittialize!$F$6,HSD!D37*Inittialize!$F$7,HSD!D38*Inittialize!$F$8,HSD!D39*Inittialize!$F$9,HSD!D40*Inittialize!$F$10,HSD!D41*Inittialize!$F$11),
SUM(HS!D32*Inittialize!$F$2,HS!D33*Inittialize!$F$3,HS!D34*Inittialize!$F$4,HS!D35*Inittialize!$F$5,HS!D36*Inittialize!$F$6,HS!D37*Inittialize!$F$7,HS!D38*Inittialize!$F$8,HS!D39*Inittialize!$F$9,HS!D40*Inittialize!$F$10,HS!D42*Inittialize!$F$11))
)*2)</f>
        <v>0.51779525312221697</v>
      </c>
      <c r="E42" s="108">
        <f>(IF(Rules!$B$13=Rules!$E$13,
SUM(Stand!E32*Inittialize!$F$2,Stand!E33*Inittialize!$F$3,Stand!E34*Inittialize!$F$4,Stand!E35*Inittialize!$F$5,Stand!E36*Inittialize!$F$6,Stand!E37*Inittialize!$F$7,Stand!E38*Inittialize!$F$8,Stand!E39*Inittialize!$F$9,Stand!E40*Inittialize!$F$10,Stand!E41*Inittialize!$F$11),
IF(Rules!$B$10=Rules!$D$10,SUM(HSD!E32*Inittialize!$F$2,HSD!E33*Inittialize!$F$3,HSD!E34*Inittialize!$F$4,HSD!E35*Inittialize!$F$5,HSD!E36*Inittialize!$F$6,HSD!E37*Inittialize!$F$7,HSD!E38*Inittialize!$F$8,HSD!E39*Inittialize!$F$9,HSD!E40*Inittialize!$F$10,HSD!E41*Inittialize!$F$11),
SUM(HS!E32*Inittialize!$F$2,HS!E33*Inittialize!$F$3,HS!E34*Inittialize!$F$4,HS!E35*Inittialize!$F$5,HS!E36*Inittialize!$F$6,HS!E37*Inittialize!$F$7,HS!E38*Inittialize!$F$8,HS!E39*Inittialize!$F$9,HS!E40*Inittialize!$F$10,HS!E42*Inittialize!$F$11))
)*2)</f>
        <v>0.56604055041797596</v>
      </c>
      <c r="F42" s="108">
        <f>(IF(Rules!$B$13=Rules!$E$13,
SUM(Stand!F32*Inittialize!$F$2,Stand!F33*Inittialize!$F$3,Stand!F34*Inittialize!$F$4,Stand!F35*Inittialize!$F$5,Stand!F36*Inittialize!$F$6,Stand!F37*Inittialize!$F$7,Stand!F38*Inittialize!$F$8,Stand!F39*Inittialize!$F$9,Stand!F40*Inittialize!$F$10,Stand!F41*Inittialize!$F$11),
IF(Rules!$B$10=Rules!$D$10,SUM(HSD!F32*Inittialize!$F$2,HSD!F33*Inittialize!$F$3,HSD!F34*Inittialize!$F$4,HSD!F35*Inittialize!$F$5,HSD!F36*Inittialize!$F$6,HSD!F37*Inittialize!$F$7,HSD!F38*Inittialize!$F$8,HSD!F39*Inittialize!$F$9,HSD!F40*Inittialize!$F$10,HSD!F41*Inittialize!$F$11),
SUM(HS!F32*Inittialize!$F$2,HS!F33*Inittialize!$F$3,HS!F34*Inittialize!$F$4,HS!F35*Inittialize!$F$5,HS!F36*Inittialize!$F$6,HS!F37*Inittialize!$F$7,HS!F38*Inittialize!$F$8,HS!F39*Inittialize!$F$9,HS!F40*Inittialize!$F$10,HS!F42*Inittialize!$F$11))
)*2)</f>
        <v>0.6146990179090277</v>
      </c>
      <c r="G42" s="108">
        <f>(IF(Rules!$B$13=Rules!$E$13,
SUM(Stand!G32*Inittialize!$F$2,Stand!G33*Inittialize!$F$3,Stand!G34*Inittialize!$F$4,Stand!G35*Inittialize!$F$5,Stand!G36*Inittialize!$F$6,Stand!G37*Inittialize!$F$7,Stand!G38*Inittialize!$F$8,Stand!G39*Inittialize!$F$9,Stand!G40*Inittialize!$F$10,Stand!G41*Inittialize!$F$11),
IF(Rules!$B$10=Rules!$D$10,SUM(HSD!G32*Inittialize!$F$2,HSD!G33*Inittialize!$F$3,HSD!G34*Inittialize!$F$4,HSD!G35*Inittialize!$F$5,HSD!G36*Inittialize!$F$6,HSD!G37*Inittialize!$F$7,HSD!G38*Inittialize!$F$8,HSD!G39*Inittialize!$F$9,HSD!G40*Inittialize!$F$10,HSD!G41*Inittialize!$F$11),
SUM(HS!G32*Inittialize!$F$2,HS!G33*Inittialize!$F$3,HS!G34*Inittialize!$F$4,HS!G35*Inittialize!$F$5,HS!G36*Inittialize!$F$6,HS!G37*Inittialize!$F$7,HS!G38*Inittialize!$F$8,HS!G39*Inittialize!$F$9,HS!G40*Inittialize!$F$10,HS!G42*Inittialize!$F$11))
)*2)</f>
        <v>0.66738009490756944</v>
      </c>
      <c r="H42" s="108">
        <f>(IF(Rules!$B$13=Rules!$E$13,
SUM(Stand!H32*Inittialize!$F$2,Stand!H33*Inittialize!$F$3,Stand!H34*Inittialize!$F$4,Stand!H35*Inittialize!$F$5,Stand!H36*Inittialize!$F$6,Stand!H37*Inittialize!$F$7,Stand!H38*Inittialize!$F$8,Stand!H39*Inittialize!$F$9,Stand!H40*Inittialize!$F$10,Stand!H41*Inittialize!$F$11),
IF(Rules!$B$10=Rules!$D$10,SUM(HSD!H32*Inittialize!$F$2,HSD!H33*Inittialize!$F$3,HSD!H34*Inittialize!$F$4,HSD!H35*Inittialize!$F$5,HSD!H36*Inittialize!$F$6,HSD!H37*Inittialize!$F$7,HSD!H38*Inittialize!$F$8,HSD!H39*Inittialize!$F$9,HSD!H40*Inittialize!$F$10,HSD!H41*Inittialize!$F$11),
SUM(HS!H32*Inittialize!$F$2,HS!H33*Inittialize!$F$3,HS!H34*Inittialize!$F$4,HS!H35*Inittialize!$F$5,HS!H36*Inittialize!$F$6,HS!H37*Inittialize!$F$7,HS!H38*Inittialize!$F$8,HS!H39*Inittialize!$F$9,HS!H40*Inittialize!$F$10,HS!H42*Inittialize!$F$11))
)*2)</f>
        <v>0.46288894886429077</v>
      </c>
      <c r="I42" s="108">
        <f>(IF(Rules!$B$13=Rules!$E$13,
SUM(Stand!I32*Inittialize!$F$2,Stand!I33*Inittialize!$F$3,Stand!I34*Inittialize!$F$4,Stand!I35*Inittialize!$F$5,Stand!I36*Inittialize!$F$6,Stand!I37*Inittialize!$F$7,Stand!I38*Inittialize!$F$8,Stand!I39*Inittialize!$F$9,Stand!I40*Inittialize!$F$10,Stand!I41*Inittialize!$F$11),
IF(Rules!$B$10=Rules!$D$10,SUM(HSD!I32*Inittialize!$F$2,HSD!I33*Inittialize!$F$3,HSD!I34*Inittialize!$F$4,HSD!I35*Inittialize!$F$5,HSD!I36*Inittialize!$F$6,HSD!I37*Inittialize!$F$7,HSD!I38*Inittialize!$F$8,HSD!I39*Inittialize!$F$9,HSD!I40*Inittialize!$F$10,HSD!I41*Inittialize!$F$11),
SUM(HS!I32*Inittialize!$F$2,HS!I33*Inittialize!$F$3,HS!I34*Inittialize!$F$4,HS!I35*Inittialize!$F$5,HS!I36*Inittialize!$F$6,HS!I37*Inittialize!$F$7,HS!I38*Inittialize!$F$8,HS!I39*Inittialize!$F$9,HS!I40*Inittialize!$F$10,HS!I42*Inittialize!$F$11))
)*2)</f>
        <v>0.35069259087031507</v>
      </c>
      <c r="J42" s="108">
        <f>(IF(Rules!$B$13=Rules!$E$13,
SUM(Stand!J32*Inittialize!$F$2,Stand!J33*Inittialize!$F$3,Stand!J34*Inittialize!$F$4,Stand!J35*Inittialize!$F$5,Stand!J36*Inittialize!$F$6,Stand!J37*Inittialize!$F$7,Stand!J38*Inittialize!$F$8,Stand!J39*Inittialize!$F$9,Stand!J40*Inittialize!$F$10,Stand!J41*Inittialize!$F$11),
IF(Rules!$B$10=Rules!$D$10,SUM(HSD!J32*Inittialize!$F$2,HSD!J33*Inittialize!$F$3,HSD!J34*Inittialize!$F$4,HSD!J35*Inittialize!$F$5,HSD!J36*Inittialize!$F$6,HSD!J37*Inittialize!$F$7,HSD!J38*Inittialize!$F$8,HSD!J39*Inittialize!$F$9,HSD!J40*Inittialize!$F$10,HSD!J41*Inittialize!$F$11),
SUM(HS!J32*Inittialize!$F$2,HS!J33*Inittialize!$F$3,HS!J34*Inittialize!$F$4,HS!J35*Inittialize!$F$5,HS!J36*Inittialize!$F$6,HS!J37*Inittialize!$F$7,HS!J38*Inittialize!$F$8,HS!J39*Inittialize!$F$9,HS!J40*Inittialize!$F$10,HS!J42*Inittialize!$F$11))
)*2)</f>
        <v>0.2277834231524547</v>
      </c>
      <c r="K42" s="57">
        <f>(IF(Rules!$B$13=Rules!$E$13,
SUM(Stand!K32*Inittialize!$F$2,Stand!K33*Inittialize!$F$3,Stand!K34*Inittialize!$F$4,Stand!K35*Inittialize!$F$5,Stand!K36*Inittialize!$F$6,Stand!K37*Inittialize!$F$7,Stand!K38*Inittialize!$F$8,Stand!K39*Inittialize!$F$9,Stand!K40*Inittialize!$F$10,Stand!K41*Inittialize!$F$11),
IF(Rules!$B$10=Rules!$D$10,SUM(HSD!K32*Inittialize!$F$2,HSD!K33*Inittialize!$F$3,HSD!K34*Inittialize!$F$4,HSD!K35*Inittialize!$F$5,HSD!K36*Inittialize!$F$6,HSD!K37*Inittialize!$F$7,HSD!K38*Inittialize!$F$8,HSD!K39*Inittialize!$F$9,HSD!K40*Inittialize!$F$10,HSD!K41*Inittialize!$F$11),
SUM(HS!K32*Inittialize!$F$2,HS!K33*Inittialize!$F$3,HS!K34*Inittialize!$F$4,HS!K35*Inittialize!$F$5,HS!K36*Inittialize!$F$6,HS!K37*Inittialize!$F$7,HS!K38*Inittialize!$F$8,HS!K39*Inittialize!$F$9,HS!K40*Inittialize!$F$10,HS!K42*Inittialize!$F$11))
)*2)</f>
        <v>5.935764187064374E-2</v>
      </c>
    </row>
    <row r="43" spans="1:11" x14ac:dyDescent="0.3">
      <c r="A43" s="98">
        <v>2</v>
      </c>
      <c r="B43" s="93">
        <f>(IF(Rules!$B$10=Rules!$D$10,
SUM(HSD!B33*Inittialize!$F$2,HSD!B2*Inittialize!$F$3,HSD!B3*Inittialize!$F$4,HSD!B4*Inittialize!$F$5,HSD!B5*Inittialize!$F$6,HSD!B6*Inittialize!$F$7,HSD!B7*Inittialize!$F$8,HSD!B8*Inittialize!$F$9,HSD!B9*Inittialize!$F$10,HSD!B10*Inittialize!$F$11),
SUM(HS!B33*Inittialize!$F$2,HS!B2*Inittialize!$F$3,HS!B3*Inittialize!$F$4,HS!B4*Inittialize!$F$5,HS!B5*Inittialize!$F$6,HS!B6*Inittialize!$F$7,HS!B7*Inittialize!$F$8,HS!B8*Inittialize!$F$9,HS!B9*Inittialize!$F$10,HS!B10*Inittialize!$F$11)
)*2)</f>
        <v>-0.68913674385068369</v>
      </c>
      <c r="C43" s="1">
        <f>(IF(Rules!$B$10=Rules!$D$10,
SUM(HSD!C33*Inittialize!$F$2,HSD!C2*Inittialize!$F$3,HSD!C3*Inittialize!$F$4,HSD!C4*Inittialize!$F$5,HSD!C5*Inittialize!$F$6,HSD!C6*Inittialize!$F$7,HSD!C7*Inittialize!$F$8,HSD!C8*Inittialize!$F$9,HSD!C9*Inittialize!$F$10,HSD!C10*Inittialize!$F$11),
SUM(HS!C33*Inittialize!$F$2,HS!C2*Inittialize!$F$3,HS!C3*Inittialize!$F$4,HS!C4*Inittialize!$F$5,HS!C5*Inittialize!$F$6,HS!C6*Inittialize!$F$7,HS!C7*Inittialize!$F$8,HS!C8*Inittialize!$F$9,HS!C9*Inittialize!$F$10,HS!C10*Inittialize!$F$11)
)*2)</f>
        <v>-0.15176871663789815</v>
      </c>
      <c r="D43" s="1">
        <f>(IF(Rules!$B$10=Rules!$D$10,
SUM(HSD!D33*Inittialize!$F$2,HSD!D2*Inittialize!$F$3,HSD!D3*Inittialize!$F$4,HSD!D4*Inittialize!$F$5,HSD!D5*Inittialize!$F$6,HSD!D6*Inittialize!$F$7,HSD!D7*Inittialize!$F$8,HSD!D8*Inittialize!$F$9,HSD!D9*Inittialize!$F$10,HSD!D10*Inittialize!$F$11),
SUM(HS!D33*Inittialize!$F$2,HS!D2*Inittialize!$F$3,HS!D3*Inittialize!$F$4,HS!D4*Inittialize!$F$5,HS!D5*Inittialize!$F$6,HS!D6*Inittialize!$F$7,HS!D7*Inittialize!$F$8,HS!D8*Inittialize!$F$9,HS!D9*Inittialize!$F$10,HS!D10*Inittialize!$F$11)
)*2)</f>
        <v>-9.9501412292823971E-2</v>
      </c>
      <c r="E43" s="1">
        <f>(IF(Rules!$B$10=Rules!$D$10,
SUM(HSD!E33*Inittialize!$F$2,HSD!E2*Inittialize!$F$3,HSD!E3*Inittialize!$F$4,HSD!E4*Inittialize!$F$5,HSD!E5*Inittialize!$F$6,HSD!E6*Inittialize!$F$7,HSD!E7*Inittialize!$F$8,HSD!E8*Inittialize!$F$9,HSD!E9*Inittialize!$F$10,HSD!E10*Inittialize!$F$11),
SUM(HS!E33*Inittialize!$F$2,HS!E2*Inittialize!$F$3,HS!E3*Inittialize!$F$4,HS!E4*Inittialize!$F$5,HS!E5*Inittialize!$F$6,HS!E6*Inittialize!$F$7,HS!E7*Inittialize!$F$8,HS!E8*Inittialize!$F$9,HS!E9*Inittialize!$F$10,HS!E10*Inittialize!$F$11)
)*2)</f>
        <v>-4.4200824271668826E-2</v>
      </c>
      <c r="F43" s="1">
        <f>(IF(Rules!$B$10=Rules!$D$10,
SUM(HSD!F33*Inittialize!$F$2,HSD!F2*Inittialize!$F$3,HSD!F3*Inittialize!$F$4,HSD!F4*Inittialize!$F$5,HSD!F5*Inittialize!$F$6,HSD!F6*Inittialize!$F$7,HSD!F7*Inittialize!$F$8,HSD!F8*Inittialize!$F$9,HSD!F9*Inittialize!$F$10,HSD!F10*Inittialize!$F$11),
SUM(HS!F33*Inittialize!$F$2,HS!F2*Inittialize!$F$3,HS!F3*Inittialize!$F$4,HS!F4*Inittialize!$F$5,HS!F5*Inittialize!$F$6,HS!F6*Inittialize!$F$7,HS!F7*Inittialize!$F$8,HS!F8*Inittialize!$F$9,HS!F9*Inittialize!$F$10,HS!F10*Inittialize!$F$11)
)*2)</f>
        <v>2.7460064569566803E-2</v>
      </c>
      <c r="G43" s="1">
        <f>(IF(Rules!$B$10=Rules!$D$10,
SUM(HSD!G33*Inittialize!$F$2,HSD!G2*Inittialize!$F$3,HSD!G3*Inittialize!$F$4,HSD!G4*Inittialize!$F$5,HSD!G5*Inittialize!$F$6,HSD!G6*Inittialize!$F$7,HSD!G7*Inittialize!$F$8,HSD!G8*Inittialize!$F$9,HSD!G9*Inittialize!$F$10,HSD!G10*Inittialize!$F$11),
SUM(HS!G33*Inittialize!$F$2,HS!G2*Inittialize!$F$3,HS!G3*Inittialize!$F$4,HS!G4*Inittialize!$F$5,HS!G5*Inittialize!$F$6,HS!G6*Inittialize!$F$7,HS!G7*Inittialize!$F$8,HS!G8*Inittialize!$F$9,HS!G9*Inittialize!$F$10,HS!G10*Inittialize!$F$11)
)*2)</f>
        <v>7.7766823892602366E-2</v>
      </c>
      <c r="H43" s="1">
        <f>(IF(Rules!$B$10=Rules!$D$10,
SUM(HSD!H33*Inittialize!$F$2,HSD!H2*Inittialize!$F$3,HSD!H3*Inittialize!$F$4,HSD!H4*Inittialize!$F$5,HSD!H5*Inittialize!$F$6,HSD!H6*Inittialize!$F$7,HSD!H7*Inittialize!$F$8,HSD!H8*Inittialize!$F$9,HSD!H9*Inittialize!$F$10,HSD!H10*Inittialize!$F$11),
SUM(HS!H33*Inittialize!$F$2,HS!H2*Inittialize!$F$3,HS!H3*Inittialize!$F$4,HS!H4*Inittialize!$F$5,HS!H5*Inittialize!$F$6,HS!H6*Inittialize!$F$7,HS!H7*Inittialize!$F$8,HS!H8*Inittialize!$F$9,HS!H9*Inittialize!$F$10,HS!H10*Inittialize!$F$11)
)*2)</f>
        <v>-5.4514042751724501E-2</v>
      </c>
      <c r="I43" s="1">
        <f>(IF(Rules!$B$10=Rules!$D$10,
SUM(HSD!I33*Inittialize!$F$2,HSD!I2*Inittialize!$F$3,HSD!I3*Inittialize!$F$4,HSD!I4*Inittialize!$F$5,HSD!I5*Inittialize!$F$6,HSD!I6*Inittialize!$F$7,HSD!I7*Inittialize!$F$8,HSD!I8*Inittialize!$F$9,HSD!I9*Inittialize!$F$10,HSD!I10*Inittialize!$F$11),
SUM(HS!I33*Inittialize!$F$2,HS!I2*Inittialize!$F$3,HS!I3*Inittialize!$F$4,HS!I4*Inittialize!$F$5,HS!I5*Inittialize!$F$6,HS!I6*Inittialize!$F$7,HS!I7*Inittialize!$F$8,HS!I8*Inittialize!$F$9,HS!I9*Inittialize!$F$10,HS!I10*Inittialize!$F$11)
)*2)</f>
        <v>-0.20632345555025439</v>
      </c>
      <c r="J43" s="1">
        <f>(IF(Rules!$B$10=Rules!$D$10,
SUM(HSD!J33*Inittialize!$F$2,HSD!J2*Inittialize!$F$3,HSD!J3*Inittialize!$F$4,HSD!J4*Inittialize!$F$5,HSD!J5*Inittialize!$F$6,HSD!J6*Inittialize!$F$7,HSD!J7*Inittialize!$F$8,HSD!J8*Inittialize!$F$9,HSD!J9*Inittialize!$F$10,HSD!J10*Inittialize!$F$11),
SUM(HS!J33*Inittialize!$F$2,HS!J2*Inittialize!$F$3,HS!J3*Inittialize!$F$4,HS!J4*Inittialize!$F$5,HS!J5*Inittialize!$F$6,HS!J6*Inittialize!$F$7,HS!J7*Inittialize!$F$8,HS!J8*Inittialize!$F$9,HS!J9*Inittialize!$F$10,HS!J10*Inittialize!$F$11)
)*2)</f>
        <v>-0.3800942861070169</v>
      </c>
      <c r="K43" s="9">
        <f>(IF(Rules!$B$10=Rules!$D$10,
SUM(HSD!K33*Inittialize!$F$2,HSD!K2*Inittialize!$F$3,HSD!K3*Inittialize!$F$4,HSD!K4*Inittialize!$F$5,HSD!K5*Inittialize!$F$6,HSD!K6*Inittialize!$F$7,HSD!K7*Inittialize!$F$8,HSD!K8*Inittialize!$F$9,HSD!K9*Inittialize!$F$10,HSD!K10*Inittialize!$F$11),
SUM(HS!K33*Inittialize!$F$2,HS!K2*Inittialize!$F$3,HS!K3*Inittialize!$F$4,HS!K4*Inittialize!$F$5,HS!K5*Inittialize!$F$6,HS!K6*Inittialize!$F$7,HS!K7*Inittialize!$F$8,HS!K8*Inittialize!$F$9,HS!K9*Inittialize!$F$10,HS!K10*Inittialize!$F$11)
)*2)</f>
        <v>-0.58192745547954861</v>
      </c>
    </row>
    <row r="44" spans="1:11" x14ac:dyDescent="0.3">
      <c r="A44" s="98">
        <v>3</v>
      </c>
      <c r="B44" s="93">
        <f>(IF(Rules!$B$10=Rules!$D$10,SUM(HSD!B3:B10)+Rules!$B$6*HSD!B11+HSD!B34,SUM(HS!B3:B10)+Rules!$B$6*HS!B11+HS!B34)/(9+Rules!$B$6))*2</f>
        <v>-0.72948928198951069</v>
      </c>
      <c r="C44" s="1">
        <f>(IF(Rules!$B$10=Rules!$D$10,
SUM(HSD!C34*Inittialize!$F$2,HSD!C3*Inittialize!$F$3,HSD!C4*Inittialize!$F$4,HSD!C5*Inittialize!$F$5,HSD!C6*Inittialize!$F$6,HSD!C7*Inittialize!$F$7,HSD!C8*Inittialize!$F$8,HSD!C9*Inittialize!$F$9,HSD!C10*Inittialize!$F$10,HSD!C11*Inittialize!$F$11),
SUM(HS!C34*Inittialize!$F$2,HS!C3*Inittialize!$F$3,HS!C4*Inittialize!$F$4,HS!C5*Inittialize!$F$5,HS!C6*Inittialize!$F$6,HS!C7*Inittialize!$F$7,HS!C8*Inittialize!$F$8,HS!C9*Inittialize!$F$9,HS!C10*Inittialize!$F$10,HS!C11*Inittialize!$F$11)
)*2)</f>
        <v>-0.20104500879570503</v>
      </c>
      <c r="D44" s="1">
        <f>(IF(Rules!$B$10=Rules!$D$10,
SUM(HSD!D34*Inittialize!$F$2,HSD!D3*Inittialize!$F$3,HSD!D4*Inittialize!$F$4,HSD!D5*Inittialize!$F$5,HSD!D6*Inittialize!$F$6,HSD!D7*Inittialize!$F$7,HSD!D8*Inittialize!$F$8,HSD!D9*Inittialize!$F$9,HSD!D10*Inittialize!$F$10,HSD!D11*Inittialize!$F$11),
SUM(HS!D34*Inittialize!$F$2,HS!D3*Inittialize!$F$3,HS!D4*Inittialize!$F$4,HS!D5*Inittialize!$F$5,HS!D6*Inittialize!$F$6,HS!D7*Inittialize!$F$7,HS!D8*Inittialize!$F$8,HS!D9*Inittialize!$F$9,HS!D10*Inittialize!$F$10,HS!D11*Inittialize!$F$11)
)*2)</f>
        <v>-0.13775171655779492</v>
      </c>
      <c r="E44" s="1">
        <f>(IF(Rules!$B$10=Rules!$D$10,
SUM(HSD!E34*Inittialize!$F$2,HSD!E3*Inittialize!$F$3,HSD!E4*Inittialize!$F$4,HSD!E5*Inittialize!$F$5,HSD!E6*Inittialize!$F$6,HSD!E7*Inittialize!$F$7,HSD!E8*Inittialize!$F$8,HSD!E9*Inittialize!$F$9,HSD!E10*Inittialize!$F$10,HSD!E11*Inittialize!$F$11),
SUM(HS!E34*Inittialize!$F$2,HS!E3*Inittialize!$F$3,HS!E4*Inittialize!$F$4,HS!E5*Inittialize!$F$5,HS!E6*Inittialize!$F$6,HS!E7*Inittialize!$F$7,HS!E8*Inittialize!$F$8,HS!E9*Inittialize!$F$9,HS!E10*Inittialize!$F$10,HS!E11*Inittialize!$F$11)
)*2)</f>
        <v>-7.2522581417810733E-2</v>
      </c>
      <c r="F44" s="1">
        <f>(IF(Rules!$B$10=Rules!$D$10,
SUM(HSD!F34*Inittialize!$F$2,HSD!F3*Inittialize!$F$3,HSD!F4*Inittialize!$F$4,HSD!F5*Inittialize!$F$5,HSD!F6*Inittialize!$F$6,HSD!F7*Inittialize!$F$7,HSD!F8*Inittialize!$F$8,HSD!F9*Inittialize!$F$9,HSD!F10*Inittialize!$F$10,HSD!F11*Inittialize!$F$11),
SUM(HS!F34*Inittialize!$F$2,HS!F3*Inittialize!$F$3,HS!F4*Inittialize!$F$4,HS!F5*Inittialize!$F$5,HS!F6*Inittialize!$F$6,HS!F7*Inittialize!$F$7,HS!F8*Inittialize!$F$8,HS!F9*Inittialize!$F$9,HS!F10*Inittialize!$F$10,HS!F11*Inittialize!$F$11)
)*2)</f>
        <v>3.3991424279342097E-4</v>
      </c>
      <c r="G44" s="1">
        <f>(IF(Rules!$B$10=Rules!$D$10,
SUM(HSD!G34*Inittialize!$F$2,HSD!G3*Inittialize!$F$3,HSD!G4*Inittialize!$F$4,HSD!G5*Inittialize!$F$5,HSD!G6*Inittialize!$F$6,HSD!G7*Inittialize!$F$7,HSD!G8*Inittialize!$F$8,HSD!G9*Inittialize!$F$9,HSD!G10*Inittialize!$F$10,HSD!G11*Inittialize!$F$11),
SUM(HS!G34*Inittialize!$F$2,HS!G3*Inittialize!$F$3,HS!G4*Inittialize!$F$4,HS!G5*Inittialize!$F$5,HS!G6*Inittialize!$F$6,HS!G7*Inittialize!$F$7,HS!G8*Inittialize!$F$8,HS!G9*Inittialize!$F$9,HS!G10*Inittialize!$F$10,HS!G11*Inittialize!$F$11)
)*2)</f>
        <v>4.8942606413118622E-2</v>
      </c>
      <c r="H44" s="1">
        <f>(IF(Rules!$B$10=Rules!$D$10,
SUM(HSD!H34*Inittialize!$F$2,HSD!H3*Inittialize!$F$3,HSD!H4*Inittialize!$F$4,HSD!H5*Inittialize!$F$5,HSD!H6*Inittialize!$F$6,HSD!H7*Inittialize!$F$7,HSD!H8*Inittialize!$F$8,HSD!H9*Inittialize!$F$9,HSD!H10*Inittialize!$F$10,HSD!H11*Inittialize!$F$11),
SUM(HS!H34*Inittialize!$F$2,HS!H3*Inittialize!$F$3,HS!H4*Inittialize!$F$4,HS!H5*Inittialize!$F$5,HS!H6*Inittialize!$F$6,HS!H7*Inittialize!$F$7,HS!H8*Inittialize!$F$8,HS!H9*Inittialize!$F$9,HS!H10*Inittialize!$F$10,HS!H11*Inittialize!$F$11)
)*2)</f>
        <v>-0.11487517708071332</v>
      </c>
      <c r="I44" s="1">
        <f>(IF(Rules!$B$10=Rules!$D$10,
SUM(HSD!I34*Inittialize!$F$2,HSD!I3*Inittialize!$F$3,HSD!I4*Inittialize!$F$4,HSD!I5*Inittialize!$F$5,HSD!I6*Inittialize!$F$6,HSD!I7*Inittialize!$F$7,HSD!I8*Inittialize!$F$8,HSD!I9*Inittialize!$F$9,HSD!I10*Inittialize!$F$10,HSD!I11*Inittialize!$F$11),
SUM(HS!I34*Inittialize!$F$2,HS!I3*Inittialize!$F$3,HS!I4*Inittialize!$F$4,HS!I5*Inittialize!$F$5,HS!I6*Inittialize!$F$6,HS!I7*Inittialize!$F$7,HS!I8*Inittialize!$F$8,HS!I9*Inittialize!$F$9,HS!I10*Inittialize!$F$10,HS!I11*Inittialize!$F$11)
)*2)</f>
        <v>-0.26188376130040203</v>
      </c>
      <c r="J44" s="1">
        <f>(IF(Rules!$B$10=Rules!$D$10,
SUM(HSD!J34*Inittialize!$F$2,HSD!J3*Inittialize!$F$3,HSD!J4*Inittialize!$F$4,HSD!J5*Inittialize!$F$5,HSD!J6*Inittialize!$F$6,HSD!J7*Inittialize!$F$7,HSD!J8*Inittialize!$F$8,HSD!J9*Inittialize!$F$9,HSD!J10*Inittialize!$F$10,HSD!J11*Inittialize!$F$11),
SUM(HS!J34*Inittialize!$F$2,HS!J3*Inittialize!$F$3,HS!J4*Inittialize!$F$4,HS!J5*Inittialize!$F$5,HS!J6*Inittialize!$F$6,HS!J7*Inittialize!$F$7,HS!J8*Inittialize!$F$8,HS!J9*Inittialize!$F$9,HS!J10*Inittialize!$F$10,HS!J11*Inittialize!$F$11)
)*2)</f>
        <v>-0.43015324562724871</v>
      </c>
      <c r="K44" s="9">
        <f>(IF(Rules!$B$10=Rules!$D$10,
SUM(HSD!K34*Inittialize!$F$2,HSD!K3*Inittialize!$F$3,HSD!K4*Inittialize!$F$4,HSD!K5*Inittialize!$F$5,HSD!K6*Inittialize!$F$6,HSD!K7*Inittialize!$F$7,HSD!K8*Inittialize!$F$8,HSD!K9*Inittialize!$F$9,HSD!K10*Inittialize!$F$10,HSD!K11*Inittialize!$F$11),
SUM(HS!K34*Inittialize!$F$2,HS!K3*Inittialize!$F$3,HS!K4*Inittialize!$F$4,HS!K5*Inittialize!$F$5,HS!K6*Inittialize!$F$6,HS!K7*Inittialize!$F$7,HS!K8*Inittialize!$F$8,HS!K9*Inittialize!$F$9,HS!K10*Inittialize!$F$10,HS!K11*Inittialize!$F$11)
)*2)</f>
        <v>-0.62555960256519616</v>
      </c>
    </row>
    <row r="45" spans="1:11" x14ac:dyDescent="0.3">
      <c r="A45" s="98">
        <v>4</v>
      </c>
      <c r="B45" s="93">
        <f>(IF(Rules!$B$10=Rules!$D$10,SUM(HSD!B4:B11)+Rules!$B$6*HSD!B12+HSD!B35,SUM(HS!B4:B11)+Rules!$B$6*HS!B12+HS!B35)/(9+Rules!$B$6))*2</f>
        <v>-0.77077061323373264</v>
      </c>
      <c r="C45" s="1">
        <f>(IF(Rules!$B$10=Rules!$D$10,
SUM(HSD!C35*Inittialize!$F$2,HSD!C4*Inittialize!$F$3,HSD!C5*Inittialize!$F$4,HSD!C6*Inittialize!$F$5,HSD!C7*Inittialize!$F$6,HSD!C8*Inittialize!$F$7,HSD!C9*Inittialize!$F$8,HSD!C10*Inittialize!$F$9,HSD!C11*Inittialize!$F$10,HSD!C12*Inittialize!$F$11),
SUM(HS!C35*Inittialize!$F$2,HS!C4*Inittialize!$F$3,HS!C5*Inittialize!$F$4,HS!C6*Inittialize!$F$5,HS!C7*Inittialize!$F$6,HS!C8*Inittialize!$F$7,HS!C9*Inittialize!$F$8,HS!C10*Inittialize!$F$9,HS!C11*Inittialize!$F$10,HS!C12*Inittialize!$F$11)
)*2)</f>
        <v>-0.22982665523784276</v>
      </c>
      <c r="D45" s="1">
        <f>(IF(Rules!$B$10=Rules!$D$10,
SUM(HSD!D35*Inittialize!$F$2,HSD!D4*Inittialize!$F$3,HSD!D5*Inittialize!$F$4,HSD!D6*Inittialize!$F$5,HSD!D7*Inittialize!$F$6,HSD!D8*Inittialize!$F$7,HSD!D9*Inittialize!$F$8,HSD!D10*Inittialize!$F$9,HSD!D11*Inittialize!$F$10,HSD!D12*Inittialize!$F$11),
SUM(HS!D35*Inittialize!$F$2,HS!D4*Inittialize!$F$3,HS!D5*Inittialize!$F$4,HS!D6*Inittialize!$F$5,HS!D7*Inittialize!$F$6,HS!D8*Inittialize!$F$7,HS!D9*Inittialize!$F$8,HS!D10*Inittialize!$F$9,HS!D11*Inittialize!$F$10,HS!D12*Inittialize!$F$11)
)*2)</f>
        <v>-0.16522662859948864</v>
      </c>
      <c r="E45" s="1">
        <f>(IF(Rules!$B$10=Rules!$D$10,
SUM(HSD!E35*Inittialize!$F$2,HSD!E4*Inittialize!$F$3,HSD!E5*Inittialize!$F$4,HSD!E6*Inittialize!$F$5,HSD!E7*Inittialize!$F$6,HSD!E8*Inittialize!$F$7,HSD!E9*Inittialize!$F$8,HSD!E10*Inittialize!$F$9,HSD!E11*Inittialize!$F$10,HSD!E12*Inittialize!$F$11),
SUM(HS!E35*Inittialize!$F$2,HS!E4*Inittialize!$F$3,HS!E5*Inittialize!$F$4,HS!E6*Inittialize!$F$5,HS!E7*Inittialize!$F$6,HS!E8*Inittialize!$F$7,HS!E9*Inittialize!$F$8,HS!E10*Inittialize!$F$9,HS!E11*Inittialize!$F$10,HS!E12*Inittialize!$F$11)
)*2)</f>
        <v>-9.8734840213833858E-2</v>
      </c>
      <c r="F45" s="1">
        <f>(IF(Rules!$B$10=Rules!$D$10,
SUM(HSD!F35*Inittialize!$F$2,HSD!F4*Inittialize!$F$3,HSD!F5*Inittialize!$F$4,HSD!F6*Inittialize!$F$5,HSD!F7*Inittialize!$F$6,HSD!F8*Inittialize!$F$7,HSD!F9*Inittialize!$F$8,HSD!F10*Inittialize!$F$9,HSD!F11*Inittialize!$F$10,HSD!F12*Inittialize!$F$11),
SUM(HS!F35*Inittialize!$F$2,HS!F4*Inittialize!$F$3,HS!F5*Inittialize!$F$4,HS!F6*Inittialize!$F$5,HS!F7*Inittialize!$F$6,HS!F8*Inittialize!$F$7,HS!F9*Inittialize!$F$8,HS!F10*Inittialize!$F$9,HS!F11*Inittialize!$F$10,HS!F12*Inittialize!$F$11)
)*2)</f>
        <v>-2.4759853039853105E-2</v>
      </c>
      <c r="G45" s="1">
        <f>(IF(Rules!$B$10=Rules!$D$10,
SUM(HSD!G35*Inittialize!$F$2,HSD!G4*Inittialize!$F$3,HSD!G5*Inittialize!$F$4,HSD!G6*Inittialize!$F$5,HSD!G7*Inittialize!$F$6,HSD!G8*Inittialize!$F$7,HSD!G9*Inittialize!$F$8,HSD!G10*Inittialize!$F$9,HSD!G11*Inittialize!$F$10,HSD!G12*Inittialize!$F$11),
SUM(HS!G35*Inittialize!$F$2,HS!G4*Inittialize!$F$3,HS!G5*Inittialize!$F$4,HS!G6*Inittialize!$F$5,HS!G7*Inittialize!$F$6,HS!G8*Inittialize!$F$7,HS!G9*Inittialize!$F$8,HS!G10*Inittialize!$F$9,HS!G11*Inittialize!$F$10,HS!G12*Inittialize!$F$11)
)*2)</f>
        <v>2.2260834561959486E-2</v>
      </c>
      <c r="H45" s="1">
        <f>(IF(Rules!$B$10=Rules!$D$10,
SUM(HSD!H35*Inittialize!$F$2,HSD!H4*Inittialize!$F$3,HSD!H5*Inittialize!$F$4,HSD!H6*Inittialize!$F$5,HSD!H7*Inittialize!$F$6,HSD!H8*Inittialize!$F$7,HSD!H9*Inittialize!$F$8,HSD!H10*Inittialize!$F$9,HSD!H11*Inittialize!$F$10,HSD!H12*Inittialize!$F$11),
SUM(HS!H35*Inittialize!$F$2,HS!H4*Inittialize!$F$3,HS!H5*Inittialize!$F$4,HS!H6*Inittialize!$F$5,HS!H7*Inittialize!$F$6,HS!H8*Inittialize!$F$7,HS!H9*Inittialize!$F$8,HS!H10*Inittialize!$F$9,HS!H11*Inittialize!$F$10,HS!H12*Inittialize!$F$11)
)*2)</f>
        <v>-0.17655840211692739</v>
      </c>
      <c r="I45" s="1">
        <f>(IF(Rules!$B$10=Rules!$D$10,
SUM(HSD!I35*Inittialize!$F$2,HSD!I4*Inittialize!$F$3,HSD!I5*Inittialize!$F$4,HSD!I6*Inittialize!$F$5,HSD!I7*Inittialize!$F$6,HSD!I8*Inittialize!$F$7,HSD!I9*Inittialize!$F$8,HSD!I10*Inittialize!$F$9,HSD!I11*Inittialize!$F$10,HSD!I12*Inittialize!$F$11),
SUM(HS!I35*Inittialize!$F$2,HS!I4*Inittialize!$F$3,HS!I5*Inittialize!$F$4,HS!I6*Inittialize!$F$5,HS!I7*Inittialize!$F$6,HS!I8*Inittialize!$F$7,HS!I9*Inittialize!$F$8,HS!I10*Inittialize!$F$9,HS!I11*Inittialize!$F$10,HS!I12*Inittialize!$F$11)
)*2)</f>
        <v>-0.31866830532041024</v>
      </c>
      <c r="J45" s="1">
        <f>(IF(Rules!$B$10=Rules!$D$10,
SUM(HSD!J35*Inittialize!$F$2,HSD!J4*Inittialize!$F$3,HSD!J5*Inittialize!$F$4,HSD!J6*Inittialize!$F$5,HSD!J7*Inittialize!$F$6,HSD!J8*Inittialize!$F$7,HSD!J9*Inittialize!$F$8,HSD!J10*Inittialize!$F$9,HSD!J11*Inittialize!$F$10,HSD!J12*Inittialize!$F$11),
SUM(HS!J35*Inittialize!$F$2,HS!J4*Inittialize!$F$3,HS!J5*Inittialize!$F$4,HS!J6*Inittialize!$F$5,HS!J7*Inittialize!$F$6,HS!J8*Inittialize!$F$7,HS!J9*Inittialize!$F$8,HS!J10*Inittialize!$F$9,HS!J11*Inittialize!$F$10,HS!J12*Inittialize!$F$11)
)*2)</f>
        <v>-0.48133235830673105</v>
      </c>
      <c r="K45" s="9">
        <f>(IF(Rules!$B$10=Rules!$D$10,
SUM(HSD!K35*Inittialize!$F$2,HSD!K4*Inittialize!$F$3,HSD!K5*Inittialize!$F$4,HSD!K6*Inittialize!$F$5,HSD!K7*Inittialize!$F$6,HSD!K8*Inittialize!$F$7,HSD!K9*Inittialize!$F$8,HSD!K10*Inittialize!$F$9,HSD!K11*Inittialize!$F$10,HSD!K12*Inittialize!$F$11),
SUM(HS!K35*Inittialize!$F$2,HS!K4*Inittialize!$F$3,HS!K5*Inittialize!$F$4,HS!K6*Inittialize!$F$5,HS!K7*Inittialize!$F$6,HS!K8*Inittialize!$F$7,HS!K9*Inittialize!$F$8,HS!K10*Inittialize!$F$9,HS!K11*Inittialize!$F$10,HS!K12*Inittialize!$F$11)
)*2)</f>
        <v>-0.67019972872702205</v>
      </c>
    </row>
    <row r="46" spans="1:11" x14ac:dyDescent="0.3">
      <c r="A46" s="98">
        <v>5</v>
      </c>
      <c r="B46" s="93">
        <f>(IF(Rules!$B$10=Rules!$D$10,SUM(HSD!B5:B12)+Rules!$B$6*HSD!B13+HSD!B36,SUM(HS!B5:B12)+Rules!$B$6*HS!B13+HS!B36)/(9+Rules!$B$6))*2</f>
        <v>-0.81264460422283835</v>
      </c>
      <c r="C46" s="1">
        <f>(IF(Rules!$B$10=Rules!$D$10,
SUM(HSD!C36*Inittialize!$F$2,HSD!C5*Inittialize!$F$3,HSD!C6*Inittialize!$F$4,HSD!C7*Inittialize!$F$5,HSD!C8*Inittialize!$F$6,HSD!C9*Inittialize!$F$7,HSD!C10*Inittialize!$F$8,HSD!C11*Inittialize!$F$9,HSD!C12*Inittialize!$F$10,HSD!C13*Inittialize!$F$11),
SUM(HS!C36*Inittialize!$F$2,HS!C5*Inittialize!$F$3,HS!C6*Inittialize!$F$4,HS!C7*Inittialize!$F$5,HS!C8*Inittialize!$F$6,HS!C9*Inittialize!$F$7,HS!C10*Inittialize!$F$8,HS!C11*Inittialize!$F$9,HS!C12*Inittialize!$F$10,HS!C13*Inittialize!$F$11)
)*2)</f>
        <v>-0.25643113412749502</v>
      </c>
      <c r="D46" s="1">
        <f>(IF(Rules!$B$10=Rules!$D$10,
SUM(HSD!D36*Inittialize!$F$2,HSD!D5*Inittialize!$F$3,HSD!D6*Inittialize!$F$4,HSD!D7*Inittialize!$F$5,HSD!D8*Inittialize!$F$6,HSD!D9*Inittialize!$F$7,HSD!D10*Inittialize!$F$8,HSD!D11*Inittialize!$F$9,HSD!D12*Inittialize!$F$10,HSD!D13*Inittialize!$F$11),
SUM(HS!D36*Inittialize!$F$2,HS!D5*Inittialize!$F$3,HS!D6*Inittialize!$F$4,HS!D7*Inittialize!$F$5,HS!D8*Inittialize!$F$6,HS!D9*Inittialize!$F$7,HS!D10*Inittialize!$F$8,HS!D11*Inittialize!$F$9,HS!D12*Inittialize!$F$10,HS!D13*Inittialize!$F$11)
)*2)</f>
        <v>-0.19062045452297965</v>
      </c>
      <c r="E46" s="1">
        <f>(IF(Rules!$B$10=Rules!$D$10,
SUM(HSD!E36*Inittialize!$F$2,HSD!E5*Inittialize!$F$3,HSD!E6*Inittialize!$F$4,HSD!E7*Inittialize!$F$5,HSD!E8*Inittialize!$F$6,HSD!E9*Inittialize!$F$7,HSD!E10*Inittialize!$F$8,HSD!E11*Inittialize!$F$9,HSD!E12*Inittialize!$F$10,HSD!E13*Inittialize!$F$11),
SUM(HS!E36*Inittialize!$F$2,HS!E5*Inittialize!$F$3,HS!E6*Inittialize!$F$4,HS!E7*Inittialize!$F$5,HS!E8*Inittialize!$F$6,HS!E9*Inittialize!$F$7,HS!E10*Inittialize!$F$8,HS!E11*Inittialize!$F$9,HS!E12*Inittialize!$F$10,HS!E13*Inittialize!$F$11)
)*2)</f>
        <v>-0.12295892839938853</v>
      </c>
      <c r="F46" s="1">
        <f>(IF(Rules!$B$10=Rules!$D$10,
SUM(HSD!F36*Inittialize!$F$2,HSD!F5*Inittialize!$F$3,HSD!F6*Inittialize!$F$4,HSD!F7*Inittialize!$F$5,HSD!F8*Inittialize!$F$6,HSD!F9*Inittialize!$F$7,HSD!F10*Inittialize!$F$8,HSD!F11*Inittialize!$F$9,HSD!F12*Inittialize!$F$10,HSD!F13*Inittialize!$F$11),
SUM(HS!F36*Inittialize!$F$2,HS!F5*Inittialize!$F$3,HS!F6*Inittialize!$F$4,HS!F7*Inittialize!$F$5,HS!F8*Inittialize!$F$6,HS!F9*Inittialize!$F$7,HS!F10*Inittialize!$F$8,HS!F11*Inittialize!$F$9,HS!F12*Inittialize!$F$10,HS!F13*Inittialize!$F$11)
)*2)</f>
        <v>-4.7957940783719594E-2</v>
      </c>
      <c r="G46" s="1">
        <f>(IF(Rules!$B$10=Rules!$D$10,
SUM(HSD!G36*Inittialize!$F$2,HSD!G5*Inittialize!$F$3,HSD!G6*Inittialize!$F$4,HSD!G7*Inittialize!$F$5,HSD!G8*Inittialize!$F$6,HSD!G9*Inittialize!$F$7,HSD!G10*Inittialize!$F$8,HSD!G11*Inittialize!$F$9,HSD!G12*Inittialize!$F$10,HSD!G13*Inittialize!$F$11),
SUM(HS!G36*Inittialize!$F$2,HS!G5*Inittialize!$F$3,HS!G6*Inittialize!$F$4,HS!G7*Inittialize!$F$5,HS!G8*Inittialize!$F$6,HS!G9*Inittialize!$F$7,HS!G10*Inittialize!$F$8,HS!G11*Inittialize!$F$9,HS!G12*Inittialize!$F$10,HS!G13*Inittialize!$F$11)
)*2)</f>
        <v>-2.3726756768804591E-3</v>
      </c>
      <c r="H46" s="1">
        <f>(IF(Rules!$B$10=Rules!$D$10,
SUM(HSD!H36*Inittialize!$F$2,HSD!H5*Inittialize!$F$3,HSD!H6*Inittialize!$F$4,HSD!H7*Inittialize!$F$5,HSD!H8*Inittialize!$F$6,HSD!H9*Inittialize!$F$7,HSD!H10*Inittialize!$F$8,HSD!H11*Inittialize!$F$9,HSD!H12*Inittialize!$F$10,HSD!H13*Inittialize!$F$11),
SUM(HS!H36*Inittialize!$F$2,HS!H5*Inittialize!$F$3,HS!H6*Inittialize!$F$4,HS!H7*Inittialize!$F$5,HS!H8*Inittialize!$F$6,HS!H9*Inittialize!$F$7,HS!H10*Inittialize!$F$8,HS!H11*Inittialize!$F$9,HS!H12*Inittialize!$F$10,HS!H13*Inittialize!$F$11)
)*2)</f>
        <v>-0.23889488376829704</v>
      </c>
      <c r="I46" s="1">
        <f>(IF(Rules!$B$10=Rules!$D$10,
SUM(HSD!I36*Inittialize!$F$2,HSD!I5*Inittialize!$F$3,HSD!I6*Inittialize!$F$4,HSD!I7*Inittialize!$F$5,HSD!I8*Inittialize!$F$6,HSD!I9*Inittialize!$F$7,HSD!I10*Inittialize!$F$8,HSD!I11*Inittialize!$F$9,HSD!I12*Inittialize!$F$10,HSD!I13*Inittialize!$F$11),
SUM(HS!I36*Inittialize!$F$2,HS!I5*Inittialize!$F$3,HS!I6*Inittialize!$F$4,HS!I7*Inittialize!$F$5,HS!I8*Inittialize!$F$6,HS!I9*Inittialize!$F$7,HS!I10*Inittialize!$F$8,HS!I11*Inittialize!$F$9,HS!I12*Inittialize!$F$10,HS!I13*Inittialize!$F$11)
)*2)</f>
        <v>-0.37618660780637042</v>
      </c>
      <c r="J46" s="1">
        <f>(IF(Rules!$B$10=Rules!$D$10,
SUM(HSD!J36*Inittialize!$F$2,HSD!J5*Inittialize!$F$3,HSD!J6*Inittialize!$F$4,HSD!J7*Inittialize!$F$5,HSD!J8*Inittialize!$F$6,HSD!J9*Inittialize!$F$7,HSD!J10*Inittialize!$F$8,HSD!J11*Inittialize!$F$9,HSD!J12*Inittialize!$F$10,HSD!J13*Inittialize!$F$11),
SUM(HS!J36*Inittialize!$F$2,HS!J5*Inittialize!$F$3,HS!J6*Inittialize!$F$4,HS!J7*Inittialize!$F$5,HS!J8*Inittialize!$F$6,HS!J9*Inittialize!$F$7,HS!J10*Inittialize!$F$8,HS!J11*Inittialize!$F$9,HS!J12*Inittialize!$F$10,HS!J13*Inittialize!$F$11)
)*2)</f>
        <v>-0.5332301067159182</v>
      </c>
      <c r="K46" s="9">
        <f>(IF(Rules!$B$10=Rules!$D$10,
SUM(HSD!K36*Inittialize!$F$2,HSD!K5*Inittialize!$F$3,HSD!K6*Inittialize!$F$4,HSD!K7*Inittialize!$F$5,HSD!K8*Inittialize!$F$6,HSD!K9*Inittialize!$F$7,HSD!K10*Inittialize!$F$8,HSD!K11*Inittialize!$F$9,HSD!K12*Inittialize!$F$10,HSD!K13*Inittialize!$F$11),
SUM(HS!K36*Inittialize!$F$2,HS!K5*Inittialize!$F$3,HS!K6*Inittialize!$F$4,HS!K7*Inittialize!$F$5,HS!K8*Inittialize!$F$6,HS!K9*Inittialize!$F$7,HS!K10*Inittialize!$F$8,HS!K11*Inittialize!$F$9,HS!K12*Inittialize!$F$10,HS!K13*Inittialize!$F$11)
)*2)</f>
        <v>-0.71548690516179581</v>
      </c>
    </row>
    <row r="47" spans="1:11" x14ac:dyDescent="0.3">
      <c r="A47" s="98">
        <v>6</v>
      </c>
      <c r="B47" s="93">
        <f>(IF(Rules!$B$10=Rules!$D$10,SUM(HSD!B6:B13)+Rules!$B$6*HSD!B14+HSD!B37,SUM(HS!B6:B13)+Rules!$B$6*HS!B14+HS!B37)/(9+Rules!$B$6))*2</f>
        <v>-0.83937380694202168</v>
      </c>
      <c r="C47" s="1">
        <f>(IF(Rules!$B$10=Rules!$D$10,
SUM(HSD!C37*Inittialize!$F$2,HSD!C6*Inittialize!$F$3,HSD!C7*Inittialize!$F$4,HSD!C8*Inittialize!$F$5,HSD!C9*Inittialize!$F$6,HSD!C10*Inittialize!$F$7,HSD!C11*Inittialize!$F$8,HSD!C12*Inittialize!$F$9,HSD!C13*Inittialize!$F$10,HSD!C14*Inittialize!$F$11),
SUM(HS!C37*Inittialize!$F$2,HS!C6*Inittialize!$F$3,HS!C7*Inittialize!$F$4,HS!C8*Inittialize!$F$5,HS!C9*Inittialize!$F$6,HS!C10*Inittialize!$F$7,HS!C11*Inittialize!$F$8,HS!C12*Inittialize!$F$9,HS!C13*Inittialize!$F$10,HS!C14*Inittialize!$F$11)
)*2)</f>
        <v>-0.28151823492003991</v>
      </c>
      <c r="D47" s="1">
        <f>(IF(Rules!$B$10=Rules!$D$10,
SUM(HSD!D37*Inittialize!$F$2,HSD!D6*Inittialize!$F$3,HSD!D7*Inittialize!$F$4,HSD!D8*Inittialize!$F$5,HSD!D9*Inittialize!$F$6,HSD!D10*Inittialize!$F$7,HSD!D11*Inittialize!$F$8,HSD!D12*Inittialize!$F$9,HSD!D13*Inittialize!$F$10,HSD!D14*Inittialize!$F$11),
SUM(HS!D37*Inittialize!$F$2,HS!D6*Inittialize!$F$3,HS!D7*Inittialize!$F$4,HS!D8*Inittialize!$F$5,HS!D9*Inittialize!$F$6,HS!D10*Inittialize!$F$7,HS!D11*Inittialize!$F$8,HS!D12*Inittialize!$F$9,HS!D13*Inittialize!$F$10,HS!D14*Inittialize!$F$11)
)*2)</f>
        <v>-0.21458215601721664</v>
      </c>
      <c r="E47" s="1">
        <f>(IF(Rules!$B$10=Rules!$D$10,
SUM(HSD!E37*Inittialize!$F$2,HSD!E6*Inittialize!$F$3,HSD!E7*Inittialize!$F$4,HSD!E8*Inittialize!$F$5,HSD!E9*Inittialize!$F$6,HSD!E10*Inittialize!$F$7,HSD!E11*Inittialize!$F$8,HSD!E12*Inittialize!$F$9,HSD!E13*Inittialize!$F$10,HSD!E14*Inittialize!$F$11),
SUM(HS!E37*Inittialize!$F$2,HS!E6*Inittialize!$F$3,HS!E7*Inittialize!$F$4,HS!E8*Inittialize!$F$5,HS!E9*Inittialize!$F$6,HS!E10*Inittialize!$F$7,HS!E11*Inittialize!$F$8,HS!E12*Inittialize!$F$9,HS!E13*Inittialize!$F$10,HS!E14*Inittialize!$F$11)
)*2)</f>
        <v>-0.14583428385277467</v>
      </c>
      <c r="F47" s="1">
        <f>(IF(Rules!$B$10=Rules!$D$10,
SUM(HSD!F37*Inittialize!$F$2,HSD!F6*Inittialize!$F$3,HSD!F7*Inittialize!$F$4,HSD!F8*Inittialize!$F$5,HSD!F9*Inittialize!$F$6,HSD!F10*Inittialize!$F$7,HSD!F11*Inittialize!$F$8,HSD!F12*Inittialize!$F$9,HSD!F13*Inittialize!$F$10,HSD!F14*Inittialize!$F$11),
SUM(HS!F37*Inittialize!$F$2,HS!F6*Inittialize!$F$3,HS!F7*Inittialize!$F$4,HS!F8*Inittialize!$F$5,HS!F9*Inittialize!$F$6,HS!F10*Inittialize!$F$7,HS!F11*Inittialize!$F$8,HS!F12*Inittialize!$F$9,HS!F13*Inittialize!$F$10,HS!F14*Inittialize!$F$11)
)*2)</f>
        <v>-6.9831946660204716E-2</v>
      </c>
      <c r="G47" s="1">
        <f>(IF(Rules!$B$10=Rules!$D$10,
SUM(HSD!G37*Inittialize!$F$2,HSD!G6*Inittialize!$F$3,HSD!G7*Inittialize!$F$4,HSD!G8*Inittialize!$F$5,HSD!G9*Inittialize!$F$6,HSD!G10*Inittialize!$F$7,HSD!G11*Inittialize!$F$8,HSD!G12*Inittialize!$F$9,HSD!G13*Inittialize!$F$10,HSD!G14*Inittialize!$F$11),
SUM(HS!G37*Inittialize!$F$2,HS!G6*Inittialize!$F$3,HS!G7*Inittialize!$F$4,HS!G8*Inittialize!$F$5,HS!G9*Inittialize!$F$6,HS!G10*Inittialize!$F$7,HS!G11*Inittialize!$F$8,HS!G12*Inittialize!$F$9,HS!G13*Inittialize!$F$10,HS!G14*Inittialize!$F$11)
)*2)</f>
        <v>-2.6011671059748692E-2</v>
      </c>
      <c r="H47" s="1">
        <f>(IF(Rules!$B$10=Rules!$D$10,
SUM(HSD!H37*Inittialize!$F$2,HSD!H6*Inittialize!$F$3,HSD!H7*Inittialize!$F$4,HSD!H8*Inittialize!$F$5,HSD!H9*Inittialize!$F$6,HSD!H10*Inittialize!$F$7,HSD!H11*Inittialize!$F$8,HSD!H12*Inittialize!$F$9,HSD!H13*Inittialize!$F$10,HSD!H14*Inittialize!$F$11),
SUM(HS!H37*Inittialize!$F$2,HS!H6*Inittialize!$F$3,HS!H7*Inittialize!$F$4,HS!H8*Inittialize!$F$5,HS!H9*Inittialize!$F$6,HS!H10*Inittialize!$F$7,HS!H11*Inittialize!$F$8,HS!H12*Inittialize!$F$9,HS!H13*Inittialize!$F$10,HS!H14*Inittialize!$F$11)
)*2)</f>
        <v>-0.30386541447339893</v>
      </c>
      <c r="I47" s="1">
        <f>(IF(Rules!$B$10=Rules!$D$10,
SUM(HSD!I37*Inittialize!$F$2,HSD!I6*Inittialize!$F$3,HSD!I7*Inittialize!$F$4,HSD!I8*Inittialize!$F$5,HSD!I9*Inittialize!$F$6,HSD!I10*Inittialize!$F$7,HSD!I11*Inittialize!$F$8,HSD!I12*Inittialize!$F$9,HSD!I13*Inittialize!$F$10,HSD!I14*Inittialize!$F$11),
SUM(HS!I37*Inittialize!$F$2,HS!I6*Inittialize!$F$3,HS!I7*Inittialize!$F$4,HS!I8*Inittialize!$F$5,HS!I9*Inittialize!$F$6,HS!I10*Inittialize!$F$7,HS!I11*Inittialize!$F$8,HS!I12*Inittialize!$F$9,HS!I13*Inittialize!$F$10,HS!I14*Inittialize!$F$11)
)*2)</f>
        <v>-0.43448376264156952</v>
      </c>
      <c r="J47" s="1">
        <f>(IF(Rules!$B$10=Rules!$D$10,
SUM(HSD!J37*Inittialize!$F$2,HSD!J6*Inittialize!$F$3,HSD!J7*Inittialize!$F$4,HSD!J8*Inittialize!$F$5,HSD!J9*Inittialize!$F$6,HSD!J10*Inittialize!$F$7,HSD!J11*Inittialize!$F$8,HSD!J12*Inittialize!$F$9,HSD!J13*Inittialize!$F$10,HSD!J14*Inittialize!$F$11),
SUM(HS!J37*Inittialize!$F$2,HS!J6*Inittialize!$F$3,HS!J7*Inittialize!$F$4,HS!J8*Inittialize!$F$5,HS!J9*Inittialize!$F$6,HS!J10*Inittialize!$F$7,HS!J11*Inittialize!$F$8,HS!J12*Inittialize!$F$9,HS!J13*Inittialize!$F$10,HS!J14*Inittialize!$F$11)
)*2)</f>
        <v>-0.58528140039545207</v>
      </c>
      <c r="K47" s="9">
        <f>(IF(Rules!$B$10=Rules!$D$10,
SUM(HSD!K37*Inittialize!$F$2,HSD!K6*Inittialize!$F$3,HSD!K7*Inittialize!$F$4,HSD!K8*Inittialize!$F$5,HSD!K9*Inittialize!$F$6,HSD!K10*Inittialize!$F$7,HSD!K11*Inittialize!$F$8,HSD!K12*Inittialize!$F$9,HSD!K13*Inittialize!$F$10,HSD!K14*Inittialize!$F$11),
SUM(HS!K37*Inittialize!$F$2,HS!K6*Inittialize!$F$3,HS!K7*Inittialize!$F$4,HS!K8*Inittialize!$F$5,HS!K9*Inittialize!$F$6,HS!K10*Inittialize!$F$7,HS!K11*Inittialize!$F$8,HS!K12*Inittialize!$F$9,HS!K13*Inittialize!$F$10,HS!K14*Inittialize!$F$11)
)*2)</f>
        <v>-0.76101532458579091</v>
      </c>
    </row>
    <row r="48" spans="1:11" x14ac:dyDescent="0.3">
      <c r="A48" s="98">
        <v>7</v>
      </c>
      <c r="B48" s="93">
        <f>(IF(Rules!$B$10=Rules!$D$10,SUM(HSD!B7:B14)+Rules!$B$6*HSD!B15+HSD!B38,SUM(HS!B7:B14)+Rules!$B$6*HS!B15+HS!B38)/(9+Rules!$B$6))*2</f>
        <v>-0.79942076745138202</v>
      </c>
      <c r="C48" s="1">
        <f>(IF(Rules!$B$10=Rules!$D$10,
SUM(HSD!C38*Inittialize!$F$2,HSD!C7*Inittialize!$F$3,HSD!C8*Inittialize!$F$4,HSD!C9*Inittialize!$F$5,HSD!C10*Inittialize!$F$6,HSD!C11*Inittialize!$F$7,HSD!C12*Inittialize!$F$8,HSD!C13*Inittialize!$F$9,HSD!C14*Inittialize!$F$10,HSD!C15*Inittialize!$F$11),
SUM(HS!C38*Inittialize!$F$2,HS!C7*Inittialize!$F$3,HS!C8*Inittialize!$F$4,HS!C9*Inittialize!$F$5,HS!C10*Inittialize!$F$6,HS!C11*Inittialize!$F$7,HS!C12*Inittialize!$F$8,HS!C13*Inittialize!$F$9,HS!C14*Inittialize!$F$10,HS!C15*Inittialize!$F$11)
)*2)</f>
        <v>-0.2183668557332327</v>
      </c>
      <c r="D48" s="1">
        <f>(IF(Rules!$B$10=Rules!$D$10,
SUM(HSD!D38*Inittialize!$F$2,HSD!D7*Inittialize!$F$3,HSD!D8*Inittialize!$F$4,HSD!D9*Inittialize!$F$5,HSD!D10*Inittialize!$F$6,HSD!D11*Inittialize!$F$7,HSD!D12*Inittialize!$F$8,HSD!D13*Inittialize!$F$9,HSD!D14*Inittialize!$F$10,HSD!D15*Inittialize!$F$11),
SUM(HS!D38*Inittialize!$F$2,HS!D7*Inittialize!$F$3,HS!D8*Inittialize!$F$4,HS!D9*Inittialize!$F$5,HS!D10*Inittialize!$F$6,HS!D11*Inittialize!$F$7,HS!D12*Inittialize!$F$8,HS!D13*Inittialize!$F$9,HS!D14*Inittialize!$F$10,HS!D15*Inittialize!$F$11)
)*2)</f>
        <v>-0.15316596380892705</v>
      </c>
      <c r="E48" s="1">
        <f>(IF(Rules!$B$10=Rules!$D$10,
SUM(HSD!E38*Inittialize!$F$2,HSD!E7*Inittialize!$F$3,HSD!E8*Inittialize!$F$4,HSD!E9*Inittialize!$F$5,HSD!E10*Inittialize!$F$6,HSD!E11*Inittialize!$F$7,HSD!E12*Inittialize!$F$8,HSD!E13*Inittialize!$F$9,HSD!E14*Inittialize!$F$10,HSD!E15*Inittialize!$F$11),
SUM(HS!E38*Inittialize!$F$2,HS!E7*Inittialize!$F$3,HS!E8*Inittialize!$F$4,HS!E9*Inittialize!$F$5,HS!E10*Inittialize!$F$6,HS!E11*Inittialize!$F$7,HS!E12*Inittialize!$F$8,HS!E13*Inittialize!$F$9,HS!E14*Inittialize!$F$10,HS!E15*Inittialize!$F$11)
)*2)</f>
        <v>-8.604358800868378E-2</v>
      </c>
      <c r="F48" s="1">
        <f>(IF(Rules!$B$10=Rules!$D$10,
SUM(HSD!F38*Inittialize!$F$2,HSD!F7*Inittialize!$F$3,HSD!F8*Inittialize!$F$4,HSD!F9*Inittialize!$F$5,HSD!F10*Inittialize!$F$6,HSD!F11*Inittialize!$F$7,HSD!F12*Inittialize!$F$8,HSD!F13*Inittialize!$F$9,HSD!F14*Inittialize!$F$10,HSD!F15*Inittialize!$F$11),
SUM(HS!F38*Inittialize!$F$2,HS!F7*Inittialize!$F$3,HS!F8*Inittialize!$F$4,HS!F9*Inittialize!$F$5,HS!F10*Inittialize!$F$6,HS!F11*Inittialize!$F$7,HS!F12*Inittialize!$F$8,HS!F13*Inittialize!$F$9,HS!F14*Inittialize!$F$10,HS!F15*Inittialize!$F$11)
)*2)</f>
        <v>-1.4542721805882116E-2</v>
      </c>
      <c r="G48" s="1">
        <f>(IF(Rules!$B$10=Rules!$D$10,
SUM(HSD!G38*Inittialize!$F$2,HSD!G7*Inittialize!$F$3,HSD!G8*Inittialize!$F$4,HSD!G9*Inittialize!$F$5,HSD!G10*Inittialize!$F$6,HSD!G11*Inittialize!$F$7,HSD!G12*Inittialize!$F$8,HSD!G13*Inittialize!$F$9,HSD!G14*Inittialize!$F$10,HSD!G15*Inittialize!$F$11),
SUM(HS!G38*Inittialize!$F$2,HS!G7*Inittialize!$F$3,HS!G8*Inittialize!$F$4,HS!G9*Inittialize!$F$5,HS!G10*Inittialize!$F$6,HS!G11*Inittialize!$F$7,HS!G12*Inittialize!$F$8,HS!G13*Inittialize!$F$9,HS!G14*Inittialize!$F$10,HS!G15*Inittialize!$F$11)
)*2)</f>
        <v>5.8370684707721637E-2</v>
      </c>
      <c r="H48" s="1">
        <f>(IF(Rules!$B$10=Rules!$D$10,
SUM(HSD!H38*Inittialize!$F$2,HSD!H7*Inittialize!$F$3,HSD!H8*Inittialize!$F$4,HSD!H9*Inittialize!$F$5,HSD!H10*Inittialize!$F$6,HSD!H11*Inittialize!$F$7,HSD!H12*Inittialize!$F$8,HSD!H13*Inittialize!$F$9,HSD!H14*Inittialize!$F$10,HSD!H15*Inittialize!$F$11),
SUM(HS!H38*Inittialize!$F$2,HS!H7*Inittialize!$F$3,HS!H8*Inittialize!$F$4,HS!H9*Inittialize!$F$5,HS!H10*Inittialize!$F$6,HS!H11*Inittialize!$F$7,HS!H12*Inittialize!$F$8,HS!H13*Inittialize!$F$9,HS!H14*Inittialize!$F$10,HS!H15*Inittialize!$F$11)
)*2)</f>
        <v>-0.13761559916085558</v>
      </c>
      <c r="I48" s="1">
        <f>(IF(Rules!$B$10=Rules!$D$10,
SUM(HSD!I38*Inittialize!$F$2,HSD!I7*Inittialize!$F$3,HSD!I8*Inittialize!$F$4,HSD!I9*Inittialize!$F$5,HSD!I10*Inittialize!$F$6,HSD!I11*Inittialize!$F$7,HSD!I12*Inittialize!$F$8,HSD!I13*Inittialize!$F$9,HSD!I14*Inittialize!$F$10,HSD!I15*Inittialize!$F$11),
SUM(HS!I38*Inittialize!$F$2,HS!I7*Inittialize!$F$3,HS!I8*Inittialize!$F$4,HS!I9*Inittialize!$F$5,HS!I10*Inittialize!$F$6,HS!I11*Inittialize!$F$7,HS!I12*Inittialize!$F$8,HS!I13*Inittialize!$F$9,HS!I14*Inittialize!$F$10,HS!I15*Inittialize!$F$11)
)*2)</f>
        <v>-0.42120953744869938</v>
      </c>
      <c r="J48" s="1">
        <f>(IF(Rules!$B$10=Rules!$D$10,
SUM(HSD!J38*Inittialize!$F$2,HSD!J7*Inittialize!$F$3,HSD!J8*Inittialize!$F$4,HSD!J9*Inittialize!$F$5,HSD!J10*Inittialize!$F$6,HSD!J11*Inittialize!$F$7,HSD!J12*Inittialize!$F$8,HSD!J13*Inittialize!$F$9,HSD!J14*Inittialize!$F$10,HSD!J15*Inittialize!$F$11),
SUM(HS!J38*Inittialize!$F$2,HS!J7*Inittialize!$F$3,HS!J8*Inittialize!$F$4,HS!J9*Inittialize!$F$5,HS!J10*Inittialize!$F$6,HS!J11*Inittialize!$F$7,HS!J12*Inittialize!$F$8,HS!J13*Inittialize!$F$9,HS!J14*Inittialize!$F$10,HS!J15*Inittialize!$F$11)
)*2)</f>
        <v>-0.57073088097375346</v>
      </c>
      <c r="K48" s="9">
        <f>(IF(Rules!$B$10=Rules!$D$10,
SUM(HSD!K38*Inittialize!$F$2,HSD!K7*Inittialize!$F$3,HSD!K8*Inittialize!$F$4,HSD!K9*Inittialize!$F$5,HSD!K10*Inittialize!$F$6,HSD!K11*Inittialize!$F$7,HSD!K12*Inittialize!$F$8,HSD!K13*Inittialize!$F$9,HSD!K14*Inittialize!$F$10,HSD!K15*Inittialize!$F$11),
SUM(HS!K38*Inittialize!$F$2,HS!K7*Inittialize!$F$3,HS!K8*Inittialize!$F$4,HS!K9*Inittialize!$F$5,HS!K10*Inittialize!$F$6,HS!K11*Inittialize!$F$7,HS!K12*Inittialize!$F$8,HS!K13*Inittialize!$F$9,HS!K14*Inittialize!$F$10,HS!K15*Inittialize!$F$11)
)*2)</f>
        <v>-0.73015579842789347</v>
      </c>
    </row>
    <row r="49" spans="1:11" x14ac:dyDescent="0.3">
      <c r="A49" s="98">
        <v>8</v>
      </c>
      <c r="B49" s="93">
        <f>(IF(Rules!$B$10=Rules!$D$10,SUM(HSD!B8:B15)+Rules!$B$6*HSD!B16+HSD!B39,SUM(HS!B8:B15)+Rules!$B$6*HS!B16+HS!B39)/(9+Rules!$B$6))*2</f>
        <v>-0.66068066918140156</v>
      </c>
      <c r="C49" s="1">
        <f>(IF(Rules!$B$10=Rules!$D$10,
SUM(HSD!C39*Inittialize!$F$2,HSD!C8*Inittialize!$F$3,HSD!C9*Inittialize!$F$4,HSD!C10*Inittialize!$F$5,HSD!C11*Inittialize!$F$6,HSD!C12*Inittialize!$F$7,HSD!C13*Inittialize!$F$8,HSD!C14*Inittialize!$F$9,HSD!C15*Inittialize!$F$10,HSD!C16*Inittialize!$F$11),
SUM(HS!C39*Inittialize!$F$2,HS!C8*Inittialize!$F$3,HS!C9*Inittialize!$F$4,HS!C10*Inittialize!$F$5,HS!C11*Inittialize!$F$6,HS!C12*Inittialize!$F$7,HS!C13*Inittialize!$F$8,HS!C14*Inittialize!$F$9,HS!C15*Inittialize!$F$10,HS!C16*Inittialize!$F$11)
)*2)</f>
        <v>-4.3596376017611335E-2</v>
      </c>
      <c r="D49" s="1">
        <f>(IF(Rules!$B$10=Rules!$D$10,
SUM(HSD!D39*Inittialize!$F$2,HSD!D8*Inittialize!$F$3,HSD!D9*Inittialize!$F$4,HSD!D10*Inittialize!$F$5,HSD!D11*Inittialize!$F$6,HSD!D12*Inittialize!$F$7,HSD!D13*Inittialize!$F$8,HSD!D14*Inittialize!$F$9,HSD!D15*Inittialize!$F$10,HSD!D16*Inittialize!$F$11),
SUM(HS!D39*Inittialize!$F$2,HS!D8*Inittialize!$F$3,HS!D9*Inittialize!$F$4,HS!D10*Inittialize!$F$5,HS!D11*Inittialize!$F$6,HS!D12*Inittialize!$F$7,HS!D13*Inittialize!$F$8,HS!D14*Inittialize!$F$9,HS!D15*Inittialize!$F$10,HS!D16*Inittialize!$F$11)
)*2)</f>
        <v>1.6010525061309511E-2</v>
      </c>
      <c r="E49" s="1">
        <f>(IF(Rules!$B$10=Rules!$D$10,
SUM(HSD!E39*Inittialize!$F$2,HSD!E8*Inittialize!$F$3,HSD!E9*Inittialize!$F$4,HSD!E10*Inittialize!$F$5,HSD!E11*Inittialize!$F$6,HSD!E12*Inittialize!$F$7,HSD!E13*Inittialize!$F$8,HSD!E14*Inittialize!$F$9,HSD!E15*Inittialize!$F$10,HSD!E16*Inittialize!$F$11),
SUM(HS!E39*Inittialize!$F$2,HS!E8*Inittialize!$F$3,HS!E9*Inittialize!$F$4,HS!E10*Inittialize!$F$5,HS!E11*Inittialize!$F$6,HS!E12*Inittialize!$F$7,HS!E13*Inittialize!$F$8,HS!E14*Inittialize!$F$9,HS!E15*Inittialize!$F$10,HS!E16*Inittialize!$F$11)
)*2)</f>
        <v>7.7568946554417609E-2</v>
      </c>
      <c r="F49" s="1">
        <f>(IF(Rules!$B$10=Rules!$D$10,
SUM(HSD!F39*Inittialize!$F$2,HSD!F8*Inittialize!$F$3,HSD!F9*Inittialize!$F$4,HSD!F10*Inittialize!$F$5,HSD!F11*Inittialize!$F$6,HSD!F12*Inittialize!$F$7,HSD!F13*Inittialize!$F$8,HSD!F14*Inittialize!$F$9,HSD!F15*Inittialize!$F$10,HSD!F16*Inittialize!$F$11),
SUM(HS!F39*Inittialize!$F$2,HS!F8*Inittialize!$F$3,HS!F9*Inittialize!$F$4,HS!F10*Inittialize!$F$5,HS!F11*Inittialize!$F$6,HS!F12*Inittialize!$F$7,HS!F13*Inittialize!$F$8,HS!F14*Inittialize!$F$9,HS!F15*Inittialize!$F$10,HS!F16*Inittialize!$F$11)
)*2)</f>
        <v>0.14160927196606737</v>
      </c>
      <c r="G49" s="1">
        <f>(IF(Rules!$B$10=Rules!$D$10,
SUM(HSD!G39*Inittialize!$F$2,HSD!G8*Inittialize!$F$3,HSD!G9*Inittialize!$F$4,HSD!G10*Inittialize!$F$5,HSD!G11*Inittialize!$F$6,HSD!G12*Inittialize!$F$7,HSD!G13*Inittialize!$F$8,HSD!G14*Inittialize!$F$9,HSD!G15*Inittialize!$F$10,HSD!G16*Inittialize!$F$11),
SUM(HS!G39*Inittialize!$F$2,HS!G8*Inittialize!$F$3,HS!G9*Inittialize!$F$4,HS!G10*Inittialize!$F$5,HS!G11*Inittialize!$F$6,HS!G12*Inittialize!$F$7,HS!G13*Inittialize!$F$8,HS!G14*Inittialize!$F$9,HS!G15*Inittialize!$F$10,HS!G16*Inittialize!$F$11)
)*2)</f>
        <v>0.2299203001924463</v>
      </c>
      <c r="H49" s="1">
        <f>(IF(Rules!$B$10=Rules!$D$10,
SUM(HSD!H39*Inittialize!$F$2,HSD!H8*Inittialize!$F$3,HSD!H9*Inittialize!$F$4,HSD!H10*Inittialize!$F$5,HSD!H11*Inittialize!$F$6,HSD!H12*Inittialize!$F$7,HSD!H13*Inittialize!$F$8,HSD!H14*Inittialize!$F$9,HSD!H15*Inittialize!$F$10,HSD!H16*Inittialize!$F$11),
SUM(HS!H39*Inittialize!$F$2,HS!H8*Inittialize!$F$3,HS!H9*Inittialize!$F$4,HS!H10*Inittialize!$F$5,HS!H11*Inittialize!$F$6,HS!H12*Inittialize!$F$7,HS!H13*Inittialize!$F$8,HS!H14*Inittialize!$F$9,HS!H15*Inittialize!$F$10,HS!H16*Inittialize!$F$11)
)*2)</f>
        <v>0.16441487872748572</v>
      </c>
      <c r="I49" s="1">
        <f>(IF(Rules!$B$10=Rules!$D$10,
SUM(HSD!I39*Inittialize!$F$2,HSD!I8*Inittialize!$F$3,HSD!I9*Inittialize!$F$4,HSD!I10*Inittialize!$F$5,HSD!I11*Inittialize!$F$6,HSD!I12*Inittialize!$F$7,HSD!I13*Inittialize!$F$8,HSD!I14*Inittialize!$F$9,HSD!I15*Inittialize!$F$10,HSD!I16*Inittialize!$F$11),
SUM(HS!I39*Inittialize!$F$2,HS!I8*Inittialize!$F$3,HS!I9*Inittialize!$F$4,HS!I10*Inittialize!$F$5,HS!I11*Inittialize!$F$6,HS!I12*Inittialize!$F$7,HS!I13*Inittialize!$F$8,HS!I14*Inittialize!$F$9,HS!I15*Inittialize!$F$10,HS!I16*Inittialize!$F$11)
)*2)</f>
        <v>-0.11979655131731255</v>
      </c>
      <c r="J49" s="1">
        <f>(IF(Rules!$B$10=Rules!$D$10,
SUM(HSD!J39*Inittialize!$F$2,HSD!J8*Inittialize!$F$3,HSD!J9*Inittialize!$F$4,HSD!J10*Inittialize!$F$5,HSD!J11*Inittialize!$F$6,HSD!J12*Inittialize!$F$7,HSD!J13*Inittialize!$F$8,HSD!J14*Inittialize!$F$9,HSD!J15*Inittialize!$F$10,HSD!J16*Inittialize!$F$11),
SUM(HS!J39*Inittialize!$F$2,HS!J8*Inittialize!$F$3,HS!J9*Inittialize!$F$4,HS!J10*Inittialize!$F$5,HS!J11*Inittialize!$F$6,HS!J12*Inittialize!$F$7,HS!J13*Inittialize!$F$8,HS!J14*Inittialize!$F$9,HS!J15*Inittialize!$F$10,HS!J16*Inittialize!$F$11)
)*2)</f>
        <v>-0.42037266399643536</v>
      </c>
      <c r="K49" s="9">
        <f>(IF(Rules!$B$10=Rules!$D$10,
SUM(HSD!K39*Inittialize!$F$2,HSD!K8*Inittialize!$F$3,HSD!K9*Inittialize!$F$4,HSD!K10*Inittialize!$F$5,HSD!K11*Inittialize!$F$6,HSD!K12*Inittialize!$F$7,HSD!K13*Inittialize!$F$8,HSD!K14*Inittialize!$F$9,HSD!K15*Inittialize!$F$10,HSD!K16*Inittialize!$F$11),
SUM(HS!K39*Inittialize!$F$2,HS!K8*Inittialize!$F$3,HS!K9*Inittialize!$F$4,HS!K10*Inittialize!$F$5,HS!K11*Inittialize!$F$6,HS!K12*Inittialize!$F$7,HS!K13*Inittialize!$F$8,HS!K14*Inittialize!$F$9,HS!K15*Inittialize!$F$10,HS!K16*Inittialize!$F$11)
)*2)</f>
        <v>-0.60355477228062737</v>
      </c>
    </row>
    <row r="50" spans="1:11" x14ac:dyDescent="0.3">
      <c r="A50" s="98">
        <v>9</v>
      </c>
      <c r="B50" s="93">
        <f>(IF(Rules!$B$10=Rules!$D$10,SUM(HSD!B9:B16)+Rules!$B$6*HSD!B17+HSD!B40,SUM(HS!B9:B16)+Rules!$B$6*HS!B17+HS!B40)/(9+Rules!$B$6))*2</f>
        <v>-0.50384952354144152</v>
      </c>
      <c r="C50" s="1">
        <f>(IF(Rules!$B$10=Rules!$D$10,
SUM(HSD!C40*Inittialize!$F$2,HSD!C9*Inittialize!$F$3,HSD!C10*Inittialize!$F$4,HSD!C11*Inittialize!$F$5,HSD!C12*Inittialize!$F$6,HSD!C13*Inittialize!$F$7,HSD!C14*Inittialize!$F$8,HSD!C15*Inittialize!$F$9,HSD!C16*Inittialize!$F$10,HSD!C17*Inittialize!$F$11),
SUM(HS!C40*Inittialize!$F$2,HS!C9*Inittialize!$F$3,HS!C10*Inittialize!$F$4,HS!C11*Inittialize!$F$5,HS!C12*Inittialize!$F$6,HS!C13*Inittialize!$F$7,HS!C14*Inittialize!$F$8,HS!C15*Inittialize!$F$9,HS!C16*Inittialize!$F$10,HS!C17*Inittialize!$F$11)
)*2)</f>
        <v>0.1488920751526811</v>
      </c>
      <c r="D50" s="1">
        <f>(IF(Rules!$B$10=Rules!$D$10,
SUM(HSD!D40*Inittialize!$F$2,HSD!D9*Inittialize!$F$3,HSD!D10*Inittialize!$F$4,HSD!D11*Inittialize!$F$5,HSD!D12*Inittialize!$F$6,HSD!D13*Inittialize!$F$7,HSD!D14*Inittialize!$F$8,HSD!D15*Inittialize!$F$9,HSD!D16*Inittialize!$F$10,HSD!D17*Inittialize!$F$11),
SUM(HS!D40*Inittialize!$F$2,HS!D9*Inittialize!$F$3,HS!D10*Inittialize!$F$4,HS!D11*Inittialize!$F$5,HS!D12*Inittialize!$F$6,HS!D13*Inittialize!$F$7,HS!D14*Inittialize!$F$8,HS!D15*Inittialize!$F$9,HS!D16*Inittialize!$F$10,HS!D17*Inittialize!$F$11)
)*2)</f>
        <v>0.20252940347775372</v>
      </c>
      <c r="E50" s="1">
        <f>(IF(Rules!$B$10=Rules!$D$10,
SUM(HSD!E40*Inittialize!$F$2,HSD!E9*Inittialize!$F$3,HSD!E10*Inittialize!$F$4,HSD!E11*Inittialize!$F$5,HSD!E12*Inittialize!$F$6,HSD!E13*Inittialize!$F$7,HSD!E14*Inittialize!$F$8,HSD!E15*Inittialize!$F$9,HSD!E16*Inittialize!$F$10,HSD!E17*Inittialize!$F$11),
SUM(HS!E40*Inittialize!$F$2,HS!E9*Inittialize!$F$3,HS!E10*Inittialize!$F$4,HS!E11*Inittialize!$F$5,HS!E12*Inittialize!$F$6,HS!E13*Inittialize!$F$7,HS!E14*Inittialize!$F$8,HS!E15*Inittialize!$F$9,HS!E16*Inittialize!$F$10,HS!E17*Inittialize!$F$11)
)*2)</f>
        <v>0.25796176239148355</v>
      </c>
      <c r="F50" s="1">
        <f>(IF(Rules!$B$10=Rules!$D$10,
SUM(HSD!F40*Inittialize!$F$2,HSD!F9*Inittialize!$F$3,HSD!F10*Inittialize!$F$4,HSD!F11*Inittialize!$F$5,HSD!F12*Inittialize!$F$6,HSD!F13*Inittialize!$F$7,HSD!F14*Inittialize!$F$8,HSD!F15*Inittialize!$F$9,HSD!F16*Inittialize!$F$10,HSD!F17*Inittialize!$F$11),
SUM(HS!F40*Inittialize!$F$2,HS!F9*Inittialize!$F$3,HS!F10*Inittialize!$F$4,HS!F11*Inittialize!$F$5,HS!F12*Inittialize!$F$6,HS!F13*Inittialize!$F$7,HS!F14*Inittialize!$F$8,HS!F15*Inittialize!$F$9,HS!F16*Inittialize!$F$10,HS!F17*Inittialize!$F$11)
)*2)</f>
        <v>0.31606371253303445</v>
      </c>
      <c r="G50" s="1">
        <f>(IF(Rules!$B$10=Rules!$D$10,
SUM(HSD!G40*Inittialize!$F$2,HSD!G9*Inittialize!$F$3,HSD!G10*Inittialize!$F$4,HSD!G11*Inittialize!$F$5,HSD!G12*Inittialize!$F$6,HSD!G13*Inittialize!$F$7,HSD!G14*Inittialize!$F$8,HSD!G15*Inittialize!$F$9,HSD!G16*Inittialize!$F$10,HSD!G17*Inittialize!$F$11),
SUM(HS!G40*Inittialize!$F$2,HS!G9*Inittialize!$F$3,HS!G10*Inittialize!$F$4,HS!G11*Inittialize!$F$5,HS!G12*Inittialize!$F$6,HS!G13*Inittialize!$F$7,HS!G14*Inittialize!$F$8,HS!G15*Inittialize!$F$9,HS!G16*Inittialize!$F$10,HS!G17*Inittialize!$F$11)
)*2)</f>
        <v>0.3920376785145574</v>
      </c>
      <c r="H50" s="1">
        <f>(IF(Rules!$B$10=Rules!$D$10,
SUM(HSD!H40*Inittialize!$F$2,HSD!H9*Inittialize!$F$3,HSD!H10*Inittialize!$F$4,HSD!H11*Inittialize!$F$5,HSD!H12*Inittialize!$F$6,HSD!H13*Inittialize!$F$7,HSD!H14*Inittialize!$F$8,HSD!H15*Inittialize!$F$9,HSD!H16*Inittialize!$F$10,HSD!H17*Inittialize!$F$11),
SUM(HS!H40*Inittialize!$F$2,HS!H9*Inittialize!$F$3,HS!H10*Inittialize!$F$4,HS!H11*Inittialize!$F$5,HS!H12*Inittialize!$F$6,HS!H13*Inittialize!$F$7,HS!H14*Inittialize!$F$8,HS!H15*Inittialize!$F$9,HS!H16*Inittialize!$F$10,HS!H17*Inittialize!$F$11)
)*2)</f>
        <v>0.34373571987390533</v>
      </c>
      <c r="I50" s="1">
        <f>(IF(Rules!$B$10=Rules!$D$10,
SUM(HSD!I40*Inittialize!$F$2,HSD!I9*Inittialize!$F$3,HSD!I10*Inittialize!$F$4,HSD!I11*Inittialize!$F$5,HSD!I12*Inittialize!$F$6,HSD!I13*Inittialize!$F$7,HSD!I14*Inittialize!$F$8,HSD!I15*Inittialize!$F$9,HSD!I16*Inittialize!$F$10,HSD!I17*Inittialize!$F$11),
SUM(HS!I40*Inittialize!$F$2,HS!I9*Inittialize!$F$3,HS!I10*Inittialize!$F$4,HS!I11*Inittialize!$F$5,HS!I12*Inittialize!$F$6,HS!I13*Inittialize!$F$7,HS!I14*Inittialize!$F$8,HS!I15*Inittialize!$F$9,HS!I16*Inittialize!$F$10,HS!I17*Inittialize!$F$11)
)*2)</f>
        <v>0.19675243487078509</v>
      </c>
      <c r="J50" s="1">
        <f>(IF(Rules!$B$10=Rules!$D$10,
SUM(HSD!J40*Inittialize!$F$2,HSD!J9*Inittialize!$F$3,HSD!J10*Inittialize!$F$4,HSD!J11*Inittialize!$F$5,HSD!J12*Inittialize!$F$6,HSD!J13*Inittialize!$F$7,HSD!J14*Inittialize!$F$8,HSD!J15*Inittialize!$F$9,HSD!J16*Inittialize!$F$10,HSD!J17*Inittialize!$F$11),
SUM(HS!J40*Inittialize!$F$2,HS!J9*Inittialize!$F$3,HS!J10*Inittialize!$F$4,HS!J11*Inittialize!$F$5,HS!J12*Inittialize!$F$6,HS!J13*Inittialize!$F$7,HS!J14*Inittialize!$F$8,HS!J15*Inittialize!$F$9,HS!J16*Inittialize!$F$10,HS!J17*Inittialize!$F$11)
)*2)</f>
        <v>-0.10435610692530353</v>
      </c>
      <c r="K50" s="9">
        <f>(IF(Rules!$B$10=Rules!$D$10,
SUM(HSD!K40*Inittialize!$F$2,HSD!K9*Inittialize!$F$3,HSD!K10*Inittialize!$F$4,HSD!K11*Inittialize!$F$5,HSD!K12*Inittialize!$F$6,HSD!K13*Inittialize!$F$7,HSD!K14*Inittialize!$F$8,HSD!K15*Inittialize!$F$9,HSD!K16*Inittialize!$F$10,HSD!K17*Inittialize!$F$11),
SUM(HS!K40*Inittialize!$F$2,HS!K9*Inittialize!$F$3,HS!K10*Inittialize!$F$4,HS!K11*Inittialize!$F$5,HS!K12*Inittialize!$F$6,HS!K13*Inittialize!$F$7,HS!K14*Inittialize!$F$8,HS!K15*Inittialize!$F$9,HS!K16*Inittialize!$F$10,HS!K17*Inittialize!$F$11)
)*2)</f>
        <v>-0.42686338071413132</v>
      </c>
    </row>
    <row r="51" spans="1:11" ht="16.2" thickBot="1" x14ac:dyDescent="0.35">
      <c r="A51" s="99">
        <v>10</v>
      </c>
      <c r="B51" s="94">
        <f>(IF(Rules!$B$10=Rules!$D$10,SUM(HSD!B10:B17)+Rules!$B$6*HSD!B18+HSD!B41,SUM(HS!B10:B17)+Rules!$B$6*HS!B18+HS!B41)/(9+Rules!$B$6))*2</f>
        <v>-0.29333578526071741</v>
      </c>
      <c r="C51" s="109">
        <f>(IF(Rules!$B$10=Rules!$D$10,
SUM(HSD!C41*Inittialize!$F$2,HSD!C10*Inittialize!$F$3,HSD!C11*Inittialize!$F$4,HSD!C12*Inittialize!$F$5,HSD!C13*Inittialize!$F$6,HSD!C14*Inittialize!$F$7,HSD!C15*Inittialize!$F$8,HSD!C16*Inittialize!$F$9,HSD!C17*Inittialize!$F$10,HSD!C18*Inittialize!$F$11),
SUM(HS!C41*Inittialize!$F$2,HS!C10*Inittialize!$F$3,HS!C11*Inittialize!$F$4,HS!C12*Inittialize!$F$5,HS!C13*Inittialize!$F$6,HS!C14*Inittialize!$F$7,HS!C15*Inittialize!$F$8,HS!C16*Inittialize!$F$9,HS!C17*Inittialize!$F$10,HS!C18*Inittialize!$F$11)
)*2)</f>
        <v>0.36499998801808992</v>
      </c>
      <c r="D51" s="109">
        <f>(IF(Rules!$B$10=Rules!$D$10,
SUM(HSD!D41*Inittialize!$F$2,HSD!D10*Inittialize!$F$3,HSD!D11*Inittialize!$F$4,HSD!D12*Inittialize!$F$5,HSD!D13*Inittialize!$F$6,HSD!D14*Inittialize!$F$7,HSD!D15*Inittialize!$F$8,HSD!D16*Inittialize!$F$9,HSD!D17*Inittialize!$F$10,HSD!D18*Inittialize!$F$11),
SUM(HS!D41*Inittialize!$F$2,HS!D10*Inittialize!$F$3,HS!D11*Inittialize!$F$4,HS!D12*Inittialize!$F$5,HS!D13*Inittialize!$F$6,HS!D14*Inittialize!$F$7,HS!D15*Inittialize!$F$8,HS!D16*Inittialize!$F$9,HS!D17*Inittialize!$F$10,HS!D18*Inittialize!$F$11)
)*2)</f>
        <v>0.41217595162788201</v>
      </c>
      <c r="E51" s="109">
        <f>(IF(Rules!$B$10=Rules!$D$10,
SUM(HSD!E41*Inittialize!$F$2,HSD!E10*Inittialize!$F$3,HSD!E11*Inittialize!$F$4,HSD!E12*Inittialize!$F$5,HSD!E13*Inittialize!$F$6,HSD!E14*Inittialize!$F$7,HSD!E15*Inittialize!$F$8,HSD!E16*Inittialize!$F$9,HSD!E17*Inittialize!$F$10,HSD!E18*Inittialize!$F$11),
SUM(HS!E41*Inittialize!$F$2,HS!E10*Inittialize!$F$3,HS!E11*Inittialize!$F$4,HS!E12*Inittialize!$F$5,HS!E13*Inittialize!$F$6,HS!E14*Inittialize!$F$7,HS!E15*Inittialize!$F$8,HS!E16*Inittialize!$F$9,HS!E17*Inittialize!$F$10,HS!E18*Inittialize!$F$11)
)*2)</f>
        <v>0.46094024379435394</v>
      </c>
      <c r="F51" s="109">
        <f>(IF(Rules!$B$10=Rules!$D$10,
SUM(HSD!F41*Inittialize!$F$2,HSD!F10*Inittialize!$F$3,HSD!F11*Inittialize!$F$4,HSD!F12*Inittialize!$F$5,HSD!F13*Inittialize!$F$6,HSD!F14*Inittialize!$F$7,HSD!F15*Inittialize!$F$8,HSD!F16*Inittialize!$F$9,HSD!F17*Inittialize!$F$10,HSD!F18*Inittialize!$F$11),
SUM(HS!F41*Inittialize!$F$2,HS!F10*Inittialize!$F$3,HS!F11*Inittialize!$F$4,HS!F12*Inittialize!$F$5,HS!F13*Inittialize!$F$6,HS!F14*Inittialize!$F$7,HS!F15*Inittialize!$F$8,HS!F16*Inittialize!$F$9,HS!F17*Inittialize!$F$10,HS!F18*Inittialize!$F$11)
)*2)</f>
        <v>0.51251710900326763</v>
      </c>
      <c r="G51" s="109">
        <f>(IF(Rules!$B$10=Rules!$D$10,
SUM(HSD!G41*Inittialize!$F$2,HSD!G10*Inittialize!$F$3,HSD!G11*Inittialize!$F$4,HSD!G12*Inittialize!$F$5,HSD!G13*Inittialize!$F$6,HSD!G14*Inittialize!$F$7,HSD!G15*Inittialize!$F$8,HSD!G16*Inittialize!$F$9,HSD!G17*Inittialize!$F$10,HSD!G18*Inittialize!$F$11),
SUM(HS!G41*Inittialize!$F$2,HS!G10*Inittialize!$F$3,HS!G11*Inittialize!$F$4,HS!G12*Inittialize!$F$5,HS!G13*Inittialize!$F$6,HS!G14*Inittialize!$F$7,HS!G15*Inittialize!$F$8,HS!G16*Inittialize!$F$9,HS!G17*Inittialize!$F$10,HS!G18*Inittialize!$F$11)
)*2)</f>
        <v>0.57559016859776846</v>
      </c>
      <c r="H51" s="109">
        <f>(IF(Rules!$B$10=Rules!$D$10,
SUM(HSD!H41*Inittialize!$F$2,HSD!H10*Inittialize!$F$3,HSD!H11*Inittialize!$F$4,HSD!H12*Inittialize!$F$5,HSD!H13*Inittialize!$F$6,HSD!H14*Inittialize!$F$7,HSD!H15*Inittialize!$F$8,HSD!H16*Inittialize!$F$9,HSD!H17*Inittialize!$F$10,HSD!H18*Inittialize!$F$11),
SUM(HS!H41*Inittialize!$F$2,HS!H10*Inittialize!$F$3,HS!H11*Inittialize!$F$4,HS!H12*Inittialize!$F$5,HS!H13*Inittialize!$F$6,HS!H14*Inittialize!$F$7,HS!H15*Inittialize!$F$8,HS!H16*Inittialize!$F$9,HS!H17*Inittialize!$F$10,HS!H18*Inittialize!$F$11)
)*2)</f>
        <v>0.51381748867217314</v>
      </c>
      <c r="I51" s="109">
        <f>(IF(Rules!$B$10=Rules!$D$10,
SUM(HSD!I41*Inittialize!$F$2,HSD!I10*Inittialize!$F$3,HSD!I11*Inittialize!$F$4,HSD!I12*Inittialize!$F$5,HSD!I13*Inittialize!$F$6,HSD!I14*Inittialize!$F$7,HSD!I15*Inittialize!$F$8,HSD!I16*Inittialize!$F$9,HSD!I17*Inittialize!$F$10,HSD!I18*Inittialize!$F$11),
SUM(HS!I41*Inittialize!$F$2,HS!I10*Inittialize!$F$3,HS!I11*Inittialize!$F$4,HS!I12*Inittialize!$F$5,HS!I13*Inittialize!$F$6,HS!I14*Inittialize!$F$7,HS!I15*Inittialize!$F$8,HS!I16*Inittialize!$F$9,HS!I17*Inittialize!$F$10,HS!I18*Inittialize!$F$11)
)*2)</f>
        <v>0.39590741666395229</v>
      </c>
      <c r="J51" s="109">
        <f>(IF(Rules!$B$10=Rules!$D$10,
SUM(HSD!J41*Inittialize!$F$2,HSD!J10*Inittialize!$F$3,HSD!J11*Inittialize!$F$4,HSD!J12*Inittialize!$F$5,HSD!J13*Inittialize!$F$6,HSD!J14*Inittialize!$F$7,HSD!J15*Inittialize!$F$8,HSD!J16*Inittialize!$F$9,HSD!J17*Inittialize!$F$10,HSD!J18*Inittialize!$F$11),
SUM(HS!J41*Inittialize!$F$2,HS!J10*Inittialize!$F$3,HS!J11*Inittialize!$F$4,HS!J12*Inittialize!$F$5,HS!J13*Inittialize!$F$6,HS!J14*Inittialize!$F$7,HS!J15*Inittialize!$F$8,HS!J16*Inittialize!$F$9,HS!J17*Inittialize!$F$10,HS!J18*Inittialize!$F$11)
)*2)</f>
        <v>0.23305918213856766</v>
      </c>
      <c r="K51" s="10">
        <f>(IF(Rules!$B$10=Rules!$D$10,
SUM(HSD!K41*Inittialize!$F$2,HSD!K10*Inittialize!$F$3,HSD!K11*Inittialize!$F$4,HSD!K12*Inittialize!$F$5,HSD!K13*Inittialize!$F$6,HSD!K14*Inittialize!$F$7,HSD!K15*Inittialize!$F$8,HSD!K16*Inittialize!$F$9,HSD!K17*Inittialize!$F$10,HSD!K18*Inittialize!$F$11),
SUM(HS!K41*Inittialize!$F$2,HS!K10*Inittialize!$F$3,HS!K11*Inittialize!$F$4,HS!K12*Inittialize!$F$5,HS!K13*Inittialize!$F$6,HS!K14*Inittialize!$F$7,HS!K15*Inittialize!$F$8,HS!K16*Inittialize!$F$9,HS!K17*Inittialize!$F$10,HS!K18*Inittialize!$F$11)
)*2)</f>
        <v>-8.9980520767225902E-2</v>
      </c>
    </row>
    <row r="52" spans="1:11" ht="16.2" thickBot="1" x14ac:dyDescent="0.35"/>
    <row r="53" spans="1:11" ht="16.2" thickBot="1" x14ac:dyDescent="0.35">
      <c r="A53" s="458" t="s">
        <v>198</v>
      </c>
      <c r="B53" s="409"/>
      <c r="C53" s="409"/>
      <c r="D53" s="409"/>
      <c r="E53" s="409"/>
      <c r="F53" s="409"/>
      <c r="G53" s="409"/>
      <c r="H53" s="409"/>
      <c r="I53" s="409"/>
      <c r="J53" s="409"/>
      <c r="K53" s="459"/>
    </row>
    <row r="54" spans="1:11" ht="16.2" thickBot="1" x14ac:dyDescent="0.35">
      <c r="A54" s="138" t="s">
        <v>7</v>
      </c>
      <c r="B54" s="115">
        <v>1</v>
      </c>
      <c r="C54" s="116">
        <v>2</v>
      </c>
      <c r="D54" s="116">
        <v>3</v>
      </c>
      <c r="E54" s="116">
        <v>4</v>
      </c>
      <c r="F54" s="116">
        <v>5</v>
      </c>
      <c r="G54" s="116">
        <v>6</v>
      </c>
      <c r="H54" s="116">
        <v>7</v>
      </c>
      <c r="I54" s="116">
        <v>8</v>
      </c>
      <c r="J54" s="116">
        <v>9</v>
      </c>
      <c r="K54" s="104">
        <v>10</v>
      </c>
    </row>
    <row r="55" spans="1:11" x14ac:dyDescent="0.3">
      <c r="A55" s="100" t="s">
        <v>22</v>
      </c>
      <c r="B55" s="107">
        <f>(IF(Rules!$B$18=5,MAX(Pair!B3,Pair!B16,Pair!B29,Pair!B42),IF(Rules!$B$18=4,MAX(Pair!B16,Pair!B42,Pair!B29),IF(Rules!$B$18=3,MAX(Pair!B29,Pair!B42),Pair!B42))))</f>
        <v>-0.11815715102876462</v>
      </c>
      <c r="C55" s="108">
        <f>(IF(Rules!$B$18=5,MAX(Pair!C3,Pair!C16,Pair!C29,Pair!C42),IF(Rules!$B$18=4,MAX(Pair!C16,Pair!C42,Pair!C29),IF(Rules!$B$18=3,MAX(Pair!C29,Pair!C42),Pair!C42))))</f>
        <v>0.47064092333946905</v>
      </c>
      <c r="D55" s="108">
        <f>(IF(Rules!$B$18=5,MAX(Pair!D3,Pair!D16,Pair!D29,Pair!D42),IF(Rules!$B$18=4,MAX(Pair!D16,Pair!D42,Pair!D29),IF(Rules!$B$18=3,MAX(Pair!D29,Pair!D42),Pair!D42))))</f>
        <v>0.51779525312221697</v>
      </c>
      <c r="E55" s="108">
        <f>(IF(Rules!$B$18=5,MAX(Pair!E3,Pair!E16,Pair!E29,Pair!E42),IF(Rules!$B$18=4,MAX(Pair!E16,Pair!E42,Pair!E29),IF(Rules!$B$18=3,MAX(Pair!E29,Pair!E42),Pair!E42))))</f>
        <v>0.56604055041797596</v>
      </c>
      <c r="F55" s="108">
        <f>(IF(Rules!$B$18=5,MAX(Pair!F3,Pair!F16,Pair!F29,Pair!F42),IF(Rules!$B$18=4,MAX(Pair!F16,Pair!F42,Pair!F29),IF(Rules!$B$18=3,MAX(Pair!F29,Pair!F42),Pair!F42))))</f>
        <v>0.6146990179090277</v>
      </c>
      <c r="G55" s="108">
        <f>(IF(Rules!$B$18=5,MAX(Pair!G3,Pair!G16,Pair!G29,Pair!G42),IF(Rules!$B$18=4,MAX(Pair!G16,Pair!G42,Pair!G29),IF(Rules!$B$18=3,MAX(Pair!G29,Pair!G42),Pair!G42))))</f>
        <v>0.66738009490756944</v>
      </c>
      <c r="H55" s="108">
        <f>(IF(Rules!$B$18=5,MAX(Pair!H3,Pair!H16,Pair!H29,Pair!H42),IF(Rules!$B$18=4,MAX(Pair!H16,Pair!H42,Pair!H29),IF(Rules!$B$18=3,MAX(Pair!H29,Pair!H42),Pair!H42))))</f>
        <v>0.46288894886429077</v>
      </c>
      <c r="I55" s="108">
        <f>(IF(Rules!$B$18=5,MAX(Pair!I3,Pair!I16,Pair!I29,Pair!I42),IF(Rules!$B$18=4,MAX(Pair!I16,Pair!I42,Pair!I29),IF(Rules!$B$18=3,MAX(Pair!I29,Pair!I42),Pair!I42))))</f>
        <v>0.35069259087031507</v>
      </c>
      <c r="J55" s="108">
        <f>(IF(Rules!$B$18=5,MAX(Pair!J3,Pair!J16,Pair!J29,Pair!J42),IF(Rules!$B$18=4,MAX(Pair!J16,Pair!J42,Pair!J29),IF(Rules!$B$18=3,MAX(Pair!J29,Pair!J42),Pair!J42))))</f>
        <v>0.2277834231524547</v>
      </c>
      <c r="K55" s="57">
        <f>(IF(Rules!$B$18=5,MAX(Pair!K3,Pair!K16,Pair!K29,Pair!K42),IF(Rules!$B$18=4,MAX(Pair!K16,Pair!K42,Pair!K29),IF(Rules!$B$18=3,MAX(Pair!K29,Pair!K42),Pair!K42))))</f>
        <v>5.935764187064374E-2</v>
      </c>
    </row>
    <row r="56" spans="1:11" x14ac:dyDescent="0.3">
      <c r="A56" s="98">
        <v>2</v>
      </c>
      <c r="B56" s="93">
        <f>(IF(Rules!$B$12=5,MAX(Pair!B4,Pair!B17,Pair!B30,Pair!B43),IF(Rules!$B$12=4,MAX(Pair!B17,Pair!B43,Pair!B30),IF(Rules!$B$12=3,MAX(Pair!B30,Pair!B43),Pair!B43))))</f>
        <v>-0.68913674385068369</v>
      </c>
      <c r="C56" s="1">
        <f>(IF(Rules!$B$12=5,MAX(Pair!C4,Pair!C17,Pair!C30,Pair!C43),IF(Rules!$B$12=4,MAX(Pair!C17,Pair!C43,Pair!C30),IF(Rules!$B$12=3,MAX(Pair!C30,Pair!C43),Pair!C43))))</f>
        <v>-0.15176871663789815</v>
      </c>
      <c r="D56" s="1">
        <f>(IF(Rules!$B$12=5,MAX(Pair!D4,Pair!D17,Pair!D30,Pair!D43),IF(Rules!$B$12=4,MAX(Pair!D17,Pair!D43,Pair!D30),IF(Rules!$B$12=3,MAX(Pair!D30,Pair!D43),Pair!D43))))</f>
        <v>-9.9501412292823971E-2</v>
      </c>
      <c r="E56" s="1">
        <f>(IF(Rules!$B$12=5,MAX(Pair!E4,Pair!E17,Pair!E30,Pair!E43),IF(Rules!$B$12=4,MAX(Pair!E17,Pair!E43,Pair!E30),IF(Rules!$B$12=3,MAX(Pair!E30,Pair!E43),Pair!E43))))</f>
        <v>-4.4200824271668826E-2</v>
      </c>
      <c r="F56" s="1">
        <f>(IF(Rules!$B$12=5,MAX(Pair!F4,Pair!F17,Pair!F30,Pair!F43),IF(Rules!$B$12=4,MAX(Pair!F17,Pair!F43,Pair!F30),IF(Rules!$B$12=3,MAX(Pair!F30,Pair!F43),Pair!F43))))</f>
        <v>2.7460064569566803E-2</v>
      </c>
      <c r="G56" s="1">
        <f>(IF(Rules!$B$12=5,MAX(Pair!G4,Pair!G17,Pair!G30,Pair!G43),IF(Rules!$B$12=4,MAX(Pair!G17,Pair!G43,Pair!G30),IF(Rules!$B$12=3,MAX(Pair!G30,Pair!G43),Pair!G43))))</f>
        <v>7.7766823892602366E-2</v>
      </c>
      <c r="H56" s="1">
        <f>(IF(Rules!$B$12=5,MAX(Pair!H4,Pair!H17,Pair!H30,Pair!H43),IF(Rules!$B$12=4,MAX(Pair!H17,Pair!H43,Pair!H30),IF(Rules!$B$12=3,MAX(Pair!H30,Pair!H43),Pair!H43))))</f>
        <v>-5.4514042751724501E-2</v>
      </c>
      <c r="I56" s="1">
        <f>(IF(Rules!$B$12=5,MAX(Pair!I4,Pair!I17,Pair!I30,Pair!I43),IF(Rules!$B$12=4,MAX(Pair!I17,Pair!I43,Pair!I30),IF(Rules!$B$12=3,MAX(Pair!I30,Pair!I43),Pair!I43))))</f>
        <v>-0.20632345555025439</v>
      </c>
      <c r="J56" s="1">
        <f>(IF(Rules!$B$12=5,MAX(Pair!J4,Pair!J17,Pair!J30,Pair!J43),IF(Rules!$B$12=4,MAX(Pair!J17,Pair!J43,Pair!J30),IF(Rules!$B$12=3,MAX(Pair!J30,Pair!J43),Pair!J43))))</f>
        <v>-0.3800942861070169</v>
      </c>
      <c r="K56" s="9">
        <f>(IF(Rules!$B$12=5,MAX(Pair!K4,Pair!K17,Pair!K30,Pair!K43),IF(Rules!$B$12=4,MAX(Pair!K17,Pair!K43,Pair!K30),IF(Rules!$B$12=3,MAX(Pair!K30,Pair!K43),Pair!K43))))</f>
        <v>-0.58192745547954861</v>
      </c>
    </row>
    <row r="57" spans="1:11" x14ac:dyDescent="0.3">
      <c r="A57" s="98">
        <v>3</v>
      </c>
      <c r="B57" s="93">
        <f>(IF(Rules!$B$12=5,MAX(Pair!B5,Pair!B18,Pair!B31,Pair!B44),IF(Rules!$B$12=4,MAX(Pair!B18,Pair!B44,Pair!B31),IF(Rules!$B$12=3,MAX(Pair!B31,Pair!B44),Pair!B44))))</f>
        <v>-0.72948928198951069</v>
      </c>
      <c r="C57" s="1">
        <f>(IF(Rules!$B$12=5,MAX(Pair!C5,Pair!C18,Pair!C31,Pair!C44),IF(Rules!$B$12=4,MAX(Pair!C18,Pair!C44,Pair!C31),IF(Rules!$B$12=3,MAX(Pair!C31,Pair!C44),Pair!C44))))</f>
        <v>-0.20104500879570503</v>
      </c>
      <c r="D57" s="1">
        <f>(IF(Rules!$B$12=5,MAX(Pair!D5,Pair!D18,Pair!D31,Pair!D44),IF(Rules!$B$12=4,MAX(Pair!D18,Pair!D44,Pair!D31),IF(Rules!$B$12=3,MAX(Pair!D31,Pair!D44),Pair!D44))))</f>
        <v>-0.13775171655779492</v>
      </c>
      <c r="E57" s="1">
        <f>(IF(Rules!$B$12=5,MAX(Pair!E5,Pair!E18,Pair!E31,Pair!E44),IF(Rules!$B$12=4,MAX(Pair!E18,Pair!E44,Pair!E31),IF(Rules!$B$12=3,MAX(Pair!E31,Pair!E44),Pair!E44))))</f>
        <v>-7.2522581417810733E-2</v>
      </c>
      <c r="F57" s="1">
        <f>(IF(Rules!$B$12=5,MAX(Pair!F5,Pair!F18,Pair!F31,Pair!F44),IF(Rules!$B$12=4,MAX(Pair!F18,Pair!F44,Pair!F31),IF(Rules!$B$12=3,MAX(Pair!F31,Pair!F44),Pair!F44))))</f>
        <v>3.3991424279342097E-4</v>
      </c>
      <c r="G57" s="1">
        <f>(IF(Rules!$B$12=5,MAX(Pair!G5,Pair!G18,Pair!G31,Pair!G44),IF(Rules!$B$12=4,MAX(Pair!G18,Pair!G44,Pair!G31),IF(Rules!$B$12=3,MAX(Pair!G31,Pair!G44),Pair!G44))))</f>
        <v>4.8942606413118622E-2</v>
      </c>
      <c r="H57" s="1">
        <f>(IF(Rules!$B$12=5,MAX(Pair!H5,Pair!H18,Pair!H31,Pair!H44),IF(Rules!$B$12=4,MAX(Pair!H18,Pair!H44,Pair!H31),IF(Rules!$B$12=3,MAX(Pair!H31,Pair!H44),Pair!H44))))</f>
        <v>-0.11487517708071332</v>
      </c>
      <c r="I57" s="1">
        <f>(IF(Rules!$B$12=5,MAX(Pair!I5,Pair!I18,Pair!I31,Pair!I44),IF(Rules!$B$12=4,MAX(Pair!I18,Pair!I44,Pair!I31),IF(Rules!$B$12=3,MAX(Pair!I31,Pair!I44),Pair!I44))))</f>
        <v>-0.26188376130040203</v>
      </c>
      <c r="J57" s="1">
        <f>(IF(Rules!$B$12=5,MAX(Pair!J5,Pair!J18,Pair!J31,Pair!J44),IF(Rules!$B$12=4,MAX(Pair!J18,Pair!J44,Pair!J31),IF(Rules!$B$12=3,MAX(Pair!J31,Pair!J44),Pair!J44))))</f>
        <v>-0.43015324562724871</v>
      </c>
      <c r="K57" s="9">
        <f>(IF(Rules!$B$12=5,MAX(Pair!K5,Pair!K18,Pair!K31,Pair!K44),IF(Rules!$B$12=4,MAX(Pair!K18,Pair!K44,Pair!K31),IF(Rules!$B$12=3,MAX(Pair!K31,Pair!K44),Pair!K44))))</f>
        <v>-0.62555960256519616</v>
      </c>
    </row>
    <row r="58" spans="1:11" x14ac:dyDescent="0.3">
      <c r="A58" s="98">
        <v>4</v>
      </c>
      <c r="B58" s="93">
        <f>(IF(Rules!$B$12=5,MAX(Pair!B6,Pair!B19,Pair!B32,Pair!B45),IF(Rules!$B$12=4,MAX(Pair!B19,Pair!B45,Pair!B32),IF(Rules!$B$12=3,MAX(Pair!B32,Pair!B45),Pair!B45))))</f>
        <v>-0.77077061323373264</v>
      </c>
      <c r="C58" s="1">
        <f>(IF(Rules!$B$12=5,MAX(Pair!C6,Pair!C19,Pair!C32,Pair!C45),IF(Rules!$B$12=4,MAX(Pair!C19,Pair!C45,Pair!C32),IF(Rules!$B$12=3,MAX(Pair!C32,Pair!C45),Pair!C45))))</f>
        <v>-0.22982665523784276</v>
      </c>
      <c r="D58" s="1">
        <f>(IF(Rules!$B$12=5,MAX(Pair!D6,Pair!D19,Pair!D32,Pair!D45),IF(Rules!$B$12=4,MAX(Pair!D19,Pair!D45,Pair!D32),IF(Rules!$B$12=3,MAX(Pair!D32,Pair!D45),Pair!D45))))</f>
        <v>-0.16522662859948864</v>
      </c>
      <c r="E58" s="1">
        <f>(IF(Rules!$B$12=5,MAX(Pair!E6,Pair!E19,Pair!E32,Pair!E45),IF(Rules!$B$12=4,MAX(Pair!E19,Pair!E45,Pair!E32),IF(Rules!$B$12=3,MAX(Pair!E32,Pair!E45),Pair!E45))))</f>
        <v>-9.8734840213833858E-2</v>
      </c>
      <c r="F58" s="1">
        <f>(IF(Rules!$B$12=5,MAX(Pair!F6,Pair!F19,Pair!F32,Pair!F45),IF(Rules!$B$12=4,MAX(Pair!F19,Pair!F45,Pair!F32),IF(Rules!$B$12=3,MAX(Pair!F32,Pair!F45),Pair!F45))))</f>
        <v>-2.4759853039853105E-2</v>
      </c>
      <c r="G58" s="1">
        <f>(IF(Rules!$B$12=5,MAX(Pair!G6,Pair!G19,Pair!G32,Pair!G45),IF(Rules!$B$12=4,MAX(Pair!G19,Pair!G45,Pair!G32),IF(Rules!$B$12=3,MAX(Pair!G32,Pair!G45),Pair!G45))))</f>
        <v>2.2260834561959486E-2</v>
      </c>
      <c r="H58" s="1">
        <f>(IF(Rules!$B$12=5,MAX(Pair!H6,Pair!H19,Pair!H32,Pair!H45),IF(Rules!$B$12=4,MAX(Pair!H19,Pair!H45,Pair!H32),IF(Rules!$B$12=3,MAX(Pair!H32,Pair!H45),Pair!H45))))</f>
        <v>-0.17655840211692739</v>
      </c>
      <c r="I58" s="1">
        <f>(IF(Rules!$B$12=5,MAX(Pair!I6,Pair!I19,Pair!I32,Pair!I45),IF(Rules!$B$12=4,MAX(Pair!I19,Pair!I45,Pair!I32),IF(Rules!$B$12=3,MAX(Pair!I32,Pair!I45),Pair!I45))))</f>
        <v>-0.31866830532041024</v>
      </c>
      <c r="J58" s="1">
        <f>(IF(Rules!$B$12=5,MAX(Pair!J6,Pair!J19,Pair!J32,Pair!J45),IF(Rules!$B$12=4,MAX(Pair!J19,Pair!J45,Pair!J32),IF(Rules!$B$12=3,MAX(Pair!J32,Pair!J45),Pair!J45))))</f>
        <v>-0.48133235830673105</v>
      </c>
      <c r="K58" s="9">
        <f>(IF(Rules!$B$12=5,MAX(Pair!K6,Pair!K19,Pair!K32,Pair!K45),IF(Rules!$B$12=4,MAX(Pair!K19,Pair!K45,Pair!K32),IF(Rules!$B$12=3,MAX(Pair!K32,Pair!K45),Pair!K45))))</f>
        <v>-0.67019972872702205</v>
      </c>
    </row>
    <row r="59" spans="1:11" x14ac:dyDescent="0.3">
      <c r="A59" s="98">
        <v>5</v>
      </c>
      <c r="B59" s="93">
        <f>(IF(Rules!$B$12=5,MAX(Pair!B7,Pair!B20,Pair!B33,Pair!B46),IF(Rules!$B$12=4,MAX(Pair!B20,Pair!B46,Pair!B33),IF(Rules!$B$12=3,MAX(Pair!B33,Pair!B46),Pair!B46))))</f>
        <v>-0.81264460422283835</v>
      </c>
      <c r="C59" s="1">
        <f>(IF(Rules!$B$12=5,MAX(Pair!C7,Pair!C20,Pair!C33,Pair!C46),IF(Rules!$B$12=4,MAX(Pair!C20,Pair!C46,Pair!C33),IF(Rules!$B$12=3,MAX(Pair!C33,Pair!C46),Pair!C46))))</f>
        <v>-0.25643113412749502</v>
      </c>
      <c r="D59" s="1">
        <f>(IF(Rules!$B$12=5,MAX(Pair!D7,Pair!D20,Pair!D33,Pair!D46),IF(Rules!$B$12=4,MAX(Pair!D20,Pair!D46,Pair!D33),IF(Rules!$B$12=3,MAX(Pair!D33,Pair!D46),Pair!D46))))</f>
        <v>-0.19062045452297965</v>
      </c>
      <c r="E59" s="1">
        <f>(IF(Rules!$B$12=5,MAX(Pair!E7,Pair!E20,Pair!E33,Pair!E46),IF(Rules!$B$12=4,MAX(Pair!E20,Pair!E46,Pair!E33),IF(Rules!$B$12=3,MAX(Pair!E33,Pair!E46),Pair!E46))))</f>
        <v>-0.12295892839938853</v>
      </c>
      <c r="F59" s="1">
        <f>(IF(Rules!$B$12=5,MAX(Pair!F7,Pair!F20,Pair!F33,Pair!F46),IF(Rules!$B$12=4,MAX(Pair!F20,Pair!F46,Pair!F33),IF(Rules!$B$12=3,MAX(Pair!F33,Pair!F46),Pair!F46))))</f>
        <v>-4.7957940783719594E-2</v>
      </c>
      <c r="G59" s="1">
        <f>(IF(Rules!$B$12=5,MAX(Pair!G7,Pair!G20,Pair!G33,Pair!G46),IF(Rules!$B$12=4,MAX(Pair!G20,Pair!G46,Pair!G33),IF(Rules!$B$12=3,MAX(Pair!G33,Pair!G46),Pair!G46))))</f>
        <v>-2.3726756768804591E-3</v>
      </c>
      <c r="H59" s="1">
        <f>(IF(Rules!$B$12=5,MAX(Pair!H7,Pair!H20,Pair!H33,Pair!H46),IF(Rules!$B$12=4,MAX(Pair!H20,Pair!H46,Pair!H33),IF(Rules!$B$12=3,MAX(Pair!H33,Pair!H46),Pair!H46))))</f>
        <v>-0.23889488376829704</v>
      </c>
      <c r="I59" s="1">
        <f>(IF(Rules!$B$12=5,MAX(Pair!I7,Pair!I20,Pair!I33,Pair!I46),IF(Rules!$B$12=4,MAX(Pair!I20,Pair!I46,Pair!I33),IF(Rules!$B$12=3,MAX(Pair!I33,Pair!I46),Pair!I46))))</f>
        <v>-0.37618660780637042</v>
      </c>
      <c r="J59" s="1">
        <f>(IF(Rules!$B$12=5,MAX(Pair!J7,Pair!J20,Pair!J33,Pair!J46),IF(Rules!$B$12=4,MAX(Pair!J20,Pair!J46,Pair!J33),IF(Rules!$B$12=3,MAX(Pair!J33,Pair!J46),Pair!J46))))</f>
        <v>-0.5332301067159182</v>
      </c>
      <c r="K59" s="9">
        <f>(IF(Rules!$B$12=5,MAX(Pair!K7,Pair!K20,Pair!K33,Pair!K46),IF(Rules!$B$12=4,MAX(Pair!K20,Pair!K46,Pair!K33),IF(Rules!$B$12=3,MAX(Pair!K33,Pair!K46),Pair!K46))))</f>
        <v>-0.71548690516179581</v>
      </c>
    </row>
    <row r="60" spans="1:11" x14ac:dyDescent="0.3">
      <c r="A60" s="98">
        <v>6</v>
      </c>
      <c r="B60" s="93">
        <f>(IF(Rules!$B$12=5,MAX(Pair!B8,Pair!B21,Pair!B34,Pair!B47),IF(Rules!$B$12=4,MAX(Pair!B21,Pair!B47,Pair!B34),IF(Rules!$B$12=3,MAX(Pair!B34,Pair!B47),Pair!B47))))</f>
        <v>-0.83937380694202168</v>
      </c>
      <c r="C60" s="1">
        <f>(IF(Rules!$B$12=5,MAX(Pair!C8,Pair!C21,Pair!C34,Pair!C47),IF(Rules!$B$12=4,MAX(Pair!C21,Pair!C47,Pair!C34),IF(Rules!$B$12=3,MAX(Pair!C34,Pair!C47),Pair!C47))))</f>
        <v>-0.28151823492003991</v>
      </c>
      <c r="D60" s="1">
        <f>(IF(Rules!$B$12=5,MAX(Pair!D8,Pair!D21,Pair!D34,Pair!D47),IF(Rules!$B$12=4,MAX(Pair!D21,Pair!D47,Pair!D34),IF(Rules!$B$12=3,MAX(Pair!D34,Pair!D47),Pair!D47))))</f>
        <v>-0.21458215601721664</v>
      </c>
      <c r="E60" s="1">
        <f>(IF(Rules!$B$12=5,MAX(Pair!E8,Pair!E21,Pair!E34,Pair!E47),IF(Rules!$B$12=4,MAX(Pair!E21,Pair!E47,Pair!E34),IF(Rules!$B$12=3,MAX(Pair!E34,Pair!E47),Pair!E47))))</f>
        <v>-0.14583428385277467</v>
      </c>
      <c r="F60" s="1">
        <f>(IF(Rules!$B$12=5,MAX(Pair!F8,Pair!F21,Pair!F34,Pair!F47),IF(Rules!$B$12=4,MAX(Pair!F21,Pair!F47,Pair!F34),IF(Rules!$B$12=3,MAX(Pair!F34,Pair!F47),Pair!F47))))</f>
        <v>-6.9831946660204716E-2</v>
      </c>
      <c r="G60" s="1">
        <f>(IF(Rules!$B$12=5,MAX(Pair!G8,Pair!G21,Pair!G34,Pair!G47),IF(Rules!$B$12=4,MAX(Pair!G21,Pair!G47,Pair!G34),IF(Rules!$B$12=3,MAX(Pair!G34,Pair!G47),Pair!G47))))</f>
        <v>-2.6011671059748692E-2</v>
      </c>
      <c r="H60" s="1">
        <f>(IF(Rules!$B$12=5,MAX(Pair!H8,Pair!H21,Pair!H34,Pair!H47),IF(Rules!$B$12=4,MAX(Pair!H21,Pair!H47,Pair!H34),IF(Rules!$B$12=3,MAX(Pair!H34,Pair!H47),Pair!H47))))</f>
        <v>-0.30386541447339893</v>
      </c>
      <c r="I60" s="1">
        <f>(IF(Rules!$B$12=5,MAX(Pair!I8,Pair!I21,Pair!I34,Pair!I47),IF(Rules!$B$12=4,MAX(Pair!I21,Pair!I47,Pair!I34),IF(Rules!$B$12=3,MAX(Pair!I34,Pair!I47),Pair!I47))))</f>
        <v>-0.43448376264156952</v>
      </c>
      <c r="J60" s="1">
        <f>(IF(Rules!$B$12=5,MAX(Pair!J8,Pair!J21,Pair!J34,Pair!J47),IF(Rules!$B$12=4,MAX(Pair!J21,Pair!J47,Pair!J34),IF(Rules!$B$12=3,MAX(Pair!J34,Pair!J47),Pair!J47))))</f>
        <v>-0.58528140039545207</v>
      </c>
      <c r="K60" s="9">
        <f>(IF(Rules!$B$12=5,MAX(Pair!K8,Pair!K21,Pair!K34,Pair!K47),IF(Rules!$B$12=4,MAX(Pair!K21,Pair!K47,Pair!K34),IF(Rules!$B$12=3,MAX(Pair!K34,Pair!K47),Pair!K47))))</f>
        <v>-0.76101532458579091</v>
      </c>
    </row>
    <row r="61" spans="1:11" x14ac:dyDescent="0.3">
      <c r="A61" s="98">
        <v>7</v>
      </c>
      <c r="B61" s="93">
        <f>(IF(Rules!$B$12=5,MAX(Pair!B9,Pair!B22,Pair!B35,Pair!B48),IF(Rules!$B$12=4,MAX(Pair!B22,Pair!B48,Pair!B35),IF(Rules!$B$12=3,MAX(Pair!B35,Pair!B48),Pair!B48))))</f>
        <v>-0.79942076745138202</v>
      </c>
      <c r="C61" s="1">
        <f>(IF(Rules!$B$12=5,MAX(Pair!C9,Pair!C22,Pair!C35,Pair!C48),IF(Rules!$B$12=4,MAX(Pair!C22,Pair!C48,Pair!C35),IF(Rules!$B$12=3,MAX(Pair!C35,Pair!C48),Pair!C48))))</f>
        <v>-0.2183668557332327</v>
      </c>
      <c r="D61" s="1">
        <f>(IF(Rules!$B$12=5,MAX(Pair!D9,Pair!D22,Pair!D35,Pair!D48),IF(Rules!$B$12=4,MAX(Pair!D22,Pair!D48,Pair!D35),IF(Rules!$B$12=3,MAX(Pair!D35,Pair!D48),Pair!D48))))</f>
        <v>-0.15316596380892705</v>
      </c>
      <c r="E61" s="1">
        <f>(IF(Rules!$B$12=5,MAX(Pair!E9,Pair!E22,Pair!E35,Pair!E48),IF(Rules!$B$12=4,MAX(Pair!E22,Pair!E48,Pair!E35),IF(Rules!$B$12=3,MAX(Pair!E35,Pair!E48),Pair!E48))))</f>
        <v>-8.604358800868378E-2</v>
      </c>
      <c r="F61" s="1">
        <f>(IF(Rules!$B$12=5,MAX(Pair!F9,Pair!F22,Pair!F35,Pair!F48),IF(Rules!$B$12=4,MAX(Pair!F22,Pair!F48,Pair!F35),IF(Rules!$B$12=3,MAX(Pair!F35,Pair!F48),Pair!F48))))</f>
        <v>-1.4542721805882116E-2</v>
      </c>
      <c r="G61" s="1">
        <f>(IF(Rules!$B$12=5,MAX(Pair!G9,Pair!G22,Pair!G35,Pair!G48),IF(Rules!$B$12=4,MAX(Pair!G22,Pair!G48,Pair!G35),IF(Rules!$B$12=3,MAX(Pair!G35,Pair!G48),Pair!G48))))</f>
        <v>5.8370684707721637E-2</v>
      </c>
      <c r="H61" s="1">
        <f>(IF(Rules!$B$12=5,MAX(Pair!H9,Pair!H22,Pair!H35,Pair!H48),IF(Rules!$B$12=4,MAX(Pair!H22,Pair!H48,Pair!H35),IF(Rules!$B$12=3,MAX(Pair!H35,Pair!H48),Pair!H48))))</f>
        <v>-0.13761559916085558</v>
      </c>
      <c r="I61" s="1">
        <f>(IF(Rules!$B$12=5,MAX(Pair!I9,Pair!I22,Pair!I35,Pair!I48),IF(Rules!$B$12=4,MAX(Pair!I22,Pair!I48,Pair!I35),IF(Rules!$B$12=3,MAX(Pair!I35,Pair!I48),Pair!I48))))</f>
        <v>-0.42120953744869938</v>
      </c>
      <c r="J61" s="1">
        <f>(IF(Rules!$B$12=5,MAX(Pair!J9,Pair!J22,Pair!J35,Pair!J48),IF(Rules!$B$12=4,MAX(Pair!J22,Pair!J48,Pair!J35),IF(Rules!$B$12=3,MAX(Pair!J35,Pair!J48),Pair!J48))))</f>
        <v>-0.57073088097375346</v>
      </c>
      <c r="K61" s="9">
        <f>(IF(Rules!$B$12=5,MAX(Pair!K9,Pair!K22,Pair!K35,Pair!K48),IF(Rules!$B$12=4,MAX(Pair!K22,Pair!K48,Pair!K35),IF(Rules!$B$12=3,MAX(Pair!K35,Pair!K48),Pair!K48))))</f>
        <v>-0.73015579842789347</v>
      </c>
    </row>
    <row r="62" spans="1:11" x14ac:dyDescent="0.3">
      <c r="A62" s="98">
        <v>8</v>
      </c>
      <c r="B62" s="93">
        <f>(IF(Rules!$B$12=5,MAX(Pair!B10,Pair!B23,Pair!B36,Pair!B49),IF(Rules!$B$12=4,MAX(Pair!B23,Pair!B49,Pair!B36),IF(Rules!$B$12=3,MAX(Pair!B36,Pair!B49),Pair!B49))))</f>
        <v>-0.66068066918140156</v>
      </c>
      <c r="C62" s="1">
        <f>(IF(Rules!$B$12=5,MAX(Pair!C10,Pair!C23,Pair!C36,Pair!C49),IF(Rules!$B$12=4,MAX(Pair!C23,Pair!C49,Pair!C36),IF(Rules!$B$12=3,MAX(Pair!C36,Pair!C49),Pair!C49))))</f>
        <v>-4.3596376017611335E-2</v>
      </c>
      <c r="D62" s="1">
        <f>(IF(Rules!$B$12=5,MAX(Pair!D10,Pair!D23,Pair!D36,Pair!D49),IF(Rules!$B$12=4,MAX(Pair!D23,Pair!D49,Pair!D36),IF(Rules!$B$12=3,MAX(Pair!D36,Pair!D49),Pair!D49))))</f>
        <v>1.6010525061309511E-2</v>
      </c>
      <c r="E62" s="1">
        <f>(IF(Rules!$B$12=5,MAX(Pair!E10,Pair!E23,Pair!E36,Pair!E49),IF(Rules!$B$12=4,MAX(Pair!E23,Pair!E49,Pair!E36),IF(Rules!$B$12=3,MAX(Pair!E36,Pair!E49),Pair!E49))))</f>
        <v>7.7568946554417609E-2</v>
      </c>
      <c r="F62" s="1">
        <f>(IF(Rules!$B$12=5,MAX(Pair!F10,Pair!F23,Pair!F36,Pair!F49),IF(Rules!$B$12=4,MAX(Pair!F23,Pair!F49,Pair!F36),IF(Rules!$B$12=3,MAX(Pair!F36,Pair!F49),Pair!F49))))</f>
        <v>0.14160927196606737</v>
      </c>
      <c r="G62" s="1">
        <f>(IF(Rules!$B$12=5,MAX(Pair!G10,Pair!G23,Pair!G36,Pair!G49),IF(Rules!$B$12=4,MAX(Pair!G23,Pair!G49,Pair!G36),IF(Rules!$B$12=3,MAX(Pair!G36,Pair!G49),Pair!G49))))</f>
        <v>0.2299203001924463</v>
      </c>
      <c r="H62" s="1">
        <f>(IF(Rules!$B$12=5,MAX(Pair!H10,Pair!H23,Pair!H36,Pair!H49),IF(Rules!$B$12=4,MAX(Pair!H23,Pair!H49,Pair!H36),IF(Rules!$B$12=3,MAX(Pair!H36,Pair!H49),Pair!H49))))</f>
        <v>0.16441487872748572</v>
      </c>
      <c r="I62" s="1">
        <f>(IF(Rules!$B$12=5,MAX(Pair!I10,Pair!I23,Pair!I36,Pair!I49),IF(Rules!$B$12=4,MAX(Pair!I23,Pair!I49,Pair!I36),IF(Rules!$B$12=3,MAX(Pair!I36,Pair!I49),Pair!I49))))</f>
        <v>-0.11979655131731255</v>
      </c>
      <c r="J62" s="1">
        <f>(IF(Rules!$B$12=5,MAX(Pair!J10,Pair!J23,Pair!J36,Pair!J49),IF(Rules!$B$12=4,MAX(Pair!J23,Pair!J49,Pair!J36),IF(Rules!$B$12=3,MAX(Pair!J36,Pair!J49),Pair!J49))))</f>
        <v>-0.42037266399643536</v>
      </c>
      <c r="K62" s="9">
        <f>(IF(Rules!$B$12=5,MAX(Pair!K10,Pair!K23,Pair!K36,Pair!K49),IF(Rules!$B$12=4,MAX(Pair!K23,Pair!K49,Pair!K36),IF(Rules!$B$12=3,MAX(Pair!K36,Pair!K49),Pair!K49))))</f>
        <v>-0.60355477228062737</v>
      </c>
    </row>
    <row r="63" spans="1:11" x14ac:dyDescent="0.3">
      <c r="A63" s="98">
        <v>9</v>
      </c>
      <c r="B63" s="93">
        <f>(IF(Rules!$B$12=5,MAX(Pair!B11,Pair!B24,Pair!B37,Pair!B50),IF(Rules!$B$12=4,MAX(Pair!B24,Pair!B50,Pair!B37),IF(Rules!$B$12=3,MAX(Pair!B37,Pair!B50),Pair!B50))))</f>
        <v>-0.50384952354144152</v>
      </c>
      <c r="C63" s="1">
        <f>(IF(Rules!$B$12=5,MAX(Pair!C11,Pair!C24,Pair!C37,Pair!C50),IF(Rules!$B$12=4,MAX(Pair!C24,Pair!C50,Pair!C37),IF(Rules!$B$12=3,MAX(Pair!C37,Pair!C50),Pair!C50))))</f>
        <v>0.1488920751526811</v>
      </c>
      <c r="D63" s="1">
        <f>(IF(Rules!$B$12=5,MAX(Pair!D11,Pair!D24,Pair!D37,Pair!D50),IF(Rules!$B$12=4,MAX(Pair!D24,Pair!D50,Pair!D37),IF(Rules!$B$12=3,MAX(Pair!D37,Pair!D50),Pair!D50))))</f>
        <v>0.20252940347775372</v>
      </c>
      <c r="E63" s="1">
        <f>(IF(Rules!$B$12=5,MAX(Pair!E11,Pair!E24,Pair!E37,Pair!E50),IF(Rules!$B$12=4,MAX(Pair!E24,Pair!E50,Pair!E37),IF(Rules!$B$12=3,MAX(Pair!E37,Pair!E50),Pair!E50))))</f>
        <v>0.25796176239148355</v>
      </c>
      <c r="F63" s="1">
        <f>(IF(Rules!$B$12=5,MAX(Pair!F11,Pair!F24,Pair!F37,Pair!F50),IF(Rules!$B$12=4,MAX(Pair!F24,Pair!F50,Pair!F37),IF(Rules!$B$12=3,MAX(Pair!F37,Pair!F50),Pair!F50))))</f>
        <v>0.31606371253303445</v>
      </c>
      <c r="G63" s="1">
        <f>(IF(Rules!$B$12=5,MAX(Pair!G11,Pair!G24,Pair!G37,Pair!G50),IF(Rules!$B$12=4,MAX(Pair!G24,Pair!G50,Pair!G37),IF(Rules!$B$12=3,MAX(Pair!G37,Pair!G50),Pair!G50))))</f>
        <v>0.3920376785145574</v>
      </c>
      <c r="H63" s="1">
        <f>(IF(Rules!$B$12=5,MAX(Pair!H11,Pair!H24,Pair!H37,Pair!H50),IF(Rules!$B$12=4,MAX(Pair!H24,Pair!H50,Pair!H37),IF(Rules!$B$12=3,MAX(Pair!H37,Pair!H50),Pair!H50))))</f>
        <v>0.34373571987390533</v>
      </c>
      <c r="I63" s="1">
        <f>(IF(Rules!$B$12=5,MAX(Pair!I11,Pair!I24,Pair!I37,Pair!I50),IF(Rules!$B$12=4,MAX(Pair!I24,Pair!I50,Pair!I37),IF(Rules!$B$12=3,MAX(Pair!I37,Pair!I50),Pair!I50))))</f>
        <v>0.19675243487078509</v>
      </c>
      <c r="J63" s="1">
        <f>(IF(Rules!$B$12=5,MAX(Pair!J11,Pair!J24,Pair!J37,Pair!J50),IF(Rules!$B$12=4,MAX(Pair!J24,Pair!J50,Pair!J37),IF(Rules!$B$12=3,MAX(Pair!J37,Pair!J50),Pair!J50))))</f>
        <v>-0.10435610692530353</v>
      </c>
      <c r="K63" s="9">
        <f>(IF(Rules!$B$12=5,MAX(Pair!K11,Pair!K24,Pair!K37,Pair!K50),IF(Rules!$B$12=4,MAX(Pair!K24,Pair!K50,Pair!K37),IF(Rules!$B$12=3,MAX(Pair!K37,Pair!K50),Pair!K50))))</f>
        <v>-0.42686338071413132</v>
      </c>
    </row>
    <row r="64" spans="1:11" ht="16.2" thickBot="1" x14ac:dyDescent="0.35">
      <c r="A64" s="99">
        <v>10</v>
      </c>
      <c r="B64" s="94">
        <f>(IF(Rules!$B$12=5,MAX(Pair!B12,Pair!B25,Pair!B38,Pair!B51),IF(Rules!$B$12=4,MAX(Pair!B25,Pair!B51,Pair!B38),IF(Rules!$B$12=3,MAX(Pair!B38,Pair!B51),Pair!B51))))</f>
        <v>-0.29333578526071741</v>
      </c>
      <c r="C64" s="109">
        <f>(IF(Rules!$B$12=5,MAX(Pair!C12,Pair!C25,Pair!C38,Pair!C51),IF(Rules!$B$12=4,MAX(Pair!C25,Pair!C51,Pair!C38),IF(Rules!$B$12=3,MAX(Pair!C38,Pair!C51),Pair!C51))))</f>
        <v>0.36499998801808992</v>
      </c>
      <c r="D64" s="109">
        <f>(IF(Rules!$B$12=5,MAX(Pair!D12,Pair!D25,Pair!D38,Pair!D51),IF(Rules!$B$12=4,MAX(Pair!D25,Pair!D51,Pair!D38),IF(Rules!$B$12=3,MAX(Pair!D38,Pair!D51),Pair!D51))))</f>
        <v>0.41217595162788201</v>
      </c>
      <c r="E64" s="109">
        <f>(IF(Rules!$B$12=5,MAX(Pair!E12,Pair!E25,Pair!E38,Pair!E51),IF(Rules!$B$12=4,MAX(Pair!E25,Pair!E51,Pair!E38),IF(Rules!$B$12=3,MAX(Pair!E38,Pair!E51),Pair!E51))))</f>
        <v>0.46094024379435394</v>
      </c>
      <c r="F64" s="109">
        <f>(IF(Rules!$B$12=5,MAX(Pair!F12,Pair!F25,Pair!F38,Pair!F51),IF(Rules!$B$12=4,MAX(Pair!F25,Pair!F51,Pair!F38),IF(Rules!$B$12=3,MAX(Pair!F38,Pair!F51),Pair!F51))))</f>
        <v>0.51251710900326763</v>
      </c>
      <c r="G64" s="109">
        <f>(IF(Rules!$B$12=5,MAX(Pair!G12,Pair!G25,Pair!G38,Pair!G51),IF(Rules!$B$12=4,MAX(Pair!G25,Pair!G51,Pair!G38),IF(Rules!$B$12=3,MAX(Pair!G38,Pair!G51),Pair!G51))))</f>
        <v>0.57559016859776846</v>
      </c>
      <c r="H64" s="109">
        <f>(IF(Rules!$B$12=5,MAX(Pair!H12,Pair!H25,Pair!H38,Pair!H51),IF(Rules!$B$12=4,MAX(Pair!H25,Pair!H51,Pair!H38),IF(Rules!$B$12=3,MAX(Pair!H38,Pair!H51),Pair!H51))))</f>
        <v>0.51381748867217314</v>
      </c>
      <c r="I64" s="109">
        <f>(IF(Rules!$B$12=5,MAX(Pair!I12,Pair!I25,Pair!I38,Pair!I51),IF(Rules!$B$12=4,MAX(Pair!I25,Pair!I51,Pair!I38),IF(Rules!$B$12=3,MAX(Pair!I38,Pair!I51),Pair!I51))))</f>
        <v>0.39590741666395229</v>
      </c>
      <c r="J64" s="109">
        <f>(IF(Rules!$B$12=5,MAX(Pair!J12,Pair!J25,Pair!J38,Pair!J51),IF(Rules!$B$12=4,MAX(Pair!J25,Pair!J51,Pair!J38),IF(Rules!$B$12=3,MAX(Pair!J38,Pair!J51),Pair!J51))))</f>
        <v>0.23305918213856766</v>
      </c>
      <c r="K64" s="10">
        <f>(IF(Rules!$B$12=5,MAX(Pair!K12,Pair!K25,Pair!K38,Pair!K51),IF(Rules!$B$12=4,MAX(Pair!K25,Pair!K51,Pair!K38),IF(Rules!$B$12=3,MAX(Pair!K38,Pair!K51),Pair!K51))))</f>
        <v>-8.9980520767225902E-2</v>
      </c>
    </row>
    <row r="65" spans="1:11" ht="16.2" thickBot="1" x14ac:dyDescent="0.35"/>
    <row r="66" spans="1:11" ht="16.2" thickBot="1" x14ac:dyDescent="0.35">
      <c r="A66" s="460" t="s">
        <v>197</v>
      </c>
      <c r="B66" s="461"/>
      <c r="C66" s="461"/>
      <c r="D66" s="461"/>
      <c r="E66" s="461"/>
      <c r="F66" s="461"/>
      <c r="G66" s="461"/>
      <c r="H66" s="461"/>
      <c r="I66" s="461"/>
      <c r="J66" s="461"/>
      <c r="K66" s="462"/>
    </row>
    <row r="67" spans="1:11" ht="16.2" thickBot="1" x14ac:dyDescent="0.35">
      <c r="A67" s="298" t="s">
        <v>7</v>
      </c>
      <c r="B67" s="299">
        <v>1</v>
      </c>
      <c r="C67" s="300">
        <v>2</v>
      </c>
      <c r="D67" s="300">
        <v>3</v>
      </c>
      <c r="E67" s="300">
        <v>4</v>
      </c>
      <c r="F67" s="300">
        <v>5</v>
      </c>
      <c r="G67" s="300">
        <v>6</v>
      </c>
      <c r="H67" s="300">
        <v>7</v>
      </c>
      <c r="I67" s="300">
        <v>8</v>
      </c>
      <c r="J67" s="300">
        <v>9</v>
      </c>
      <c r="K67" s="301">
        <v>10</v>
      </c>
    </row>
    <row r="68" spans="1:11" x14ac:dyDescent="0.3">
      <c r="A68" s="302">
        <v>1</v>
      </c>
      <c r="B68" s="303">
        <f>MAX(B55,HSDR!B32)</f>
        <v>-0.11815715102876462</v>
      </c>
      <c r="C68" s="303">
        <f>MAX(C55,HSDR!C32)</f>
        <v>0.47064092333946905</v>
      </c>
      <c r="D68" s="303">
        <f>MAX(D55,HSDR!D32)</f>
        <v>0.51779525312221697</v>
      </c>
      <c r="E68" s="303">
        <f>MAX(E55,HSDR!E32)</f>
        <v>0.56604055041797596</v>
      </c>
      <c r="F68" s="303">
        <f>MAX(F55,HSDR!F32)</f>
        <v>0.6146990179090277</v>
      </c>
      <c r="G68" s="303">
        <f>MAX(G55,HSDR!G32)</f>
        <v>0.66738009490756944</v>
      </c>
      <c r="H68" s="303">
        <f>MAX(H55,HSDR!H32)</f>
        <v>0.46288894886429077</v>
      </c>
      <c r="I68" s="303">
        <f>MAX(I55,HSDR!I32)</f>
        <v>0.35069259087031507</v>
      </c>
      <c r="J68" s="303">
        <f>MAX(J55,HSDR!J32)</f>
        <v>0.2277834231524547</v>
      </c>
      <c r="K68" s="303">
        <f>MAX(K55,HSDR!K32)</f>
        <v>5.935764187064374E-2</v>
      </c>
    </row>
    <row r="69" spans="1:11" x14ac:dyDescent="0.3">
      <c r="A69" s="304">
        <v>2</v>
      </c>
      <c r="B69" s="305">
        <f>MAX(B56,HSDR!B2)</f>
        <v>-0.38538530661686632</v>
      </c>
      <c r="C69" s="305">
        <f>MAX(C56,HSDR!C2)</f>
        <v>-0.11491332761892138</v>
      </c>
      <c r="D69" s="305">
        <f>MAX(D56,HSDR!D2)</f>
        <v>-8.261331429974432E-2</v>
      </c>
      <c r="E69" s="305">
        <f>MAX(E56,HSDR!E2)</f>
        <v>-4.4200824271668826E-2</v>
      </c>
      <c r="F69" s="305">
        <f>MAX(F56,HSDR!F2)</f>
        <v>2.7460064569566803E-2</v>
      </c>
      <c r="G69" s="305">
        <f>MAX(G56,HSDR!G2)</f>
        <v>7.7766823892602366E-2</v>
      </c>
      <c r="H69" s="305">
        <f>MAX(H56,HSDR!H2)</f>
        <v>-5.4514042751724501E-2</v>
      </c>
      <c r="I69" s="305">
        <f>MAX(I56,HSDR!I2)</f>
        <v>-0.15933415266020512</v>
      </c>
      <c r="J69" s="305">
        <f>MAX(J56,HSDR!J2)</f>
        <v>-0.24066617915336552</v>
      </c>
      <c r="K69" s="305">
        <f>MAX(K56,HSDR!K2)</f>
        <v>-0.33509986436351102</v>
      </c>
    </row>
    <row r="70" spans="1:11" x14ac:dyDescent="0.3">
      <c r="A70" s="304">
        <v>3</v>
      </c>
      <c r="B70" s="305">
        <f>MAX(B57,HSDR!B4)</f>
        <v>-0.4196869034710109</v>
      </c>
      <c r="C70" s="305">
        <f>MAX(C57,HSDR!C4)</f>
        <v>-0.14075911746001996</v>
      </c>
      <c r="D70" s="305">
        <f>MAX(D57,HSDR!D4)</f>
        <v>-0.10729107800860832</v>
      </c>
      <c r="E70" s="305">
        <f>MAX(E57,HSDR!E4)</f>
        <v>-7.2522581417810733E-2</v>
      </c>
      <c r="F70" s="305">
        <f>MAX(F57,HSDR!F4)</f>
        <v>3.3991424279342097E-4</v>
      </c>
      <c r="G70" s="305">
        <f>MAX(G57,HSDR!G4)</f>
        <v>4.8942606413118622E-2</v>
      </c>
      <c r="H70" s="305">
        <f>MAX(H57,HSDR!H4)</f>
        <v>-0.11487517708071332</v>
      </c>
      <c r="I70" s="305">
        <f>MAX(I57,HSDR!I4)</f>
        <v>-0.21724188132078476</v>
      </c>
      <c r="J70" s="305">
        <f>MAX(J57,HSDR!J4)</f>
        <v>-0.29264070019772603</v>
      </c>
      <c r="K70" s="305">
        <f>MAX(K57,HSDR!K4)</f>
        <v>-0.38050766229289545</v>
      </c>
    </row>
    <row r="71" spans="1:11" x14ac:dyDescent="0.3">
      <c r="A71" s="304">
        <v>4</v>
      </c>
      <c r="B71" s="305">
        <f>MAX(B58,HSDR!B6)</f>
        <v>-0.33034033459070078</v>
      </c>
      <c r="C71" s="305">
        <f>MAX(C58,HSDR!C6)</f>
        <v>-2.1798188008805668E-2</v>
      </c>
      <c r="D71" s="305">
        <f>MAX(D58,HSDR!D6)</f>
        <v>8.0052625306547553E-3</v>
      </c>
      <c r="E71" s="305">
        <f>MAX(E58,HSDR!E6)</f>
        <v>3.8784473277208804E-2</v>
      </c>
      <c r="F71" s="305">
        <f>MAX(F58,HSDR!F6)</f>
        <v>7.0804635983033687E-2</v>
      </c>
      <c r="G71" s="305">
        <f>MAX(G58,HSDR!G6)</f>
        <v>0.11496015009622315</v>
      </c>
      <c r="H71" s="305">
        <f>MAX(H58,HSDR!H6)</f>
        <v>8.2207439363742862E-2</v>
      </c>
      <c r="I71" s="305">
        <f>MAX(I58,HSDR!I6)</f>
        <v>-5.9898275658656276E-2</v>
      </c>
      <c r="J71" s="305">
        <f>MAX(J58,HSDR!J6)</f>
        <v>-0.21018633199821768</v>
      </c>
      <c r="K71" s="305">
        <f>MAX(K58,HSDR!K6)</f>
        <v>-0.30177738614031369</v>
      </c>
    </row>
    <row r="72" spans="1:11" x14ac:dyDescent="0.3">
      <c r="A72" s="304">
        <v>5</v>
      </c>
      <c r="B72" s="305">
        <f>MAX(B59,HSDR!B8)</f>
        <v>-0.14666789263035868</v>
      </c>
      <c r="C72" s="305">
        <f>MAX(C59,HSDR!C8)</f>
        <v>0.35893941244229921</v>
      </c>
      <c r="D72" s="305">
        <f>MAX(D59,HSDR!D8)</f>
        <v>0.40932067017593943</v>
      </c>
      <c r="E72" s="305">
        <f>MAX(E59,HSDR!E8)</f>
        <v>0.46094024379435394</v>
      </c>
      <c r="F72" s="305">
        <f>MAX(F59,HSDR!F8)</f>
        <v>0.51251710900326763</v>
      </c>
      <c r="G72" s="305">
        <f>MAX(G59,HSDR!G8)</f>
        <v>0.57559016859776846</v>
      </c>
      <c r="H72" s="305">
        <f>MAX(H59,HSDR!H8)</f>
        <v>0.39241245528243768</v>
      </c>
      <c r="I72" s="305">
        <f>MAX(I59,HSDR!I8)</f>
        <v>0.28663571688628381</v>
      </c>
      <c r="J72" s="305">
        <f>MAX(J59,HSDR!J8)</f>
        <v>0.14432836838077101</v>
      </c>
      <c r="K72" s="305">
        <f>MAX(K59,HSDR!K8)</f>
        <v>-4.4990260383612951E-2</v>
      </c>
    </row>
    <row r="73" spans="1:11" x14ac:dyDescent="0.3">
      <c r="A73" s="304">
        <v>6</v>
      </c>
      <c r="B73" s="305">
        <f>MAX(B60,HSDR!B10)</f>
        <v>-0.4656605837768395</v>
      </c>
      <c r="C73" s="305">
        <f>MAX(C60,HSDR!C10)</f>
        <v>-0.25338998596663803</v>
      </c>
      <c r="D73" s="305">
        <f>MAX(D60,HSDR!D10)</f>
        <v>-0.21458215601721664</v>
      </c>
      <c r="E73" s="305">
        <f>MAX(E60,HSDR!E10)</f>
        <v>-0.14583428385277467</v>
      </c>
      <c r="F73" s="305">
        <f>MAX(F60,HSDR!F10)</f>
        <v>-6.9831946660204716E-2</v>
      </c>
      <c r="G73" s="305">
        <f>MAX(G60,HSDR!G10)</f>
        <v>-2.6011671059748692E-2</v>
      </c>
      <c r="H73" s="305">
        <f>MAX(H60,HSDR!H10)</f>
        <v>-0.21284771451731427</v>
      </c>
      <c r="I73" s="305">
        <f>MAX(I60,HSDR!I10)</f>
        <v>-0.2715748050242861</v>
      </c>
      <c r="J73" s="305">
        <f>MAX(J60,HSDR!J10)</f>
        <v>-0.34001328060893565</v>
      </c>
      <c r="K73" s="305">
        <f>MAX(K60,HSDR!K10)</f>
        <v>-0.42069618899826788</v>
      </c>
    </row>
    <row r="74" spans="1:11" x14ac:dyDescent="0.3">
      <c r="A74" s="304">
        <v>7</v>
      </c>
      <c r="B74" s="305">
        <f>MAX(B61,HSDR!B12)</f>
        <v>-0.53926856458309125</v>
      </c>
      <c r="C74" s="305">
        <f>MAX(C61,HSDR!C12)</f>
        <v>-0.2183668557332327</v>
      </c>
      <c r="D74" s="305">
        <f>MAX(D61,HSDR!D12)</f>
        <v>-0.15316596380892705</v>
      </c>
      <c r="E74" s="305">
        <f>MAX(E61,HSDR!E12)</f>
        <v>-8.604358800868378E-2</v>
      </c>
      <c r="F74" s="305">
        <f>MAX(F61,HSDR!F12)</f>
        <v>-1.4542721805882116E-2</v>
      </c>
      <c r="G74" s="305">
        <f>MAX(G61,HSDR!G12)</f>
        <v>5.8370684707721637E-2</v>
      </c>
      <c r="H74" s="305">
        <f>MAX(H61,HSDR!H12)</f>
        <v>-0.13761559916085558</v>
      </c>
      <c r="I74" s="305">
        <f>MAX(I61,HSDR!I12)</f>
        <v>-0.37191909208726714</v>
      </c>
      <c r="J74" s="305">
        <f>MAX(J61,HSDR!J12)</f>
        <v>-0.43092981848423534</v>
      </c>
      <c r="K74" s="305">
        <f>MAX(K61,HSDR!K12)</f>
        <v>-0.50049824459544534</v>
      </c>
    </row>
    <row r="75" spans="1:11" x14ac:dyDescent="0.3">
      <c r="A75" s="304">
        <v>8</v>
      </c>
      <c r="B75" s="305">
        <f>MAX(B62,HSDR!B14)</f>
        <v>-0.57578184676460165</v>
      </c>
      <c r="C75" s="305">
        <f>MAX(C62,HSDR!C14)</f>
        <v>-4.3596376017611335E-2</v>
      </c>
      <c r="D75" s="305">
        <f>MAX(D62,HSDR!D14)</f>
        <v>1.6010525061309511E-2</v>
      </c>
      <c r="E75" s="305">
        <f>MAX(E62,HSDR!E14)</f>
        <v>7.7568946554417609E-2</v>
      </c>
      <c r="F75" s="305">
        <f>MAX(F62,HSDR!F14)</f>
        <v>0.14160927196606737</v>
      </c>
      <c r="G75" s="305">
        <f>MAX(G62,HSDR!G14)</f>
        <v>0.2299203001924463</v>
      </c>
      <c r="H75" s="305">
        <f>MAX(H62,HSDR!H14)</f>
        <v>0.16441487872748572</v>
      </c>
      <c r="I75" s="305">
        <f>MAX(I62,HSDR!I14)</f>
        <v>-0.11979655131731255</v>
      </c>
      <c r="J75" s="305">
        <f>MAX(J62,HSDR!J14)</f>
        <v>-0.42037266399643536</v>
      </c>
      <c r="K75" s="305">
        <f>MAX(K62,HSDR!K14)</f>
        <v>-0.56930715988076663</v>
      </c>
    </row>
    <row r="76" spans="1:11" x14ac:dyDescent="0.3">
      <c r="A76" s="304">
        <v>9</v>
      </c>
      <c r="B76" s="305">
        <f>MAX(B63,HSDR!B16)</f>
        <v>-0.24150883119675959</v>
      </c>
      <c r="C76" s="305">
        <f>MAX(C63,HSDR!C16)</f>
        <v>0.1488920751526811</v>
      </c>
      <c r="D76" s="305">
        <f>MAX(D63,HSDR!D16)</f>
        <v>0.20252940347775372</v>
      </c>
      <c r="E76" s="305">
        <f>MAX(E63,HSDR!E16)</f>
        <v>0.25796176239148355</v>
      </c>
      <c r="F76" s="305">
        <f>MAX(F63,HSDR!F16)</f>
        <v>0.31606371253303445</v>
      </c>
      <c r="G76" s="305">
        <f>MAX(G63,HSDR!G16)</f>
        <v>0.3920376785145574</v>
      </c>
      <c r="H76" s="305">
        <f>MAX(H63,HSDR!H16)</f>
        <v>0.39955416733655175</v>
      </c>
      <c r="I76" s="305">
        <f>MAX(I63,HSDR!I16)</f>
        <v>0.19675243487078509</v>
      </c>
      <c r="J76" s="305">
        <f>MAX(J63,HSDR!J16)</f>
        <v>-0.10435610692530353</v>
      </c>
      <c r="K76" s="305">
        <f>MAX(K63,HSDR!K16)</f>
        <v>-0.24150883119675953</v>
      </c>
    </row>
    <row r="77" spans="1:11" ht="16.2" thickBot="1" x14ac:dyDescent="0.35">
      <c r="A77" s="306">
        <v>10</v>
      </c>
      <c r="B77" s="307">
        <f>MAX(B64,HSDR!B18)</f>
        <v>0.20418852289369643</v>
      </c>
      <c r="C77" s="307">
        <f>MAX(C64,HSDR!C18)</f>
        <v>0.63998657521683899</v>
      </c>
      <c r="D77" s="307">
        <f>MAX(D64,HSDR!D18)</f>
        <v>0.65027209425148147</v>
      </c>
      <c r="E77" s="307">
        <f>MAX(E64,HSDR!E18)</f>
        <v>0.66104996194807175</v>
      </c>
      <c r="F77" s="307">
        <f>MAX(F64,HSDR!F18)</f>
        <v>0.67035969063279999</v>
      </c>
      <c r="G77" s="307">
        <f>MAX(G64,HSDR!G18)</f>
        <v>0.70395857017134456</v>
      </c>
      <c r="H77" s="307">
        <f>MAX(H64,HSDR!H18)</f>
        <v>0.77322722653717502</v>
      </c>
      <c r="I77" s="307">
        <f>MAX(I64,HSDR!I18)</f>
        <v>0.79181515955189852</v>
      </c>
      <c r="J77" s="307">
        <f>MAX(J64,HSDR!J18)</f>
        <v>0.75835687080859615</v>
      </c>
      <c r="K77" s="307">
        <f>MAX(K64,HSDR!K18)</f>
        <v>0.43495775366292733</v>
      </c>
    </row>
    <row r="78" spans="1:11" ht="16.2" thickBot="1" x14ac:dyDescent="0.35"/>
    <row r="79" spans="1:11" ht="16.2" thickBot="1" x14ac:dyDescent="0.35">
      <c r="A79" s="292" t="s">
        <v>7</v>
      </c>
      <c r="B79" s="293">
        <v>1</v>
      </c>
      <c r="C79" s="294">
        <v>2</v>
      </c>
      <c r="D79" s="294">
        <v>3</v>
      </c>
      <c r="E79" s="294">
        <v>4</v>
      </c>
      <c r="F79" s="294">
        <v>5</v>
      </c>
      <c r="G79" s="294">
        <v>6</v>
      </c>
      <c r="H79" s="294">
        <v>7</v>
      </c>
      <c r="I79" s="294">
        <v>8</v>
      </c>
      <c r="J79" s="294">
        <v>9</v>
      </c>
      <c r="K79" s="295">
        <v>10</v>
      </c>
    </row>
    <row r="80" spans="1:11" x14ac:dyDescent="0.3">
      <c r="A80" s="96">
        <v>1</v>
      </c>
      <c r="B80" s="107">
        <f>IF(B68=B42,2,IF(B68=B29,3,IF(B68=B16,4,IF(B68=B3,5,HSDR!O32))))</f>
        <v>2</v>
      </c>
      <c r="C80" s="136">
        <f>IF(C68=C42,2,IF(C68=C29,3,IF(C68=C16,4,IF(C68=C3,5,HSDR!P32))))</f>
        <v>2</v>
      </c>
      <c r="D80" s="136">
        <f>IF(D68=D42,2,IF(D68=D29,3,IF(D68=D16,4,IF(D68=D3,5,HSDR!Q32))))</f>
        <v>2</v>
      </c>
      <c r="E80" s="136">
        <f>IF(E68=E42,2,IF(E68=E29,3,IF(E68=E16,4,IF(E68=E3,5,HSDR!R32))))</f>
        <v>2</v>
      </c>
      <c r="F80" s="136">
        <f>IF(F68=F42,2,IF(F68=F29,3,IF(F68=F16,4,IF(F68=F3,5,HSDR!S32))))</f>
        <v>2</v>
      </c>
      <c r="G80" s="136">
        <f>IF(G68=G42,2,IF(G68=G29,3,IF(G68=G16,4,IF(G68=G3,5,HSDR!T32))))</f>
        <v>2</v>
      </c>
      <c r="H80" s="136">
        <f>IF(H68=H42,2,IF(H68=H29,3,IF(H68=H16,4,IF(H68=H3,5,HSDR!U32))))</f>
        <v>2</v>
      </c>
      <c r="I80" s="136">
        <f>IF(I68=I42,2,IF(I68=I29,3,IF(I68=I16,4,IF(I68=I3,5,HSDR!V32))))</f>
        <v>2</v>
      </c>
      <c r="J80" s="136">
        <f>IF(J68=J42,2,IF(J68=J29,3,IF(J68=J16,4,IF(J68=J3,5,HSDR!W32))))</f>
        <v>2</v>
      </c>
      <c r="K80" s="155">
        <f>IF(K68=K42,2,IF(K68=K29,3,IF(K68=K16,4,IF(K68=K3,5,HSDR!X32))))</f>
        <v>2</v>
      </c>
    </row>
    <row r="81" spans="1:11" x14ac:dyDescent="0.3">
      <c r="A81" s="97">
        <v>2</v>
      </c>
      <c r="B81" s="28" t="str">
        <f>IF(B69=B43,2,IF(B69=B30,3,IF(B69=B17,4,IF(B69=B4,5,HSDR!O2))))</f>
        <v>H</v>
      </c>
      <c r="C81" s="22" t="str">
        <f>IF(C69=C43,2,IF(C69=C30,3,IF(C69=C17,4,IF(C69=C4,5,HSDR!P2))))</f>
        <v>H</v>
      </c>
      <c r="D81" s="22" t="str">
        <f>IF(D69=D43,2,IF(D69=D30,3,IF(D69=D17,4,IF(D69=D4,5,HSDR!Q2))))</f>
        <v>H</v>
      </c>
      <c r="E81" s="22">
        <f>IF(E69=E43,2,IF(E69=E30,3,IF(E69=E17,4,IF(E69=E4,5,HSDR!R2))))</f>
        <v>2</v>
      </c>
      <c r="F81" s="22">
        <f>IF(F69=F43,2,IF(F69=F30,3,IF(F69=F17,4,IF(F69=F4,5,HSDR!S2))))</f>
        <v>2</v>
      </c>
      <c r="G81" s="22">
        <f>IF(G69=G43,2,IF(G69=G30,3,IF(G69=G17,4,IF(G69=G4,5,HSDR!T2))))</f>
        <v>2</v>
      </c>
      <c r="H81" s="22">
        <f>IF(H69=H43,2,IF(H69=H30,3,IF(H69=H17,4,IF(H69=H4,5,HSDR!U2))))</f>
        <v>2</v>
      </c>
      <c r="I81" s="22" t="str">
        <f>IF(I69=I43,2,IF(I69=I30,3,IF(I69=I17,4,IF(I69=I4,5,HSDR!V2))))</f>
        <v>H</v>
      </c>
      <c r="J81" s="22" t="str">
        <f>IF(J69=J43,2,IF(J69=J30,3,IF(J69=J17,4,IF(J69=J4,5,HSDR!W2))))</f>
        <v>H</v>
      </c>
      <c r="K81" s="296" t="str">
        <f>IF(K69=K43,2,IF(K69=K30,3,IF(K69=K17,4,IF(K69=K4,5,HSDR!X2))))</f>
        <v>H</v>
      </c>
    </row>
    <row r="82" spans="1:11" x14ac:dyDescent="0.3">
      <c r="A82" s="97">
        <v>3</v>
      </c>
      <c r="B82" s="28" t="str">
        <f>IF(B70=B44,2,IF(B70=B31,3,IF(B70=B18,4,IF(B70=B5,5,HSDR!O4))))</f>
        <v>H</v>
      </c>
      <c r="C82" s="22" t="str">
        <f>IF(C70=C44,2,IF(C70=C31,3,IF(C70=C18,4,IF(C70=C5,5,HSDR!P4))))</f>
        <v>H</v>
      </c>
      <c r="D82" s="22" t="str">
        <f>IF(D70=D44,2,IF(D70=D31,3,IF(D70=D18,4,IF(D70=D5,5,HSDR!Q4))))</f>
        <v>H</v>
      </c>
      <c r="E82" s="22">
        <f>IF(E70=E44,2,IF(E70=E31,3,IF(E70=E18,4,IF(E70=E5,5,HSDR!R4))))</f>
        <v>2</v>
      </c>
      <c r="F82" s="22">
        <f>IF(F70=F44,2,IF(F70=F31,3,IF(F70=F18,4,IF(F70=F5,5,HSDR!S4))))</f>
        <v>2</v>
      </c>
      <c r="G82" s="22">
        <f>IF(G70=G44,2,IF(G70=G31,3,IF(G70=G18,4,IF(G70=G5,5,HSDR!T4))))</f>
        <v>2</v>
      </c>
      <c r="H82" s="22">
        <f>IF(H70=H44,2,IF(H70=H31,3,IF(H70=H18,4,IF(H70=H5,5,HSDR!U4))))</f>
        <v>2</v>
      </c>
      <c r="I82" s="22" t="str">
        <f>IF(I70=I44,2,IF(I70=I31,3,IF(I70=I18,4,IF(I70=I5,5,HSDR!V4))))</f>
        <v>H</v>
      </c>
      <c r="J82" s="22" t="str">
        <f>IF(J70=J44,2,IF(J70=J31,3,IF(J70=J18,4,IF(J70=J5,5,HSDR!W4))))</f>
        <v>H</v>
      </c>
      <c r="K82" s="296" t="str">
        <f>IF(K70=K44,2,IF(K70=K31,3,IF(K70=K18,4,IF(K70=K5,5,HSDR!X4))))</f>
        <v>H</v>
      </c>
    </row>
    <row r="83" spans="1:11" x14ac:dyDescent="0.3">
      <c r="A83" s="97">
        <v>4</v>
      </c>
      <c r="B83" s="28" t="str">
        <f>IF(B71=B45,2,IF(B71=B32,3,IF(B71=B19,4,IF(B71=B6,5,HSDR!O6))))</f>
        <v>H</v>
      </c>
      <c r="C83" s="22" t="str">
        <f>IF(C71=C45,2,IF(C71=C32,3,IF(C71=C19,4,IF(C71=C6,5,HSDR!P6))))</f>
        <v>H</v>
      </c>
      <c r="D83" s="22" t="str">
        <f>IF(D71=D45,2,IF(D71=D32,3,IF(D71=D19,4,IF(D71=D6,5,HSDR!Q6))))</f>
        <v>H</v>
      </c>
      <c r="E83" s="22" t="str">
        <f>IF(E71=E45,2,IF(E71=E32,3,IF(E71=E19,4,IF(E71=E6,5,HSDR!R6))))</f>
        <v>H</v>
      </c>
      <c r="F83" s="22" t="str">
        <f>IF(F71=F45,2,IF(F71=F32,3,IF(F71=F19,4,IF(F71=F6,5,HSDR!S6))))</f>
        <v>H</v>
      </c>
      <c r="G83" s="22" t="str">
        <f>IF(G71=G45,2,IF(G71=G32,3,IF(G71=G19,4,IF(G71=G6,5,HSDR!T6))))</f>
        <v>H</v>
      </c>
      <c r="H83" s="22" t="str">
        <f>IF(H71=H45,2,IF(H71=H32,3,IF(H71=H19,4,IF(H71=H6,5,HSDR!U6))))</f>
        <v>H</v>
      </c>
      <c r="I83" s="22" t="str">
        <f>IF(I71=I45,2,IF(I71=I32,3,IF(I71=I19,4,IF(I71=I6,5,HSDR!V6))))</f>
        <v>H</v>
      </c>
      <c r="J83" s="22" t="str">
        <f>IF(J71=J45,2,IF(J71=J32,3,IF(J71=J19,4,IF(J71=J6,5,HSDR!W6))))</f>
        <v>H</v>
      </c>
      <c r="K83" s="296" t="str">
        <f>IF(K71=K45,2,IF(K71=K32,3,IF(K71=K19,4,IF(K71=K6,5,HSDR!X6))))</f>
        <v>H</v>
      </c>
    </row>
    <row r="84" spans="1:11" x14ac:dyDescent="0.3">
      <c r="A84" s="97">
        <v>5</v>
      </c>
      <c r="B84" s="28" t="str">
        <f>IF(B72=B46,2,IF(B72=B33,3,IF(B72=B20,4,IF(B72=B7,5,HSDR!O8))))</f>
        <v>H</v>
      </c>
      <c r="C84" s="22" t="str">
        <f>IF(C72=C46,2,IF(C72=C33,3,IF(C72=C20,4,IF(C72=C7,5,HSDR!P8))))</f>
        <v>D</v>
      </c>
      <c r="D84" s="22" t="str">
        <f>IF(D72=D46,2,IF(D72=D33,3,IF(D72=D20,4,IF(D72=D7,5,HSDR!Q8))))</f>
        <v>D</v>
      </c>
      <c r="E84" s="22" t="str">
        <f>IF(E72=E46,2,IF(E72=E33,3,IF(E72=E20,4,IF(E72=E7,5,HSDR!R8))))</f>
        <v>D</v>
      </c>
      <c r="F84" s="22" t="str">
        <f>IF(F72=F46,2,IF(F72=F33,3,IF(F72=F20,4,IF(F72=F7,5,HSDR!S8))))</f>
        <v>D</v>
      </c>
      <c r="G84" s="22" t="str">
        <f>IF(G72=G46,2,IF(G72=G33,3,IF(G72=G20,4,IF(G72=G7,5,HSDR!T8))))</f>
        <v>D</v>
      </c>
      <c r="H84" s="22" t="str">
        <f>IF(H72=H46,2,IF(H72=H33,3,IF(H72=H20,4,IF(H72=H7,5,HSDR!U8))))</f>
        <v>D</v>
      </c>
      <c r="I84" s="22" t="str">
        <f>IF(I72=I46,2,IF(I72=I33,3,IF(I72=I20,4,IF(I72=I7,5,HSDR!V8))))</f>
        <v>D</v>
      </c>
      <c r="J84" s="22" t="str">
        <f>IF(J72=J46,2,IF(J72=J33,3,IF(J72=J20,4,IF(J72=J7,5,HSDR!W8))))</f>
        <v>D</v>
      </c>
      <c r="K84" s="296" t="str">
        <f>IF(K72=K46,2,IF(K72=K33,3,IF(K72=K20,4,IF(K72=K7,5,HSDR!X8))))</f>
        <v>H</v>
      </c>
    </row>
    <row r="85" spans="1:11" x14ac:dyDescent="0.3">
      <c r="A85" s="97">
        <v>6</v>
      </c>
      <c r="B85" s="28" t="str">
        <f>IF(B73=B47,2,IF(B73=B34,3,IF(B73=B21,4,IF(B73=B8,5,HSDR!O10))))</f>
        <v>H</v>
      </c>
      <c r="C85" s="22" t="str">
        <f>IF(C73=C47,2,IF(C73=C34,3,IF(C73=C21,4,IF(C73=C8,5,HSDR!P10))))</f>
        <v>H</v>
      </c>
      <c r="D85" s="22">
        <f>IF(D73=D47,2,IF(D73=D34,3,IF(D73=D21,4,IF(D73=D8,5,HSDR!Q10))))</f>
        <v>2</v>
      </c>
      <c r="E85" s="22">
        <f>IF(E73=E47,2,IF(E73=E34,3,IF(E73=E21,4,IF(E73=E8,5,HSDR!R10))))</f>
        <v>2</v>
      </c>
      <c r="F85" s="22">
        <f>IF(F73=F47,2,IF(F73=F34,3,IF(F73=F21,4,IF(F73=F8,5,HSDR!S10))))</f>
        <v>2</v>
      </c>
      <c r="G85" s="22">
        <f>IF(G73=G47,2,IF(G73=G34,3,IF(G73=G21,4,IF(G73=G8,5,HSDR!T10))))</f>
        <v>2</v>
      </c>
      <c r="H85" s="22" t="str">
        <f>IF(H73=H47,2,IF(H73=H34,3,IF(H73=H21,4,IF(H73=H8,5,HSDR!U10))))</f>
        <v>H</v>
      </c>
      <c r="I85" s="22" t="str">
        <f>IF(I73=I47,2,IF(I73=I34,3,IF(I73=I21,4,IF(I73=I8,5,HSDR!V10))))</f>
        <v>H</v>
      </c>
      <c r="J85" s="22" t="str">
        <f>IF(J73=J47,2,IF(J73=J34,3,IF(J73=J21,4,IF(J73=J8,5,HSDR!W10))))</f>
        <v>H</v>
      </c>
      <c r="K85" s="296" t="str">
        <f>IF(K73=K47,2,IF(K73=K34,3,IF(K73=K21,4,IF(K73=K8,5,HSDR!X10))))</f>
        <v>H</v>
      </c>
    </row>
    <row r="86" spans="1:11" x14ac:dyDescent="0.3">
      <c r="A86" s="97">
        <v>7</v>
      </c>
      <c r="B86" s="28" t="str">
        <f>IF(B74=B48,2,IF(B74=B35,3,IF(B74=B22,4,IF(B74=B9,5,HSDR!O12))))</f>
        <v>H</v>
      </c>
      <c r="C86" s="22">
        <f>IF(C74=C48,2,IF(C74=C35,3,IF(C74=C22,4,IF(C74=C9,5,HSDR!P12))))</f>
        <v>2</v>
      </c>
      <c r="D86" s="22">
        <f>IF(D74=D48,2,IF(D74=D35,3,IF(D74=D22,4,IF(D74=D9,5,HSDR!Q12))))</f>
        <v>2</v>
      </c>
      <c r="E86" s="22">
        <f>IF(E74=E48,2,IF(E74=E35,3,IF(E74=E22,4,IF(E74=E9,5,HSDR!R12))))</f>
        <v>2</v>
      </c>
      <c r="F86" s="22">
        <f>IF(F74=F48,2,IF(F74=F35,3,IF(F74=F22,4,IF(F74=F9,5,HSDR!S12))))</f>
        <v>2</v>
      </c>
      <c r="G86" s="22">
        <f>IF(G74=G48,2,IF(G74=G35,3,IF(G74=G22,4,IF(G74=G9,5,HSDR!T12))))</f>
        <v>2</v>
      </c>
      <c r="H86" s="22">
        <f>IF(H74=H48,2,IF(H74=H35,3,IF(H74=H22,4,IF(H74=H9,5,HSDR!U12))))</f>
        <v>2</v>
      </c>
      <c r="I86" s="22" t="str">
        <f>IF(I74=I48,2,IF(I74=I35,3,IF(I74=I22,4,IF(I74=I9,5,HSDR!V12))))</f>
        <v>H</v>
      </c>
      <c r="J86" s="22" t="str">
        <f>IF(J74=J48,2,IF(J74=J35,3,IF(J74=J22,4,IF(J74=J9,5,HSDR!W12))))</f>
        <v>H</v>
      </c>
      <c r="K86" s="296" t="str">
        <f>IF(K74=K48,2,IF(K74=K35,3,IF(K74=K22,4,IF(K74=K9,5,HSDR!X12))))</f>
        <v>H</v>
      </c>
    </row>
    <row r="87" spans="1:11" x14ac:dyDescent="0.3">
      <c r="A87" s="97">
        <v>8</v>
      </c>
      <c r="B87" s="28" t="str">
        <f>IF(B75=B49,2,IF(B75=B36,3,IF(B75=B23,4,IF(B75=B10,5,HSDR!O14))))</f>
        <v>S</v>
      </c>
      <c r="C87" s="22">
        <f>IF(C75=C49,2,IF(C75=C36,3,IF(C75=C23,4,IF(C75=C10,5,HSDR!P14))))</f>
        <v>2</v>
      </c>
      <c r="D87" s="22">
        <f>IF(D75=D49,2,IF(D75=D36,3,IF(D75=D23,4,IF(D75=D10,5,HSDR!Q14))))</f>
        <v>2</v>
      </c>
      <c r="E87" s="22">
        <f>IF(E75=E49,2,IF(E75=E36,3,IF(E75=E23,4,IF(E75=E10,5,HSDR!R14))))</f>
        <v>2</v>
      </c>
      <c r="F87" s="22">
        <f>IF(F75=F49,2,IF(F75=F36,3,IF(F75=F23,4,IF(F75=F10,5,HSDR!S14))))</f>
        <v>2</v>
      </c>
      <c r="G87" s="22">
        <f>IF(G75=G49,2,IF(G75=G36,3,IF(G75=G23,4,IF(G75=G10,5,HSDR!T14))))</f>
        <v>2</v>
      </c>
      <c r="H87" s="22">
        <f>IF(H75=H49,2,IF(H75=H36,3,IF(H75=H23,4,IF(H75=H10,5,HSDR!U14))))</f>
        <v>2</v>
      </c>
      <c r="I87" s="22">
        <f>IF(I75=I49,2,IF(I75=I36,3,IF(I75=I23,4,IF(I75=I10,5,HSDR!V14))))</f>
        <v>2</v>
      </c>
      <c r="J87" s="22">
        <f>IF(J75=J49,2,IF(J75=J36,3,IF(J75=J23,4,IF(J75=J10,5,HSDR!W14))))</f>
        <v>2</v>
      </c>
      <c r="K87" s="296" t="str">
        <f>IF(K75=K49,2,IF(K75=K36,3,IF(K75=K23,4,IF(K75=K10,5,HSDR!X14))))</f>
        <v>H</v>
      </c>
    </row>
    <row r="88" spans="1:11" x14ac:dyDescent="0.3">
      <c r="A88" s="97">
        <v>9</v>
      </c>
      <c r="B88" s="28" t="str">
        <f>IF(B76=B50,2,IF(B76=B37,3,IF(B76=B24,4,IF(B76=B11,5,HSDR!O16))))</f>
        <v>S</v>
      </c>
      <c r="C88" s="22">
        <f>IF(C76=C50,2,IF(C76=C37,3,IF(C76=C24,4,IF(C76=C11,5,HSDR!P16))))</f>
        <v>2</v>
      </c>
      <c r="D88" s="22">
        <f>IF(D76=D50,2,IF(D76=D37,3,IF(D76=D24,4,IF(D76=D11,5,HSDR!Q16))))</f>
        <v>2</v>
      </c>
      <c r="E88" s="22">
        <f>IF(E76=E50,2,IF(E76=E37,3,IF(E76=E24,4,IF(E76=E11,5,HSDR!R16))))</f>
        <v>2</v>
      </c>
      <c r="F88" s="22">
        <f>IF(F76=F50,2,IF(F76=F37,3,IF(F76=F24,4,IF(F76=F11,5,HSDR!S16))))</f>
        <v>2</v>
      </c>
      <c r="G88" s="22">
        <f>IF(G76=G50,2,IF(G76=G37,3,IF(G76=G24,4,IF(G76=G11,5,HSDR!T16))))</f>
        <v>2</v>
      </c>
      <c r="H88" s="22" t="str">
        <f>IF(H76=H50,2,IF(H76=H37,3,IF(H76=H24,4,IF(H76=H11,5,HSDR!U16))))</f>
        <v>S</v>
      </c>
      <c r="I88" s="22">
        <f>IF(I76=I50,2,IF(I76=I37,3,IF(I76=I24,4,IF(I76=I11,5,HSDR!V16))))</f>
        <v>2</v>
      </c>
      <c r="J88" s="22">
        <f>IF(J76=J50,2,IF(J76=J37,3,IF(J76=J24,4,IF(J76=J11,5,HSDR!W16))))</f>
        <v>2</v>
      </c>
      <c r="K88" s="296" t="str">
        <f>IF(K76=K50,2,IF(K76=K37,3,IF(K76=K24,4,IF(K76=K11,5,HSDR!X16))))</f>
        <v>S</v>
      </c>
    </row>
    <row r="89" spans="1:11" ht="16.2" thickBot="1" x14ac:dyDescent="0.35">
      <c r="A89" s="129">
        <v>10</v>
      </c>
      <c r="B89" s="105" t="str">
        <f>IF(B77=B51,2,IF(B77=B38,3,IF(B77=B25,4,IF(B77=B12,5,HSDR!O18))))</f>
        <v>S</v>
      </c>
      <c r="C89" s="127" t="str">
        <f>IF(C77=C51,2,IF(C77=C38,3,IF(C77=C25,4,IF(C77=C12,5,HSDR!P18))))</f>
        <v>S</v>
      </c>
      <c r="D89" s="127" t="str">
        <f>IF(D77=D51,2,IF(D77=D38,3,IF(D77=D25,4,IF(D77=D12,5,HSDR!Q18))))</f>
        <v>S</v>
      </c>
      <c r="E89" s="127" t="str">
        <f>IF(E77=E51,2,IF(E77=E38,3,IF(E77=E25,4,IF(E77=E12,5,HSDR!R18))))</f>
        <v>S</v>
      </c>
      <c r="F89" s="127" t="str">
        <f>IF(F77=F51,2,IF(F77=F38,3,IF(F77=F25,4,IF(F77=F12,5,HSDR!S18))))</f>
        <v>S</v>
      </c>
      <c r="G89" s="127" t="str">
        <f>IF(G77=G51,2,IF(G77=G38,3,IF(G77=G25,4,IF(G77=G12,5,HSDR!T18))))</f>
        <v>S</v>
      </c>
      <c r="H89" s="127" t="str">
        <f>IF(H77=H51,2,IF(H77=H38,3,IF(H77=H25,4,IF(H77=H12,5,HSDR!U18))))</f>
        <v>S</v>
      </c>
      <c r="I89" s="127" t="str">
        <f>IF(I77=I51,2,IF(I77=I38,3,IF(I77=I25,4,IF(I77=I12,5,HSDR!V18))))</f>
        <v>S</v>
      </c>
      <c r="J89" s="127" t="str">
        <f>IF(J77=J51,2,IF(J77=J38,3,IF(J77=J25,4,IF(J77=J12,5,HSDR!W18))))</f>
        <v>S</v>
      </c>
      <c r="K89" s="297" t="str">
        <f>IF(K77=K51,2,IF(K77=K38,3,IF(K77=K25,4,IF(K77=K12,5,HSDR!X18))))</f>
        <v>S</v>
      </c>
    </row>
    <row r="90" spans="1:11" ht="16.2" thickBot="1" x14ac:dyDescent="0.35"/>
    <row r="91" spans="1:11" ht="16.2" thickBot="1" x14ac:dyDescent="0.35">
      <c r="A91" s="458" t="s">
        <v>127</v>
      </c>
      <c r="B91" s="409"/>
      <c r="C91" s="409"/>
      <c r="D91" s="409"/>
      <c r="E91" s="409"/>
      <c r="F91" s="409"/>
      <c r="G91" s="409"/>
      <c r="H91" s="409"/>
      <c r="I91" s="409"/>
      <c r="J91" s="409"/>
      <c r="K91" s="459"/>
    </row>
    <row r="92" spans="1:11" ht="16.2" thickBot="1" x14ac:dyDescent="0.35">
      <c r="A92" s="138" t="s">
        <v>7</v>
      </c>
      <c r="B92" s="115">
        <v>1</v>
      </c>
      <c r="C92" s="116">
        <v>2</v>
      </c>
      <c r="D92" s="116">
        <v>3</v>
      </c>
      <c r="E92" s="116">
        <v>4</v>
      </c>
      <c r="F92" s="116">
        <v>5</v>
      </c>
      <c r="G92" s="116">
        <v>6</v>
      </c>
      <c r="H92" s="116">
        <v>7</v>
      </c>
      <c r="I92" s="116">
        <v>8</v>
      </c>
      <c r="J92" s="116">
        <v>9</v>
      </c>
      <c r="K92" s="104">
        <v>10</v>
      </c>
    </row>
    <row r="93" spans="1:11" ht="16.05" customHeight="1" x14ac:dyDescent="0.3">
      <c r="A93" s="100" t="s">
        <v>22</v>
      </c>
      <c r="B93" s="350">
        <f>IF(B68=HSDR!B32,HSDR!B84,
IF(Rules!$B$13=Rules!$E$13,
SUM(Stand!B84*Inittialize!$F$2,Stand!B85*Inittialize!$F$3,Stand!B86*Inittialize!$F$4,Stand!B87*Inittialize!$F$5,Stand!B88*Inittialize!$F$6,Stand!B89*Inittialize!$F$7,Stand!B90*Inittialize!$F$8,Stand!B91*Inittialize!$F$9,Stand!B92*Inittialize!$F$10,Stand!B93*Inittialize!$F$11),
IF(Rules!$B$10=Rules!$D$10,SUM(HSD!B84*Inittialize!$F$2,HSD!B85*Inittialize!$F$3,HSD!B86*Inittialize!$F$4,HSD!B87*Inittialize!$F$5,HSD!B88*Inittialize!$F$6,HSD!B89*Inittialize!$F$7,HSD!B90*Inittialize!$F$8,HSD!B91*Inittialize!$F$9,HSD!B92*Inittialize!$F$10,HSD!B93*Inittialize!$F$11),
SUM(HS!B84*Inittialize!$F$2,HS!B85*Inittialize!$F$3,HS!B86*Inittialize!$F$4,HS!B87*Inittialize!$F$5,HS!B88*Inittialize!$F$6,HS!B89*Inittialize!$F$7,HS!B90*Inittialize!$F$8,HS!B91*Inittialize!$F$9,HS!B92*Inittialize!$F$10,HS!B93*Inittialize!$F$11))
)*IF(B68=B42,2,IF(B68=B29,3,IF(B68=B16,4,IF(B68=B3,5)))
))</f>
        <v>0.80134668361963057</v>
      </c>
      <c r="C93" s="108">
        <f>IF(C68=HSDR!C32,HSDR!C84,
(IF(Rules!$B$13=Rules!$E$13,
SUM(Stand!C84*Inittialize!$F$2,Stand!C85*Inittialize!$F$3,Stand!C86*Inittialize!$F$4,Stand!C87*Inittialize!$F$5,Stand!C88*Inittialize!$F$6,Stand!C89*Inittialize!$F$7,Stand!C90*Inittialize!$F$8,Stand!C91*Inittialize!$F$9,Stand!C92*Inittialize!$F$10,Stand!C93*Inittialize!$F$11),
IF(Rules!$B$10=Rules!$D$10,SUM(HSD!C84*Inittialize!$F$2,HSD!C85*Inittialize!$F$3,HSD!C86*Inittialize!$F$4,HSD!C87*Inittialize!$F$5,HSD!C88*Inittialize!$F$6,HSD!C89*Inittialize!$F$7,HSD!C90*Inittialize!$F$8,HSD!C91*Inittialize!$F$9,HSD!C92*Inittialize!$F$10,HSD!C93*Inittialize!$F$11),
SUM(HS!C84*Inittialize!$F$2,HS!C85*Inittialize!$F$3,HS!C86*Inittialize!$F$4,HS!C87*Inittialize!$F$5,HS!C88*Inittialize!$F$6,HS!C89*Inittialize!$F$7,HS!C90*Inittialize!$F$8,HS!C91*Inittialize!$F$9,HS!C92*Inittialize!$F$10,HS!C93*Inittialize!$F$11))
)*IF(C68=C42,2,IF(C68=C29,3,IF(C68=C16,4,IF(C68=C3,5))))
))</f>
        <v>1.1583687449680025</v>
      </c>
      <c r="D93" s="108">
        <f>IF(D68=HSDR!D32,HSDR!D84,
(IF(Rules!$B$13=Rules!$E$13,
SUM(Stand!D84*Inittialize!$F$2,Stand!D85*Inittialize!$F$3,Stand!D86*Inittialize!$F$4,Stand!D87*Inittialize!$F$5,Stand!D88*Inittialize!$F$6,Stand!D89*Inittialize!$F$7,Stand!D90*Inittialize!$F$8,Stand!D91*Inittialize!$F$9,Stand!D92*Inittialize!$F$10,Stand!D93*Inittialize!$F$11),
IF(Rules!$B$10=Rules!$D$10,SUM(HSD!D84*Inittialize!$F$2,HSD!D85*Inittialize!$F$3,HSD!D86*Inittialize!$F$4,HSD!D87*Inittialize!$F$5,HSD!D88*Inittialize!$F$6,HSD!D89*Inittialize!$F$7,HSD!D90*Inittialize!$F$8,HSD!D91*Inittialize!$F$9,HSD!D92*Inittialize!$F$10,HSD!D93*Inittialize!$F$11),
SUM(HS!D84*Inittialize!$F$2,HS!D85*Inittialize!$F$3,HS!D86*Inittialize!$F$4,HS!D87*Inittialize!$F$5,HS!D88*Inittialize!$F$6,HS!D89*Inittialize!$F$7,HS!D90*Inittialize!$F$8,HS!D91*Inittialize!$F$9,HS!D92*Inittialize!$F$10,HS!D93*Inittialize!$F$11))
)*IF(D68=D42,2,IF(D68=D29,3,IF(D68=D16,4,IF(D68=D3,5))))
))</f>
        <v>1.1842650078909081</v>
      </c>
      <c r="E93" s="108">
        <f>IF(E68=HSDR!E32,HSDR!E84,
(IF(Rules!$B$13=Rules!$E$13,
SUM(Stand!E84*Inittialize!$F$2,Stand!E85*Inittialize!$F$3,Stand!E86*Inittialize!$F$4,Stand!E87*Inittialize!$F$5,Stand!E88*Inittialize!$F$6,Stand!E89*Inittialize!$F$7,Stand!E90*Inittialize!$F$8,Stand!E91*Inittialize!$F$9,Stand!E92*Inittialize!$F$10,Stand!E93*Inittialize!$F$11),
IF(Rules!$B$10=Rules!$D$10,SUM(HSD!E84*Inittialize!$F$2,HSD!E85*Inittialize!$F$3,HSD!E86*Inittialize!$F$4,HSD!E87*Inittialize!$F$5,HSD!E88*Inittialize!$F$6,HSD!E89*Inittialize!$F$7,HSD!E90*Inittialize!$F$8,HSD!E91*Inittialize!$F$9,HSD!E92*Inittialize!$F$10,HSD!E93*Inittialize!$F$11),
SUM(HS!E84*Inittialize!$F$2,HS!E85*Inittialize!$F$3,HS!E86*Inittialize!$F$4,HS!E87*Inittialize!$F$5,HS!E88*Inittialize!$F$6,HS!E89*Inittialize!$F$7,HS!E90*Inittialize!$F$8,HS!E91*Inittialize!$F$9,HS!E92*Inittialize!$F$10,HS!E93*Inittialize!$F$11))
)*IF(E68=E42,2,IF(E68=E29,3,IF(E68=E16,4,IF(E68=E3,5))))
))</f>
        <v>1.210771838624396</v>
      </c>
      <c r="F93" s="108">
        <f>IF(F68=HSDR!F32,HSDR!F84,
(IF(Rules!$B$13=Rules!$E$13,
SUM(Stand!F84*Inittialize!$F$2,Stand!F85*Inittialize!$F$3,Stand!F86*Inittialize!$F$4,Stand!F87*Inittialize!$F$5,Stand!F88*Inittialize!$F$6,Stand!F89*Inittialize!$F$7,Stand!F90*Inittialize!$F$8,Stand!F91*Inittialize!$F$9,Stand!F92*Inittialize!$F$10,Stand!F93*Inittialize!$F$11),
IF(Rules!$B$10=Rules!$D$10,SUM(HSD!F84*Inittialize!$F$2,HSD!F85*Inittialize!$F$3,HSD!F86*Inittialize!$F$4,HSD!F87*Inittialize!$F$5,HSD!F88*Inittialize!$F$6,HSD!F89*Inittialize!$F$7,HSD!F90*Inittialize!$F$8,HSD!F91*Inittialize!$F$9,HSD!F92*Inittialize!$F$10,HSD!F93*Inittialize!$F$11),
SUM(HS!F84*Inittialize!$F$2,HS!F85*Inittialize!$F$3,HS!F86*Inittialize!$F$4,HS!F87*Inittialize!$F$5,HS!F88*Inittialize!$F$6,HS!F89*Inittialize!$F$7,HS!F90*Inittialize!$F$8,HS!F91*Inittialize!$F$9,HS!F92*Inittialize!$F$10,HS!F93*Inittialize!$F$11))
)*IF(F68=F42,2,IF(F68=F29,3,IF(F68=F16,4,IF(F68=F3,5))))
))</f>
        <v>1.237477597367445</v>
      </c>
      <c r="G93" s="108">
        <f>IF(G68=HSDR!G32,HSDR!G84,
(IF(Rules!$B$13=Rules!$E$13,
SUM(Stand!G84*Inittialize!$F$2,Stand!G85*Inittialize!$F$3,Stand!G86*Inittialize!$F$4,Stand!G87*Inittialize!$F$5,Stand!G88*Inittialize!$F$6,Stand!G89*Inittialize!$F$7,Stand!G90*Inittialize!$F$8,Stand!G91*Inittialize!$F$9,Stand!G92*Inittialize!$F$10,Stand!G93*Inittialize!$F$11),
IF(Rules!$B$10=Rules!$D$10,SUM(HSD!G84*Inittialize!$F$2,HSD!G85*Inittialize!$F$3,HSD!G86*Inittialize!$F$4,HSD!G87*Inittialize!$F$5,HSD!G88*Inittialize!$F$6,HSD!G89*Inittialize!$F$7,HSD!G90*Inittialize!$F$8,HSD!G91*Inittialize!$F$9,HSD!G92*Inittialize!$F$10,HSD!G93*Inittialize!$F$11),
SUM(HS!G84*Inittialize!$F$2,HS!G85*Inittialize!$F$3,HS!G86*Inittialize!$F$4,HS!G87*Inittialize!$F$5,HS!G88*Inittialize!$F$6,HS!G89*Inittialize!$F$7,HS!G90*Inittialize!$F$8,HS!G91*Inittialize!$F$9,HS!G92*Inittialize!$F$10,HS!G93*Inittialize!$F$11))
)*IF(G68=G42,2,IF(G68=G29,3,IF(G68=G16,4,IF(G68=G3,5))))
))</f>
        <v>1.2668947185009185</v>
      </c>
      <c r="H93" s="108">
        <f>IF(H68=HSDR!H32,HSDR!H84,
(IF(Rules!$B$13=Rules!$E$13,
SUM(Stand!H84*Inittialize!$F$2,Stand!H85*Inittialize!$F$3,Stand!H86*Inittialize!$F$4,Stand!H87*Inittialize!$F$5,Stand!H88*Inittialize!$F$6,Stand!H89*Inittialize!$F$7,Stand!H90*Inittialize!$F$8,Stand!H91*Inittialize!$F$9,Stand!H92*Inittialize!$F$10,Stand!H93*Inittialize!$F$11),
IF(Rules!$B$10=Rules!$D$10,SUM(HSD!H84*Inittialize!$F$2,HSD!H85*Inittialize!$F$3,HSD!H86*Inittialize!$F$4,HSD!H87*Inittialize!$F$5,HSD!H88*Inittialize!$F$6,HSD!H89*Inittialize!$F$7,HSD!H90*Inittialize!$F$8,HSD!H91*Inittialize!$F$9,HSD!H92*Inittialize!$F$10,HSD!H93*Inittialize!$F$11),
SUM(HS!H84*Inittialize!$F$2,HS!H85*Inittialize!$F$3,HS!H86*Inittialize!$F$4,HS!H87*Inittialize!$F$5,HS!H88*Inittialize!$F$6,HS!H89*Inittialize!$F$7,HS!H90*Inittialize!$F$8,HS!H91*Inittialize!$F$9,HS!H92*Inittialize!$F$10,HS!H93*Inittialize!$F$11))
)*IF(H68=H42,2,IF(H68=H29,3,IF(H68=H16,4,IF(H68=H3,5))))
))</f>
        <v>1.1576053433748457</v>
      </c>
      <c r="I93" s="108">
        <f>IF(I68=HSDR!I32,HSDR!I84,
(IF(Rules!$B$13=Rules!$E$13,
SUM(Stand!I84*Inittialize!$F$2,Stand!I85*Inittialize!$F$3,Stand!I86*Inittialize!$F$4,Stand!I87*Inittialize!$F$5,Stand!I88*Inittialize!$F$6,Stand!I89*Inittialize!$F$7,Stand!I90*Inittialize!$F$8,Stand!I91*Inittialize!$F$9,Stand!I92*Inittialize!$F$10,Stand!I93*Inittialize!$F$11),
IF(Rules!$B$10=Rules!$D$10,SUM(HSD!I84*Inittialize!$F$2,HSD!I85*Inittialize!$F$3,HSD!I86*Inittialize!$F$4,HSD!I87*Inittialize!$F$5,HSD!I88*Inittialize!$F$6,HSD!I89*Inittialize!$F$7,HSD!I90*Inittialize!$F$8,HSD!I91*Inittialize!$F$9,HSD!I92*Inittialize!$F$10,HSD!I93*Inittialize!$F$11),
SUM(HS!I84*Inittialize!$F$2,HS!I85*Inittialize!$F$3,HS!I86*Inittialize!$F$4,HS!I87*Inittialize!$F$5,HS!I88*Inittialize!$F$6,HS!I89*Inittialize!$F$7,HS!I90*Inittialize!$F$8,HS!I91*Inittialize!$F$9,HS!I92*Inittialize!$F$10,HS!I93*Inittialize!$F$11))
)*IF(I68=I42,2,IF(I68=I29,3,IF(I68=I16,4,IF(I68=I3,5))))
))</f>
        <v>1.1012352494200108</v>
      </c>
      <c r="J93" s="108">
        <f>IF(J68=HSDR!J32,HSDR!J84,
(IF(Rules!$B$13=Rules!$E$13,
SUM(Stand!J84*Inittialize!$F$2,Stand!J85*Inittialize!$F$3,Stand!J86*Inittialize!$F$4,Stand!J87*Inittialize!$F$5,Stand!J88*Inittialize!$F$6,Stand!J89*Inittialize!$F$7,Stand!J90*Inittialize!$F$8,Stand!J91*Inittialize!$F$9,Stand!J92*Inittialize!$F$10,Stand!J93*Inittialize!$F$11),
IF(Rules!$B$10=Rules!$D$10,SUM(HSD!J84*Inittialize!$F$2,HSD!J85*Inittialize!$F$3,HSD!J86*Inittialize!$F$4,HSD!J87*Inittialize!$F$5,HSD!J88*Inittialize!$F$6,HSD!J89*Inittialize!$F$7,HSD!J90*Inittialize!$F$8,HSD!J91*Inittialize!$F$9,HSD!J92*Inittialize!$F$10,HSD!J93*Inittialize!$F$11),
SUM(HS!J84*Inittialize!$F$2,HS!J85*Inittialize!$F$3,HS!J86*Inittialize!$F$4,HS!J87*Inittialize!$F$5,HS!J88*Inittialize!$F$6,HS!J89*Inittialize!$F$7,HS!J90*Inittialize!$F$8,HS!J91*Inittialize!$F$9,HS!J92*Inittialize!$F$10,HS!J93*Inittialize!$F$11))
)*IF(J68=J42,2,IF(J68=J29,3,IF(J68=J16,4,IF(J68=J3,5))))
))</f>
        <v>1.0405035291051643</v>
      </c>
      <c r="K93" s="57">
        <f>IF(K68=HSDR!K32,HSDR!K84,
(IF(Rules!$B$13=Rules!$E$13,
SUM(Stand!K84*Inittialize!$F$2,Stand!K85*Inittialize!$F$3,Stand!K86*Inittialize!$F$4,Stand!K87*Inittialize!$F$5,Stand!K88*Inittialize!$F$6,Stand!K89*Inittialize!$F$7,Stand!K90*Inittialize!$F$8,Stand!K91*Inittialize!$F$9,Stand!K92*Inittialize!$F$10,Stand!K93*Inittialize!$F$11),
IF(Rules!$B$10=Rules!$D$10,SUM(HSD!K84*Inittialize!$F$2,HSD!K85*Inittialize!$F$3,HSD!K86*Inittialize!$F$4,HSD!K87*Inittialize!$F$5,HSD!K88*Inittialize!$F$6,HSD!K89*Inittialize!$F$7,HSD!K90*Inittialize!$F$8,HSD!K91*Inittialize!$F$9,HSD!K92*Inittialize!$F$10,HSD!K93*Inittialize!$F$11),
SUM(HS!K84*Inittialize!$F$2,HS!K85*Inittialize!$F$3,HS!K86*Inittialize!$F$4,HS!K87*Inittialize!$F$5,HS!K88*Inittialize!$F$6,HS!K89*Inittialize!$F$7,HS!K90*Inittialize!$F$8,HS!K91*Inittialize!$F$9,HS!K92*Inittialize!$F$10,HS!K93*Inittialize!$F$11))
)*IF(K68=K42,2,IF(K68=K29,3,IF(K68=K16,4,IF(K68=K3,5))))
))</f>
        <v>0.94335851793915726</v>
      </c>
    </row>
    <row r="94" spans="1:11" x14ac:dyDescent="0.3">
      <c r="A94" s="98">
        <v>2</v>
      </c>
      <c r="B94" s="93">
        <f>IF(B69=HSDR!B2,HSDR!B54,
IF(Rules!$B$10=Rules!$D$10,
SUM(HSD!B85*Inittialize!$F$2,HSD!B54*Inittialize!$F$3,HSD!B55*Inittialize!$F$4,HSD!B56*Inittialize!$F$5,HSD!B57*Inittialize!$F$6,HSD!B58*Inittialize!$F$7,HSD!B59*Inittialize!$F$8,HSD!B60*Inittialize!$F$9,HSD!B61*Inittialize!$F$10,HSD!B62*Inittialize!$F$11),
SUM(HS!B85*Inittialize!$F$2,HS!B54*Inittialize!$F$3,HS!B55*Inittialize!$F$4,HS!B56*Inittialize!$F$5,HS!B57*Inittialize!$F$6,HS!B58*Inittialize!$F$7,HS!B59*Inittialize!$F$8,HS!B60*Inittialize!$F$9,HS!B61*Inittialize!$F$10,HS!B62*Inittialize!$F$11)
)*IF(B69=B43,2,IF(B69=B30,3,IF(B69=B17,4,IF(B69=B4,5)))))</f>
        <v>0.26430684965556661</v>
      </c>
      <c r="C94" s="1">
        <f>IF(C69=HSDR!C2,HSDR!C54,
IF(Rules!$B$10=Rules!$D$10,
SUM(HSD!C85*Inittialize!$F$2,HSD!C54*Inittialize!$F$3,HSD!C55*Inittialize!$F$4,HSD!C56*Inittialize!$F$5,HSD!C57*Inittialize!$F$6,HSD!C58*Inittialize!$F$7,HSD!C59*Inittialize!$F$8,HSD!C60*Inittialize!$F$9,HSD!C61*Inittialize!$F$10,HSD!C62*Inittialize!$F$11),
SUM(HS!C85*Inittialize!$F$2,HS!C54*Inittialize!$F$3,HS!C55*Inittialize!$F$4,HS!C56*Inittialize!$F$5,HS!C57*Inittialize!$F$6,HS!C58*Inittialize!$F$7,HS!C59*Inittialize!$F$8,HS!C60*Inittialize!$F$9,HS!C61*Inittialize!$F$10,HS!C62*Inittialize!$F$11)
)*IF(C69=C43,2,IF(C69=C30,3,IF(C69=C17,4,IF(C69=C4,5)))))</f>
        <v>0.42191933510374496</v>
      </c>
      <c r="D94" s="1">
        <f>IF(D69=HSDR!D2,HSDR!D54,
IF(Rules!$B$10=Rules!$D$10,
SUM(HSD!D85*Inittialize!$F$2,HSD!D54*Inittialize!$F$3,HSD!D55*Inittialize!$F$4,HSD!D56*Inittialize!$F$5,HSD!D57*Inittialize!$F$6,HSD!D58*Inittialize!$F$7,HSD!D59*Inittialize!$F$8,HSD!D60*Inittialize!$F$9,HSD!D61*Inittialize!$F$10,HSD!D62*Inittialize!$F$11),
SUM(HS!D85*Inittialize!$F$2,HS!D54*Inittialize!$F$3,HS!D55*Inittialize!$F$4,HS!D56*Inittialize!$F$5,HS!D57*Inittialize!$F$6,HS!D58*Inittialize!$F$7,HS!D59*Inittialize!$F$8,HS!D60*Inittialize!$F$9,HS!D61*Inittialize!$F$10,HS!D62*Inittialize!$F$11)
)*IF(D69=D43,2,IF(D69=D30,3,IF(D69=D17,4,IF(D69=D4,5)))))</f>
        <v>0.43871888262781922</v>
      </c>
      <c r="E94" s="1">
        <f>IF(E69=HSDR!E2,HSDR!E54,
IF(Rules!$B$10=Rules!$D$10,
SUM(HSD!E85*Inittialize!$F$2,HSD!E54*Inittialize!$F$3,HSD!E55*Inittialize!$F$4,HSD!E56*Inittialize!$F$5,HSD!E57*Inittialize!$F$6,HSD!E58*Inittialize!$F$7,HSD!E59*Inittialize!$F$8,HSD!E60*Inittialize!$F$9,HSD!E61*Inittialize!$F$10,HSD!E62*Inittialize!$F$11),
SUM(HS!E85*Inittialize!$F$2,HS!E54*Inittialize!$F$3,HS!E55*Inittialize!$F$4,HS!E56*Inittialize!$F$5,HS!E57*Inittialize!$F$6,HS!E58*Inittialize!$F$7,HS!E59*Inittialize!$F$8,HS!E60*Inittialize!$F$9,HS!E61*Inittialize!$F$10,HS!E62*Inittialize!$F$11)
)*IF(E69=E43,2,IF(E69=E30,3,IF(E69=E17,4,IF(E69=E4,5)))))</f>
        <v>0.9396370954344988</v>
      </c>
      <c r="F94" s="1">
        <f>IF(F69=HSDR!F2,HSDR!F54,
IF(Rules!$B$10=Rules!$D$10,
SUM(HSD!F85*Inittialize!$F$2,HSD!F54*Inittialize!$F$3,HSD!F55*Inittialize!$F$4,HSD!F56*Inittialize!$F$5,HSD!F57*Inittialize!$F$6,HSD!F58*Inittialize!$F$7,HSD!F59*Inittialize!$F$8,HSD!F60*Inittialize!$F$9,HSD!F61*Inittialize!$F$10,HSD!F62*Inittialize!$F$11),
SUM(HS!F85*Inittialize!$F$2,HS!F54*Inittialize!$F$3,HS!F55*Inittialize!$F$4,HS!F56*Inittialize!$F$5,HS!F57*Inittialize!$F$6,HS!F58*Inittialize!$F$7,HS!F59*Inittialize!$F$8,HS!F60*Inittialize!$F$9,HS!F61*Inittialize!$F$10,HS!F62*Inittialize!$F$11)
)*IF(F69=F43,2,IF(F69=F30,3,IF(F69=F17,4,IF(F69=F4,5)))))</f>
        <v>0.976862049602782</v>
      </c>
      <c r="G94" s="1">
        <f>IF(G69=HSDR!G2,HSDR!G54,
IF(Rules!$B$10=Rules!$D$10,
SUM(HSD!G85*Inittialize!$F$2,HSD!G54*Inittialize!$F$3,HSD!G55*Inittialize!$F$4,HSD!G56*Inittialize!$F$5,HSD!G57*Inittialize!$F$6,HSD!G58*Inittialize!$F$7,HSD!G59*Inittialize!$F$8,HSD!G60*Inittialize!$F$9,HSD!G61*Inittialize!$F$10,HSD!G62*Inittialize!$F$11),
SUM(HS!G85*Inittialize!$F$2,HS!G54*Inittialize!$F$3,HS!G55*Inittialize!$F$4,HS!G56*Inittialize!$F$5,HS!G57*Inittialize!$F$6,HS!G58*Inittialize!$F$7,HS!G59*Inittialize!$F$8,HS!G60*Inittialize!$F$9,HS!G61*Inittialize!$F$10,HS!G62*Inittialize!$F$11)
)*IF(G69=G43,2,IF(G69=G30,3,IF(G69=G17,4,IF(G69=G4,5)))))</f>
        <v>1.0023982760327859</v>
      </c>
      <c r="H94" s="1">
        <f>IF(H69=HSDR!H2,HSDR!H54,
IF(Rules!$B$10=Rules!$D$10,
SUM(HSD!H85*Inittialize!$F$2,HSD!H54*Inittialize!$F$3,HSD!H55*Inittialize!$F$4,HSD!H56*Inittialize!$F$5,HSD!H57*Inittialize!$F$6,HSD!H58*Inittialize!$F$7,HSD!H59*Inittialize!$F$8,HSD!H60*Inittialize!$F$9,HSD!H61*Inittialize!$F$10,HSD!H62*Inittialize!$F$11),
SUM(HS!H85*Inittialize!$F$2,HS!H54*Inittialize!$F$3,HS!H55*Inittialize!$F$4,HS!H56*Inittialize!$F$5,HS!H57*Inittialize!$F$6,HS!H58*Inittialize!$F$7,HS!H59*Inittialize!$F$8,HS!H60*Inittialize!$F$9,HS!H61*Inittialize!$F$10,HS!H62*Inittialize!$F$11)
)*IF(H69=H43,2,IF(H69=H30,3,IF(H69=H17,4,IF(H69=H4,5)))))</f>
        <v>0.87689915685837294</v>
      </c>
      <c r="I94" s="1">
        <f>IF(I69=HSDR!I2,HSDR!I54,
IF(Rules!$B$10=Rules!$D$10,
SUM(HSD!I85*Inittialize!$F$2,HSD!I54*Inittialize!$F$3,HSD!I55*Inittialize!$F$4,HSD!I56*Inittialize!$F$5,HSD!I57*Inittialize!$F$6,HSD!I58*Inittialize!$F$7,HSD!I59*Inittialize!$F$8,HSD!I60*Inittialize!$F$9,HSD!I61*Inittialize!$F$10,HSD!I62*Inittialize!$F$11),
SUM(HS!I85*Inittialize!$F$2,HS!I54*Inittialize!$F$3,HS!I55*Inittialize!$F$4,HS!I56*Inittialize!$F$5,HS!I57*Inittialize!$F$6,HS!I58*Inittialize!$F$7,HS!I59*Inittialize!$F$8,HS!I60*Inittialize!$F$9,HS!I61*Inittialize!$F$10,HS!I62*Inittialize!$F$11)
)*IF(I69=I43,2,IF(I69=I30,3,IF(I69=I17,4,IF(I69=I4,5)))))</f>
        <v>0.37370384953576552</v>
      </c>
      <c r="J94" s="1">
        <f>IF(J69=HSDR!J2,HSDR!J54,
IF(Rules!$B$10=Rules!$D$10,
SUM(HSD!J85*Inittialize!$F$2,HSD!J54*Inittialize!$F$3,HSD!J55*Inittialize!$F$4,HSD!J56*Inittialize!$F$5,HSD!J57*Inittialize!$F$6,HSD!J58*Inittialize!$F$7,HSD!J59*Inittialize!$F$8,HSD!J60*Inittialize!$F$9,HSD!J61*Inittialize!$F$10,HSD!J62*Inittialize!$F$11),
SUM(HS!J85*Inittialize!$F$2,HS!J54*Inittialize!$F$3,HS!J55*Inittialize!$F$4,HS!J56*Inittialize!$F$5,HS!J57*Inittialize!$F$6,HS!J58*Inittialize!$F$7,HS!J59*Inittialize!$F$8,HS!J60*Inittialize!$F$9,HS!J61*Inittialize!$F$10,HS!J62*Inittialize!$F$11)
)*IF(J69=J43,2,IF(J69=J30,3,IF(J69=J17,4,IF(J69=J4,5)))))</f>
        <v>0.33270199081171298</v>
      </c>
      <c r="K94" s="9">
        <f>IF(K69=HSDR!K2,HSDR!K54,
IF(Rules!$B$10=Rules!$D$10,
SUM(HSD!K85*Inittialize!$F$2,HSD!K54*Inittialize!$F$3,HSD!K55*Inittialize!$F$4,HSD!K56*Inittialize!$F$5,HSD!K57*Inittialize!$F$6,HSD!K58*Inittialize!$F$7,HSD!K59*Inittialize!$F$8,HSD!K60*Inittialize!$F$9,HSD!K61*Inittialize!$F$10,HSD!K62*Inittialize!$F$11),
SUM(HS!K85*Inittialize!$F$2,HS!K54*Inittialize!$F$3,HS!K55*Inittialize!$F$4,HS!K56*Inittialize!$F$5,HS!K57*Inittialize!$F$6,HS!K58*Inittialize!$F$7,HS!K59*Inittialize!$F$8,HS!K60*Inittialize!$F$9,HS!K61*Inittialize!$F$10,HS!K62*Inittialize!$F$11)
)*IF(K69=K43,2,IF(K69=K30,3,IF(K69=K17,4,IF(K69=K4,5)))))</f>
        <v>0.28524752280468763</v>
      </c>
    </row>
    <row r="95" spans="1:11" x14ac:dyDescent="0.3">
      <c r="A95" s="98">
        <v>3</v>
      </c>
      <c r="B95" s="93">
        <f>IF(B70=HSDR!B4,HSDR!B56,
IF(Rules!$B$10=Rules!$D$10,
SUM(HSD!B86*Inittialize!$F$2,HSD!B55*Inittialize!$F$3,HSD!B56*Inittialize!$F$4,HSD!B57*Inittialize!$F$5,HSD!B58*Inittialize!$F$6,HSD!B59*Inittialize!$F$7,HSD!B60*Inittialize!$F$8,HSD!B61*Inittialize!$F$9,HSD!B62*Inittialize!$F$10,HSD!B63*Inittialize!$F$11),
SUM(HS!B86*Inittialize!$F$2,HS!B55*Inittialize!$F$3,HS!B56*Inittialize!$F$4,HS!B57*Inittialize!$F$5,HS!B58*Inittialize!$F$6,HS!B59*Inittialize!$F$7,HS!B60*Inittialize!$F$8,HS!B61*Inittialize!$F$9,HS!B62*Inittialize!$F$10,HS!B63*Inittialize!$F$11)
)*IF(B70=B44,2,IF(B70=B31,3,IF(B70=B18,4,IF(B70=B5,5)))))</f>
        <v>0.25811794378425706</v>
      </c>
      <c r="C95" s="1">
        <f>IF(C70=HSDR!C4,HSDR!C56,
IF(Rules!$B$10=Rules!$D$10,
SUM(HSD!C86*Inittialize!$F$2,HSD!C55*Inittialize!$F$3,HSD!C56*Inittialize!$F$4,HSD!C57*Inittialize!$F$5,HSD!C58*Inittialize!$F$6,HSD!C59*Inittialize!$F$7,HSD!C60*Inittialize!$F$8,HSD!C61*Inittialize!$F$9,HSD!C62*Inittialize!$F$10,HSD!C63*Inittialize!$F$11),
SUM(HS!C86*Inittialize!$F$2,HS!C55*Inittialize!$F$3,HS!C56*Inittialize!$F$4,HS!C57*Inittialize!$F$5,HS!C58*Inittialize!$F$6,HS!C59*Inittialize!$F$7,HS!C60*Inittialize!$F$8,HS!C61*Inittialize!$F$9,HS!C62*Inittialize!$F$10,HS!C63*Inittialize!$F$11)
)*IF(C70=C44,2,IF(C70=C31,3,IF(C70=C18,4,IF(C70=C5,5)))))</f>
        <v>0.41201734248621957</v>
      </c>
      <c r="D95" s="1">
        <f>IF(D70=HSDR!D4,HSDR!D56,
IF(Rules!$B$10=Rules!$D$10,
SUM(HSD!D86*Inittialize!$F$2,HSD!D55*Inittialize!$F$3,HSD!D56*Inittialize!$F$4,HSD!D57*Inittialize!$F$5,HSD!D58*Inittialize!$F$6,HSD!D59*Inittialize!$F$7,HSD!D60*Inittialize!$F$8,HSD!D61*Inittialize!$F$9,HSD!D62*Inittialize!$F$10,HSD!D63*Inittialize!$F$11),
SUM(HS!D86*Inittialize!$F$2,HS!D55*Inittialize!$F$3,HS!D56*Inittialize!$F$4,HS!D57*Inittialize!$F$5,HS!D58*Inittialize!$F$6,HS!D59*Inittialize!$F$7,HS!D60*Inittialize!$F$8,HS!D61*Inittialize!$F$9,HS!D62*Inittialize!$F$10,HS!D63*Inittialize!$F$11)
)*IF(D70=D44,2,IF(D70=D31,3,IF(D70=D18,4,IF(D70=D5,5)))))</f>
        <v>0.42930556461863345</v>
      </c>
      <c r="E95" s="1">
        <f>IF(E70=HSDR!E4,HSDR!E56,
IF(Rules!$B$10=Rules!$D$10,
SUM(HSD!E86*Inittialize!$F$2,HSD!E55*Inittialize!$F$3,HSD!E56*Inittialize!$F$4,HSD!E57*Inittialize!$F$5,HSD!E58*Inittialize!$F$6,HSD!E59*Inittialize!$F$7,HSD!E60*Inittialize!$F$8,HSD!E61*Inittialize!$F$9,HSD!E62*Inittialize!$F$10,HSD!E63*Inittialize!$F$11),
SUM(HS!E86*Inittialize!$F$2,HS!E55*Inittialize!$F$3,HS!E56*Inittialize!$F$4,HS!E57*Inittialize!$F$5,HS!E58*Inittialize!$F$6,HS!E59*Inittialize!$F$7,HS!E60*Inittialize!$F$8,HS!E61*Inittialize!$F$9,HS!E62*Inittialize!$F$10,HS!E63*Inittialize!$F$11)
)*IF(E70=E44,2,IF(E70=E31,3,IF(E70=E18,4,IF(E70=E5,5)))))</f>
        <v>0.92829316798518713</v>
      </c>
      <c r="F95" s="1">
        <f>IF(F70=HSDR!F4,HSDR!F56,
IF(Rules!$B$10=Rules!$D$10,
SUM(HSD!F86*Inittialize!$F$2,HSD!F55*Inittialize!$F$3,HSD!F56*Inittialize!$F$4,HSD!F57*Inittialize!$F$5,HSD!F58*Inittialize!$F$6,HSD!F59*Inittialize!$F$7,HSD!F60*Inittialize!$F$8,HSD!F61*Inittialize!$F$9,HSD!F62*Inittialize!$F$10,HSD!F63*Inittialize!$F$11),
SUM(HS!F86*Inittialize!$F$2,HS!F55*Inittialize!$F$3,HS!F56*Inittialize!$F$4,HS!F57*Inittialize!$F$5,HS!F58*Inittialize!$F$6,HS!F59*Inittialize!$F$7,HS!F60*Inittialize!$F$8,HS!F61*Inittialize!$F$9,HS!F62*Inittialize!$F$10,HS!F63*Inittialize!$F$11)
)*IF(F70=F44,2,IF(F70=F31,3,IF(F70=F18,4,IF(F70=F5,5)))))</f>
        <v>0.96601756172135267</v>
      </c>
      <c r="G95" s="1">
        <f>IF(G70=HSDR!G4,HSDR!G56,
IF(Rules!$B$10=Rules!$D$10,
SUM(HSD!G86*Inittialize!$F$2,HSD!G55*Inittialize!$F$3,HSD!G56*Inittialize!$F$4,HSD!G57*Inittialize!$F$5,HSD!G58*Inittialize!$F$6,HSD!G59*Inittialize!$F$7,HSD!G60*Inittialize!$F$8,HSD!G61*Inittialize!$F$9,HSD!G62*Inittialize!$F$10,HSD!G63*Inittialize!$F$11),
SUM(HS!G86*Inittialize!$F$2,HS!G55*Inittialize!$F$3,HS!G56*Inittialize!$F$4,HS!G57*Inittialize!$F$5,HS!G58*Inittialize!$F$6,HS!G59*Inittialize!$F$7,HS!G60*Inittialize!$F$8,HS!G61*Inittialize!$F$9,HS!G62*Inittialize!$F$10,HS!G63*Inittialize!$F$11)
)*IF(G70=G44,2,IF(G70=G31,3,IF(G70=G18,4,IF(G70=G5,5)))))</f>
        <v>0.99065744330429117</v>
      </c>
      <c r="H95" s="1">
        <f>IF(H70=HSDR!H4,HSDR!H56,
IF(Rules!$B$10=Rules!$D$10,
SUM(HSD!H86*Inittialize!$F$2,HSD!H55*Inittialize!$F$3,HSD!H56*Inittialize!$F$4,HSD!H57*Inittialize!$F$5,HSD!H58*Inittialize!$F$6,HSD!H59*Inittialize!$F$7,HSD!H60*Inittialize!$F$8,HSD!H61*Inittialize!$F$9,HSD!H62*Inittialize!$F$10,HSD!H63*Inittialize!$F$11),
SUM(HS!H86*Inittialize!$F$2,HS!H55*Inittialize!$F$3,HS!H56*Inittialize!$F$4,HS!H57*Inittialize!$F$5,HS!H58*Inittialize!$F$6,HS!H59*Inittialize!$F$7,HS!H60*Inittialize!$F$8,HS!H61*Inittialize!$F$9,HS!H62*Inittialize!$F$10,HS!H63*Inittialize!$F$11)
)*IF(H70=H44,2,IF(H70=H31,3,IF(H70=H18,4,IF(H70=H5,5)))))</f>
        <v>0.849646840032666</v>
      </c>
      <c r="I95" s="1">
        <f>IF(I70=HSDR!I4,HSDR!I56,
IF(Rules!$B$10=Rules!$D$10,
SUM(HSD!I86*Inittialize!$F$2,HSD!I55*Inittialize!$F$3,HSD!I56*Inittialize!$F$4,HSD!I57*Inittialize!$F$5,HSD!I58*Inittialize!$F$6,HSD!I59*Inittialize!$F$7,HSD!I60*Inittialize!$F$8,HSD!I61*Inittialize!$F$9,HSD!I62*Inittialize!$F$10,HSD!I63*Inittialize!$F$11),
SUM(HS!I86*Inittialize!$F$2,HS!I55*Inittialize!$F$3,HS!I56*Inittialize!$F$4,HS!I57*Inittialize!$F$5,HS!I58*Inittialize!$F$6,HS!I59*Inittialize!$F$7,HS!I60*Inittialize!$F$8,HS!I61*Inittialize!$F$9,HS!I62*Inittialize!$F$10,HS!I63*Inittialize!$F$11)
)*IF(I70=I44,2,IF(I70=I31,3,IF(I70=I18,4,IF(I70=I5,5)))))</f>
        <v>0.34848677032407854</v>
      </c>
      <c r="J95" s="1">
        <f>IF(J70=HSDR!J4,HSDR!J56,
IF(Rules!$B$10=Rules!$D$10,
SUM(HSD!J86*Inittialize!$F$2,HSD!J55*Inittialize!$F$3,HSD!J56*Inittialize!$F$4,HSD!J57*Inittialize!$F$5,HSD!J58*Inittialize!$F$6,HSD!J59*Inittialize!$F$7,HSD!J60*Inittialize!$F$8,HSD!J61*Inittialize!$F$9,HSD!J62*Inittialize!$F$10,HSD!J63*Inittialize!$F$11),
SUM(HS!J86*Inittialize!$F$2,HS!J55*Inittialize!$F$3,HS!J56*Inittialize!$F$4,HS!J57*Inittialize!$F$5,HS!J58*Inittialize!$F$6,HS!J59*Inittialize!$F$7,HS!J60*Inittialize!$F$8,HS!J61*Inittialize!$F$9,HS!J62*Inittialize!$F$10,HS!J63*Inittialize!$F$11)
)*IF(J70=J44,2,IF(J70=J31,3,IF(J70=J18,4,IF(J70=J5,5)))))</f>
        <v>0.30994538935958654</v>
      </c>
      <c r="K95" s="9">
        <f>IF(K70=HSDR!K4,HSDR!K56,
IF(Rules!$B$10=Rules!$D$10,
SUM(HSD!K86*Inittialize!$F$2,HSD!K55*Inittialize!$F$3,HSD!K56*Inittialize!$F$4,HSD!K57*Inittialize!$F$5,HSD!K58*Inittialize!$F$6,HSD!K59*Inittialize!$F$7,HSD!K60*Inittialize!$F$8,HSD!K61*Inittialize!$F$9,HSD!K62*Inittialize!$F$10,HSD!K63*Inittialize!$F$11),
SUM(HS!K86*Inittialize!$F$2,HS!K55*Inittialize!$F$3,HS!K56*Inittialize!$F$4,HS!K57*Inittialize!$F$5,HS!K58*Inittialize!$F$6,HS!K59*Inittialize!$F$7,HS!K60*Inittialize!$F$8,HS!K61*Inittialize!$F$9,HS!K62*Inittialize!$F$10,HS!K63*Inittialize!$F$11)
)*IF(K70=K44,2,IF(K70=K31,3,IF(K70=K18,4,IF(K70=K5,5)))))</f>
        <v>0.26578617427732654</v>
      </c>
    </row>
    <row r="96" spans="1:11" x14ac:dyDescent="0.3">
      <c r="A96" s="98">
        <v>4</v>
      </c>
      <c r="B96" s="93">
        <f>IF(B71=HSDR!B6,HSDR!B58,
IF(Rules!$B$10=Rules!$D$10,
SUM(HSD!B87*Inittialize!$F$2,HSD!B56*Inittialize!$F$3,HSD!B57*Inittialize!$F$4,HSD!B58*Inittialize!$F$5,HSD!B59*Inittialize!$F$6,HSD!B60*Inittialize!$F$7,HSD!B61*Inittialize!$F$8,HSD!B62*Inittialize!$F$9,HSD!B63*Inittialize!$F$10,HSD!B64*Inittialize!$F$11),
SUM(HS!B87*Inittialize!$F$2,HS!B56*Inittialize!$F$3,HS!B57*Inittialize!$F$4,HS!B58*Inittialize!$F$5,HS!B59*Inittialize!$F$6,HS!B60*Inittialize!$F$7,HS!B61*Inittialize!$F$8,HS!B62*Inittialize!$F$9,HS!B63*Inittialize!$F$10,HS!B64*Inittialize!$F$11)
)*IF(B71=B45,2,IF(B71=B32,3,IF(B71=B19,4,IF(B71=B6,5)))))</f>
        <v>0.28836334875964992</v>
      </c>
      <c r="C96" s="1">
        <f>IF(C71=HSDR!C6,HSDR!C58,
IF(Rules!$B$10=Rules!$D$10,
SUM(HSD!C87*Inittialize!$F$2,HSD!C56*Inittialize!$F$3,HSD!C57*Inittialize!$F$4,HSD!C58*Inittialize!$F$5,HSD!C59*Inittialize!$F$6,HSD!C60*Inittialize!$F$7,HSD!C61*Inittialize!$F$8,HSD!C62*Inittialize!$F$9,HSD!C63*Inittialize!$F$10,HSD!C64*Inittialize!$F$11),
SUM(HS!C87*Inittialize!$F$2,HS!C56*Inittialize!$F$3,HS!C57*Inittialize!$F$4,HS!C58*Inittialize!$F$5,HS!C59*Inittialize!$F$6,HS!C60*Inittialize!$F$7,HS!C61*Inittialize!$F$8,HS!C62*Inittialize!$F$9,HS!C63*Inittialize!$F$10,HS!C64*Inittialize!$F$11)
)*IF(C71=C45,2,IF(C71=C32,3,IF(C71=C19,4,IF(C71=C6,5)))))</f>
        <v>0.44980237942279166</v>
      </c>
      <c r="D96" s="1">
        <f>IF(D71=HSDR!D6,HSDR!D58,
IF(Rules!$B$10=Rules!$D$10,
SUM(HSD!D87*Inittialize!$F$2,HSD!D56*Inittialize!$F$3,HSD!D57*Inittialize!$F$4,HSD!D58*Inittialize!$F$5,HSD!D59*Inittialize!$F$6,HSD!D60*Inittialize!$F$7,HSD!D61*Inittialize!$F$8,HSD!D62*Inittialize!$F$9,HSD!D63*Inittialize!$F$10,HSD!D64*Inittialize!$F$11),
SUM(HS!D87*Inittialize!$F$2,HS!D56*Inittialize!$F$3,HS!D57*Inittialize!$F$4,HS!D58*Inittialize!$F$5,HS!D59*Inittialize!$F$6,HS!D60*Inittialize!$F$7,HS!D61*Inittialize!$F$8,HS!D62*Inittialize!$F$9,HS!D63*Inittialize!$F$10,HS!D64*Inittialize!$F$11)
)*IF(D71=D45,2,IF(D71=D32,3,IF(D71=D19,4,IF(D71=D6,5)))))</f>
        <v>0.46597642749068685</v>
      </c>
      <c r="E96" s="1">
        <f>IF(E71=HSDR!E6,HSDR!E58,
IF(Rules!$B$10=Rules!$D$10,
SUM(HSD!E87*Inittialize!$F$2,HSD!E56*Inittialize!$F$3,HSD!E57*Inittialize!$F$4,HSD!E58*Inittialize!$F$5,HSD!E59*Inittialize!$F$6,HSD!E60*Inittialize!$F$7,HSD!E61*Inittialize!$F$8,HSD!E62*Inittialize!$F$9,HSD!E63*Inittialize!$F$10,HSD!E64*Inittialize!$F$11),
SUM(HS!E87*Inittialize!$F$2,HS!E56*Inittialize!$F$3,HS!E57*Inittialize!$F$4,HS!E58*Inittialize!$F$5,HS!E59*Inittialize!$F$6,HS!E60*Inittialize!$F$7,HS!E61*Inittialize!$F$8,HS!E62*Inittialize!$F$9,HS!E63*Inittialize!$F$10,HS!E64*Inittialize!$F$11)
)*IF(E71=E45,2,IF(E71=E32,3,IF(E71=E19,4,IF(E71=E6,5)))))</f>
        <v>0.48472541737079888</v>
      </c>
      <c r="F96" s="1">
        <f>IF(F71=HSDR!F6,HSDR!F58,
IF(Rules!$B$10=Rules!$D$10,
SUM(HSD!F87*Inittialize!$F$2,HSD!F56*Inittialize!$F$3,HSD!F57*Inittialize!$F$4,HSD!F58*Inittialize!$F$5,HSD!F59*Inittialize!$F$6,HSD!F60*Inittialize!$F$7,HSD!F61*Inittialize!$F$8,HSD!F62*Inittialize!$F$9,HSD!F63*Inittialize!$F$10,HSD!F64*Inittialize!$F$11),
SUM(HS!F87*Inittialize!$F$2,HS!F56*Inittialize!$F$3,HS!F57*Inittialize!$F$4,HS!F58*Inittialize!$F$5,HS!F59*Inittialize!$F$6,HS!F60*Inittialize!$F$7,HS!F61*Inittialize!$F$8,HS!F62*Inittialize!$F$9,HS!F63*Inittialize!$F$10,HS!F64*Inittialize!$F$11)
)*IF(F71=F45,2,IF(F71=F32,3,IF(F71=F19,4,IF(F71=F6,5)))))</f>
        <v>0.50194727739331357</v>
      </c>
      <c r="G96" s="1">
        <f>IF(G71=HSDR!G6,HSDR!G58,
IF(Rules!$B$10=Rules!$D$10,
SUM(HSD!G87*Inittialize!$F$2,HSD!G56*Inittialize!$F$3,HSD!G57*Inittialize!$F$4,HSD!G58*Inittialize!$F$5,HSD!G59*Inittialize!$F$6,HSD!G60*Inittialize!$F$7,HSD!G61*Inittialize!$F$8,HSD!G62*Inittialize!$F$9,HSD!G63*Inittialize!$F$10,HSD!G64*Inittialize!$F$11),
SUM(HS!G87*Inittialize!$F$2,HS!G56*Inittialize!$F$3,HS!G57*Inittialize!$F$4,HS!G58*Inittialize!$F$5,HS!G59*Inittialize!$F$6,HS!G60*Inittialize!$F$7,HS!G61*Inittialize!$F$8,HS!G62*Inittialize!$F$9,HS!G63*Inittialize!$F$10,HS!G64*Inittialize!$F$11)
)*IF(G71=G45,2,IF(G71=G32,3,IF(G71=G19,4,IF(G71=G6,5)))))</f>
        <v>0.52550268611926287</v>
      </c>
      <c r="H96" s="1">
        <f>IF(H71=HSDR!H6,HSDR!H58,
IF(Rules!$B$10=Rules!$D$10,
SUM(HSD!H87*Inittialize!$F$2,HSD!H56*Inittialize!$F$3,HSD!H57*Inittialize!$F$4,HSD!H58*Inittialize!$F$5,HSD!H59*Inittialize!$F$6,HSD!H60*Inittialize!$F$7,HSD!H61*Inittialize!$F$8,HSD!H62*Inittialize!$F$9,HSD!H63*Inittialize!$F$10,HSD!H64*Inittialize!$F$11),
SUM(HS!H87*Inittialize!$F$2,HS!H56*Inittialize!$F$3,HS!H57*Inittialize!$F$4,HS!H58*Inittialize!$F$5,HS!H59*Inittialize!$F$6,HS!H60*Inittialize!$F$7,HS!H61*Inittialize!$F$8,HS!H62*Inittialize!$F$9,HS!H63*Inittialize!$F$10,HS!H64*Inittialize!$F$11)
)*IF(H71=H45,2,IF(H71=H32,3,IF(H71=H19,4,IF(H71=H6,5)))))</f>
        <v>0.48230082177962352</v>
      </c>
      <c r="I96" s="1">
        <f>IF(I71=HSDR!I6,HSDR!I58,
IF(Rules!$B$10=Rules!$D$10,
SUM(HSD!I87*Inittialize!$F$2,HSD!I56*Inittialize!$F$3,HSD!I57*Inittialize!$F$4,HSD!I58*Inittialize!$F$5,HSD!I59*Inittialize!$F$6,HSD!I60*Inittialize!$F$7,HSD!I61*Inittialize!$F$8,HSD!I62*Inittialize!$F$9,HSD!I63*Inittialize!$F$10,HSD!I64*Inittialize!$F$11),
SUM(HS!I87*Inittialize!$F$2,HS!I56*Inittialize!$F$3,HS!I57*Inittialize!$F$4,HS!I58*Inittialize!$F$5,HS!I59*Inittialize!$F$6,HS!I60*Inittialize!$F$7,HS!I61*Inittialize!$F$8,HS!I62*Inittialize!$F$9,HS!I63*Inittialize!$F$10,HS!I64*Inittialize!$F$11)
)*IF(I71=I45,2,IF(I71=I32,3,IF(I71=I19,4,IF(I71=I6,5)))))</f>
        <v>0.3841447474995669</v>
      </c>
      <c r="J96" s="1">
        <f>IF(J71=HSDR!J6,HSDR!J58,
IF(Rules!$B$10=Rules!$D$10,
SUM(HSD!J87*Inittialize!$F$2,HSD!J56*Inittialize!$F$3,HSD!J57*Inittialize!$F$4,HSD!J58*Inittialize!$F$5,HSD!J59*Inittialize!$F$6,HSD!J60*Inittialize!$F$7,HSD!J61*Inittialize!$F$8,HSD!J62*Inittialize!$F$9,HSD!J63*Inittialize!$F$10,HSD!J64*Inittialize!$F$11),
SUM(HS!J87*Inittialize!$F$2,HS!J56*Inittialize!$F$3,HS!J57*Inittialize!$F$4,HS!J58*Inittialize!$F$5,HS!J59*Inittialize!$F$6,HS!J60*Inittialize!$F$7,HS!J61*Inittialize!$F$8,HS!J62*Inittialize!$F$9,HS!J63*Inittialize!$F$10,HS!J64*Inittialize!$F$11)
)*IF(J71=J45,2,IF(J71=J32,3,IF(J71=J19,4,IF(J71=J6,5)))))</f>
        <v>0.33681153361760302</v>
      </c>
      <c r="K96" s="9">
        <f>IF(K71=HSDR!K6,HSDR!K58,
IF(Rules!$B$10=Rules!$D$10,
SUM(HSD!K87*Inittialize!$F$2,HSD!K56*Inittialize!$F$3,HSD!K57*Inittialize!$F$4,HSD!K58*Inittialize!$F$5,HSD!K59*Inittialize!$F$6,HSD!K60*Inittialize!$F$7,HSD!K61*Inittialize!$F$8,HSD!K62*Inittialize!$F$9,HSD!K63*Inittialize!$F$10,HSD!K64*Inittialize!$F$11),
SUM(HS!K87*Inittialize!$F$2,HS!K56*Inittialize!$F$3,HS!K57*Inittialize!$F$4,HS!K58*Inittialize!$F$5,HS!K59*Inittialize!$F$6,HS!K60*Inittialize!$F$7,HS!K61*Inittialize!$F$8,HS!K62*Inittialize!$F$9,HS!K63*Inittialize!$F$10,HS!K64*Inittialize!$F$11)
)*IF(K71=K45,2,IF(K71=K32,3,IF(K71=K19,4,IF(K71=K6,5)))))</f>
        <v>0.29902709393405319</v>
      </c>
    </row>
    <row r="97" spans="1:11" x14ac:dyDescent="0.3">
      <c r="A97" s="98">
        <v>5</v>
      </c>
      <c r="B97" s="93">
        <f>IF(B72=HSDR!B8,HSDR!B60,
IF(Rules!$B$10=Rules!$D$10,
SUM(HSD!B88*Inittialize!$F$2,HSD!B57*Inittialize!$F$3,HSD!B58*Inittialize!$F$4,HSD!B59*Inittialize!$F$5,HSD!B60*Inittialize!$F$6,HSD!B61*Inittialize!$F$7,HSD!B62*Inittialize!$F$8,HSD!B63*Inittialize!$F$9,HSD!B64*Inittialize!$F$10,HSD!B65*Inittialize!$F$11),
SUM(HS!B88*Inittialize!$F$2,HS!B57*Inittialize!$F$3,HS!B58*Inittialize!$F$4,HS!B59*Inittialize!$F$5,HS!B60*Inittialize!$F$6,HS!B61*Inittialize!$F$7,HS!B62*Inittialize!$F$8,HS!B63*Inittialize!$F$9,HS!B64*Inittialize!$F$10,HS!B65*Inittialize!$F$11)
)*IF(B72=B46,2,IF(B72=B33,3,IF(B72=B20,4,IF(B72=B7,5)))))</f>
        <v>0.37304965193433309</v>
      </c>
      <c r="C97" s="1">
        <f>IF(C72=HSDR!C8,HSDR!C60,
IF(Rules!$B$10=Rules!$D$10,
SUM(HSD!C88*Inittialize!$F$2,HSD!C57*Inittialize!$F$3,HSD!C58*Inittialize!$F$4,HSD!C59*Inittialize!$F$5,HSD!C60*Inittialize!$F$6,HSD!C61*Inittialize!$F$7,HSD!C62*Inittialize!$F$8,HSD!C63*Inittialize!$F$9,HSD!C64*Inittialize!$F$10,HSD!C65*Inittialize!$F$11),
SUM(HS!C88*Inittialize!$F$2,HS!C57*Inittialize!$F$3,HS!C58*Inittialize!$F$4,HS!C59*Inittialize!$F$5,HS!C60*Inittialize!$F$6,HS!C61*Inittialize!$F$7,HS!C62*Inittialize!$F$8,HS!C63*Inittialize!$F$9,HS!C64*Inittialize!$F$10,HS!C65*Inittialize!$F$11)
)*IF(C72=C46,2,IF(C72=C33,3,IF(C72=C20,4,IF(C72=C7,5)))))</f>
        <v>1.1011257653812758</v>
      </c>
      <c r="D97" s="1">
        <f>IF(D72=HSDR!D8,HSDR!D60,
IF(Rules!$B$10=Rules!$D$10,
SUM(HSD!D88*Inittialize!$F$2,HSD!D57*Inittialize!$F$3,HSD!D58*Inittialize!$F$4,HSD!D59*Inittialize!$F$5,HSD!D60*Inittialize!$F$6,HSD!D61*Inittialize!$F$7,HSD!D62*Inittialize!$F$8,HSD!D63*Inittialize!$F$9,HSD!D64*Inittialize!$F$10,HSD!D65*Inittialize!$F$11),
SUM(HS!D88*Inittialize!$F$2,HS!D57*Inittialize!$F$3,HS!D58*Inittialize!$F$4,HS!D59*Inittialize!$F$5,HS!D60*Inittialize!$F$6,HS!D61*Inittialize!$F$7,HS!D62*Inittialize!$F$8,HS!D63*Inittialize!$F$9,HS!D64*Inittialize!$F$10,HS!D65*Inittialize!$F$11)
)*IF(D72=D46,2,IF(D72=D33,3,IF(D72=D20,4,IF(D72=D7,5)))))</f>
        <v>1.1287287215745923</v>
      </c>
      <c r="E97" s="1">
        <f>IF(E72=HSDR!E8,HSDR!E60,
IF(Rules!$B$10=Rules!$D$10,
SUM(HSD!E88*Inittialize!$F$2,HSD!E57*Inittialize!$F$3,HSD!E58*Inittialize!$F$4,HSD!E59*Inittialize!$F$5,HSD!E60*Inittialize!$F$6,HSD!E61*Inittialize!$F$7,HSD!E62*Inittialize!$F$8,HSD!E63*Inittialize!$F$9,HSD!E64*Inittialize!$F$10,HSD!E65*Inittialize!$F$11),
SUM(HS!E88*Inittialize!$F$2,HS!E57*Inittialize!$F$3,HS!E58*Inittialize!$F$4,HS!E59*Inittialize!$F$5,HS!E60*Inittialize!$F$6,HS!E61*Inittialize!$F$7,HS!E62*Inittialize!$F$8,HS!E63*Inittialize!$F$9,HS!E64*Inittialize!$F$10,HS!E65*Inittialize!$F$11)
)*IF(E72=E46,2,IF(E72=E33,3,IF(E72=E20,4,IF(E72=E7,5)))))</f>
        <v>1.1570097044780419</v>
      </c>
      <c r="F97" s="1">
        <f>IF(F72=HSDR!F8,HSDR!F60,
IF(Rules!$B$10=Rules!$D$10,
SUM(HSD!F88*Inittialize!$F$2,HSD!F57*Inittialize!$F$3,HSD!F58*Inittialize!$F$4,HSD!F59*Inittialize!$F$5,HSD!F60*Inittialize!$F$6,HSD!F61*Inittialize!$F$7,HSD!F62*Inittialize!$F$8,HSD!F63*Inittialize!$F$9,HSD!F64*Inittialize!$F$10,HSD!F65*Inittialize!$F$11),
SUM(HS!F88*Inittialize!$F$2,HS!F57*Inittialize!$F$3,HS!F58*Inittialize!$F$4,HS!F59*Inittialize!$F$5,HS!F60*Inittialize!$F$6,HS!F61*Inittialize!$F$7,HS!F62*Inittialize!$F$8,HS!F63*Inittialize!$F$9,HS!F64*Inittialize!$F$10,HS!F65*Inittialize!$F$11)
)*IF(F72=F46,2,IF(F72=F33,3,IF(F72=F20,4,IF(F72=F7,5)))))</f>
        <v>1.1852554608023249</v>
      </c>
      <c r="G97" s="1">
        <f>IF(G72=HSDR!G8,HSDR!G60,
IF(Rules!$B$10=Rules!$D$10,
SUM(HSD!G88*Inittialize!$F$2,HSD!G57*Inittialize!$F$3,HSD!G58*Inittialize!$F$4,HSD!G59*Inittialize!$F$5,HSD!G60*Inittialize!$F$6,HSD!G61*Inittialize!$F$7,HSD!G62*Inittialize!$F$8,HSD!G63*Inittialize!$F$9,HSD!G64*Inittialize!$F$10,HSD!G65*Inittialize!$F$11),
SUM(HS!G88*Inittialize!$F$2,HS!G57*Inittialize!$F$3,HS!G58*Inittialize!$F$4,HS!G59*Inittialize!$F$5,HS!G60*Inittialize!$F$6,HS!G61*Inittialize!$F$7,HS!G62*Inittialize!$F$8,HS!G63*Inittialize!$F$9,HS!G64*Inittialize!$F$10,HS!G65*Inittialize!$F$11)
)*IF(G72=G46,2,IF(G72=G33,3,IF(G72=G20,4,IF(G72=G7,5)))))</f>
        <v>1.2199493719560808</v>
      </c>
      <c r="H97" s="1">
        <f>IF(H72=HSDR!H8,HSDR!H60,
IF(Rules!$B$10=Rules!$D$10,
SUM(HSD!H88*Inittialize!$F$2,HSD!H57*Inittialize!$F$3,HSD!H58*Inittialize!$F$4,HSD!H59*Inittialize!$F$5,HSD!H60*Inittialize!$F$6,HSD!H61*Inittialize!$F$7,HSD!H62*Inittialize!$F$8,HSD!H63*Inittialize!$F$9,HSD!H64*Inittialize!$F$10,HSD!H65*Inittialize!$F$11),
SUM(HS!H88*Inittialize!$F$2,HS!H57*Inittialize!$F$3,HS!H58*Inittialize!$F$4,HS!H59*Inittialize!$F$5,HS!H60*Inittialize!$F$6,HS!H61*Inittialize!$F$7,HS!H62*Inittialize!$F$8,HS!H63*Inittialize!$F$9,HS!H64*Inittialize!$F$10,HS!H65*Inittialize!$F$11)
)*IF(H72=H46,2,IF(H72=H33,3,IF(H72=H20,4,IF(H72=H7,5)))))</f>
        <v>1.1213167131939819</v>
      </c>
      <c r="I97" s="1">
        <f>IF(I72=HSDR!I8,HSDR!I60,
IF(Rules!$B$10=Rules!$D$10,
SUM(HSD!I88*Inittialize!$F$2,HSD!I57*Inittialize!$F$3,HSD!I58*Inittialize!$F$4,HSD!I59*Inittialize!$F$5,HSD!I60*Inittialize!$F$6,HSD!I61*Inittialize!$F$7,HSD!I62*Inittialize!$F$8,HSD!I63*Inittialize!$F$9,HSD!I64*Inittialize!$F$10,HSD!I65*Inittialize!$F$11),
SUM(HS!I88*Inittialize!$F$2,HS!I57*Inittialize!$F$3,HS!I58*Inittialize!$F$4,HS!I59*Inittialize!$F$5,HS!I60*Inittialize!$F$6,HS!I61*Inittialize!$F$7,HS!I62*Inittialize!$F$8,HS!I63*Inittialize!$F$9,HS!I64*Inittialize!$F$10,HS!I65*Inittialize!$F$11)
)*IF(I72=I46,2,IF(I72=I33,3,IF(I72=I20,4,IF(I72=I7,5)))))</f>
        <v>1.0692068124279952</v>
      </c>
      <c r="J97" s="1">
        <f>IF(J72=HSDR!J8,HSDR!J60,
IF(Rules!$B$10=Rules!$D$10,
SUM(HSD!J88*Inittialize!$F$2,HSD!J57*Inittialize!$F$3,HSD!J58*Inittialize!$F$4,HSD!J59*Inittialize!$F$5,HSD!J60*Inittialize!$F$6,HSD!J61*Inittialize!$F$7,HSD!J62*Inittialize!$F$8,HSD!J63*Inittialize!$F$9,HSD!J64*Inittialize!$F$10,HSD!J65*Inittialize!$F$11),
SUM(HS!J88*Inittialize!$F$2,HS!J57*Inittialize!$F$3,HS!J58*Inittialize!$F$4,HS!J59*Inittialize!$F$5,HS!J60*Inittialize!$F$6,HS!J61*Inittialize!$F$7,HS!J62*Inittialize!$F$8,HS!J63*Inittialize!$F$9,HS!J64*Inittialize!$F$10,HS!J65*Inittialize!$F$11)
)*IF(J72=J46,2,IF(J72=J33,3,IF(J72=J20,4,IF(J72=J7,5)))))</f>
        <v>0.98512101765013715</v>
      </c>
      <c r="K97" s="9">
        <f>IF(K72=HSDR!K8,HSDR!K60,
IF(Rules!$B$10=Rules!$D$10,
SUM(HSD!K88*Inittialize!$F$2,HSD!K57*Inittialize!$F$3,HSD!K58*Inittialize!$F$4,HSD!K59*Inittialize!$F$5,HSD!K60*Inittialize!$F$6,HSD!K61*Inittialize!$F$7,HSD!K62*Inittialize!$F$8,HSD!K63*Inittialize!$F$9,HSD!K64*Inittialize!$F$10,HSD!K65*Inittialize!$F$11),
SUM(HS!K88*Inittialize!$F$2,HS!K57*Inittialize!$F$3,HS!K58*Inittialize!$F$4,HS!K59*Inittialize!$F$5,HS!K60*Inittialize!$F$6,HS!K61*Inittialize!$F$7,HS!K62*Inittialize!$F$8,HS!K63*Inittialize!$F$9,HS!K64*Inittialize!$F$10,HS!K65*Inittialize!$F$11)
)*IF(K72=K46,2,IF(K72=K33,3,IF(K72=K20,4,IF(K72=K7,5)))))</f>
        <v>0.39412588394544312</v>
      </c>
    </row>
    <row r="98" spans="1:11" x14ac:dyDescent="0.3">
      <c r="A98" s="98">
        <v>6</v>
      </c>
      <c r="B98" s="93">
        <f>IF(B73=HSDR!B10,HSDR!B62,
IF(Rules!$B$10=Rules!$D$10,
SUM(HSD!B89*Inittialize!$F$2,HSD!B58*Inittialize!$F$3,HSD!B59*Inittialize!$F$4,HSD!B60*Inittialize!$F$5,HSD!B61*Inittialize!$F$6,HSD!B62*Inittialize!$F$7,HSD!B63*Inittialize!$F$8,HSD!B64*Inittialize!$F$9,HSD!B65*Inittialize!$F$10,HSD!B66*Inittialize!$F$11),
SUM(HS!B89*Inittialize!$F$2,HS!B58*Inittialize!$F$3,HS!B59*Inittialize!$F$4,HS!B60*Inittialize!$F$5,HS!B61*Inittialize!$F$6,HS!B62*Inittialize!$F$7,HS!B63*Inittialize!$F$8,HS!B64*Inittialize!$F$9,HS!B65*Inittialize!$F$10,HS!B66*Inittialize!$F$11)
)*IF(B73=B47,2,IF(B73=B34,3,IF(B73=B21,4,IF(B73=B8,5)))))</f>
        <v>0.22932137132783617</v>
      </c>
      <c r="C98" s="1">
        <f>IF(C73=HSDR!C10,HSDR!C62,
IF(Rules!$B$10=Rules!$D$10,
SUM(HSD!C89*Inittialize!$F$2,HSD!C58*Inittialize!$F$3,HSD!C59*Inittialize!$F$4,HSD!C60*Inittialize!$F$5,HSD!C61*Inittialize!$F$6,HSD!C62*Inittialize!$F$7,HSD!C63*Inittialize!$F$8,HSD!C64*Inittialize!$F$9,HSD!C65*Inittialize!$F$10,HSD!C66*Inittialize!$F$11),
SUM(HS!C89*Inittialize!$F$2,HS!C58*Inittialize!$F$3,HS!C59*Inittialize!$F$4,HS!C60*Inittialize!$F$5,HS!C61*Inittialize!$F$6,HS!C62*Inittialize!$F$7,HS!C63*Inittialize!$F$8,HS!C64*Inittialize!$F$9,HS!C65*Inittialize!$F$10,HS!C66*Inittialize!$F$11)
)*IF(C73=C47,2,IF(C73=C34,3,IF(C73=C21,4,IF(C73=C8,5)))))</f>
        <v>0.3484437814934257</v>
      </c>
      <c r="D98" s="1">
        <f>IF(D73=HSDR!D10,HSDR!D62,
IF(Rules!$B$10=Rules!$D$10,
SUM(HSD!D89*Inittialize!$F$2,HSD!D58*Inittialize!$F$3,HSD!D59*Inittialize!$F$4,HSD!D60*Inittialize!$F$5,HSD!D61*Inittialize!$F$6,HSD!D62*Inittialize!$F$7,HSD!D63*Inittialize!$F$8,HSD!D64*Inittialize!$F$9,HSD!D65*Inittialize!$F$10,HSD!D66*Inittialize!$F$11),
SUM(HS!D89*Inittialize!$F$2,HS!D58*Inittialize!$F$3,HS!D59*Inittialize!$F$4,HS!D60*Inittialize!$F$5,HS!D61*Inittialize!$F$6,HS!D62*Inittialize!$F$7,HS!D63*Inittialize!$F$8,HS!D64*Inittialize!$F$9,HS!D65*Inittialize!$F$10,HS!D66*Inittialize!$F$11)
)*IF(D73=D47,2,IF(D73=D34,3,IF(D73=D21,4,IF(D73=D8,5)))))</f>
        <v>0.85861112923726712</v>
      </c>
      <c r="E98" s="1">
        <f>IF(E73=HSDR!E10,HSDR!E62,
IF(Rules!$B$10=Rules!$D$10,
SUM(HSD!E89*Inittialize!$F$2,HSD!E58*Inittialize!$F$3,HSD!E59*Inittialize!$F$4,HSD!E60*Inittialize!$F$5,HSD!E61*Inittialize!$F$6,HSD!E62*Inittialize!$F$7,HSD!E63*Inittialize!$F$8,HSD!E64*Inittialize!$F$9,HSD!E65*Inittialize!$F$10,HSD!E66*Inittialize!$F$11),
SUM(HS!E89*Inittialize!$F$2,HS!E58*Inittialize!$F$3,HS!E59*Inittialize!$F$4,HS!E60*Inittialize!$F$5,HS!E61*Inittialize!$F$6,HS!E62*Inittialize!$F$7,HS!E63*Inittialize!$F$8,HS!E64*Inittialize!$F$9,HS!E65*Inittialize!$F$10,HS!E66*Inittialize!$F$11)
)*IF(E73=E47,2,IF(E73=E34,3,IF(E73=E21,4,IF(E73=E8,5)))))</f>
        <v>0.89913457589304446</v>
      </c>
      <c r="F98" s="1">
        <f>IF(F73=HSDR!F10,HSDR!F62,
IF(Rules!$B$10=Rules!$D$10,
SUM(HSD!F89*Inittialize!$F$2,HSD!F58*Inittialize!$F$3,HSD!F59*Inittialize!$F$4,HSD!F60*Inittialize!$F$5,HSD!F61*Inittialize!$F$6,HSD!F62*Inittialize!$F$7,HSD!F63*Inittialize!$F$8,HSD!F64*Inittialize!$F$9,HSD!F65*Inittialize!$F$10,HSD!F66*Inittialize!$F$11),
SUM(HS!F89*Inittialize!$F$2,HS!F58*Inittialize!$F$3,HS!F59*Inittialize!$F$4,HS!F60*Inittialize!$F$5,HS!F61*Inittialize!$F$6,HS!F62*Inittialize!$F$7,HS!F63*Inittialize!$F$8,HS!F64*Inittialize!$F$9,HS!F65*Inittialize!$F$10,HS!F66*Inittialize!$F$11)
)*IF(F73=F47,2,IF(F73=F34,3,IF(F73=F21,4,IF(F73=F8,5)))))</f>
        <v>0.93816167607316348</v>
      </c>
      <c r="G98" s="1">
        <f>IF(G73=HSDR!G10,HSDR!G62,
IF(Rules!$B$10=Rules!$D$10,
SUM(HSD!G89*Inittialize!$F$2,HSD!G58*Inittialize!$F$3,HSD!G59*Inittialize!$F$4,HSD!G60*Inittialize!$F$5,HSD!G61*Inittialize!$F$6,HSD!G62*Inittialize!$F$7,HSD!G63*Inittialize!$F$8,HSD!G64*Inittialize!$F$9,HSD!G65*Inittialize!$F$10,HSD!G66*Inittialize!$F$11),
SUM(HS!G89*Inittialize!$F$2,HS!G58*Inittialize!$F$3,HS!G59*Inittialize!$F$4,HS!G60*Inittialize!$F$5,HS!G61*Inittialize!$F$6,HS!G62*Inittialize!$F$7,HS!G63*Inittialize!$F$8,HS!G64*Inittialize!$F$9,HS!G65*Inittialize!$F$10,HS!G66*Inittialize!$F$11)
)*IF(G73=G47,2,IF(G73=G34,3,IF(G73=G21,4,IF(G73=G8,5)))))</f>
        <v>0.96024747214030381</v>
      </c>
      <c r="H98" s="1">
        <f>IF(H73=HSDR!H10,HSDR!H62,
IF(Rules!$B$10=Rules!$D$10,
SUM(HSD!H89*Inittialize!$F$2,HSD!H58*Inittialize!$F$3,HSD!H59*Inittialize!$F$4,HSD!H60*Inittialize!$F$5,HSD!H61*Inittialize!$F$6,HSD!H62*Inittialize!$F$7,HSD!H63*Inittialize!$F$8,HSD!H64*Inittialize!$F$9,HSD!H65*Inittialize!$F$10,HSD!H66*Inittialize!$F$11),
SUM(HS!H89*Inittialize!$F$2,HS!H58*Inittialize!$F$3,HS!H59*Inittialize!$F$4,HS!H60*Inittialize!$F$5,HS!H61*Inittialize!$F$6,HS!H62*Inittialize!$F$7,HS!H63*Inittialize!$F$8,HS!H64*Inittialize!$F$9,HS!H65*Inittialize!$F$10,HS!H66*Inittialize!$F$11)
)*IF(H73=H47,2,IF(H73=H34,3,IF(H73=H21,4,IF(H73=H8,5)))))</f>
        <v>0.35541355077168107</v>
      </c>
      <c r="I98" s="1">
        <f>IF(I73=HSDR!I10,HSDR!I62,
IF(Rules!$B$10=Rules!$D$10,
SUM(HSD!I89*Inittialize!$F$2,HSD!I58*Inittialize!$F$3,HSD!I59*Inittialize!$F$4,HSD!I60*Inittialize!$F$5,HSD!I61*Inittialize!$F$6,HSD!I62*Inittialize!$F$7,HSD!I63*Inittialize!$F$8,HSD!I64*Inittialize!$F$9,HSD!I65*Inittialize!$F$10,HSD!I66*Inittialize!$F$11),
SUM(HS!I89*Inittialize!$F$2,HS!I58*Inittialize!$F$3,HS!I59*Inittialize!$F$4,HS!I60*Inittialize!$F$5,HS!I61*Inittialize!$F$6,HS!I62*Inittialize!$F$7,HS!I63*Inittialize!$F$8,HS!I64*Inittialize!$F$9,HS!I65*Inittialize!$F$10,HS!I66*Inittialize!$F$11)
)*IF(I73=I47,2,IF(I73=I34,3,IF(I73=I21,4,IF(I73=I8,5)))))</f>
        <v>0.32514100115062705</v>
      </c>
      <c r="J98" s="1">
        <f>IF(J73=HSDR!J10,HSDR!J62,
IF(Rules!$B$10=Rules!$D$10,
SUM(HSD!J89*Inittialize!$F$2,HSD!J58*Inittialize!$F$3,HSD!J59*Inittialize!$F$4,HSD!J60*Inittialize!$F$5,HSD!J61*Inittialize!$F$6,HSD!J62*Inittialize!$F$7,HSD!J63*Inittialize!$F$8,HSD!J64*Inittialize!$F$9,HSD!J65*Inittialize!$F$10,HSD!J66*Inittialize!$F$11),
SUM(HS!J89*Inittialize!$F$2,HS!J58*Inittialize!$F$3,HS!J59*Inittialize!$F$4,HS!J60*Inittialize!$F$5,HS!J61*Inittialize!$F$6,HS!J62*Inittialize!$F$7,HS!J63*Inittialize!$F$8,HS!J64*Inittialize!$F$9,HS!J65*Inittialize!$F$10,HS!J66*Inittialize!$F$11)
)*IF(J73=J47,2,IF(J73=J34,3,IF(J73=J21,4,IF(J73=J8,5)))))</f>
        <v>0.29007768787413191</v>
      </c>
      <c r="K98" s="9">
        <f>IF(K73=HSDR!K10,HSDR!K62,
IF(Rules!$B$10=Rules!$D$10,
SUM(HSD!K89*Inittialize!$F$2,HSD!K58*Inittialize!$F$3,HSD!K59*Inittialize!$F$4,HSD!K60*Inittialize!$F$5,HSD!K61*Inittialize!$F$6,HSD!K62*Inittialize!$F$7,HSD!K63*Inittialize!$F$8,HSD!K64*Inittialize!$F$9,HSD!K65*Inittialize!$F$10,HSD!K66*Inittialize!$F$11),
SUM(HS!K89*Inittialize!$F$2,HS!K58*Inittialize!$F$3,HS!K59*Inittialize!$F$4,HS!K60*Inittialize!$F$5,HS!K61*Inittialize!$F$6,HS!K62*Inittialize!$F$7,HS!K63*Inittialize!$F$8,HS!K64*Inittialize!$F$9,HS!K65*Inittialize!$F$10,HS!K66*Inittialize!$F$11)
)*IF(K73=K47,2,IF(K73=K34,3,IF(K73=K21,4,IF(K73=K8,5)))))</f>
        <v>0.2488921581952955</v>
      </c>
    </row>
    <row r="99" spans="1:11" x14ac:dyDescent="0.3">
      <c r="A99" s="98">
        <v>7</v>
      </c>
      <c r="B99" s="93">
        <f>IF(B74=HSDR!B12,HSDR!B64,
IF(Rules!$B$10=Rules!$D$10,
SUM(HSD!B90*Inittialize!$F$2,HSD!B59*Inittialize!$F$3,HSD!B60*Inittialize!$F$4,HSD!B61*Inittialize!$F$5,HSD!B62*Inittialize!$F$6,HSD!B63*Inittialize!$F$7,HSD!B64*Inittialize!$F$8,HSD!B65*Inittialize!$F$9,HSD!B66*Inittialize!$F$10,HSD!B67*Inittialize!$F$11),
SUM(HS!B90*Inittialize!$F$2,HS!B59*Inittialize!$F$3,HS!B60*Inittialize!$F$4,HS!B61*Inittialize!$F$5,HS!B62*Inittialize!$F$6,HS!B63*Inittialize!$F$7,HS!B64*Inittialize!$F$8,HS!B65*Inittialize!$F$9,HS!B66*Inittialize!$F$10,HS!B67*Inittialize!$F$11)
)*IF(B74=B48,2,IF(B74=B35,3,IF(B74=B22,4,IF(B74=B9,5)))))</f>
        <v>0.19773118242043017</v>
      </c>
      <c r="C99" s="1">
        <f>IF(C74=HSDR!C12,HSDR!C64,
IF(Rules!$B$10=Rules!$D$10,
SUM(HSD!C90*Inittialize!$F$2,HSD!C59*Inittialize!$F$3,HSD!C60*Inittialize!$F$4,HSD!C61*Inittialize!$F$5,HSD!C62*Inittialize!$F$6,HSD!C63*Inittialize!$F$7,HSD!C64*Inittialize!$F$8,HSD!C65*Inittialize!$F$9,HSD!C66*Inittialize!$F$10,HSD!C67*Inittialize!$F$11),
SUM(HS!C90*Inittialize!$F$2,HS!C59*Inittialize!$F$3,HS!C60*Inittialize!$F$4,HS!C61*Inittialize!$F$5,HS!C62*Inittialize!$F$6,HS!C63*Inittialize!$F$7,HS!C64*Inittialize!$F$8,HS!C65*Inittialize!$F$9,HS!C66*Inittialize!$F$10,HS!C67*Inittialize!$F$11)
)*IF(C74=C48,2,IF(C74=C35,3,IF(C74=C22,4,IF(C74=C9,5)))))</f>
        <v>0.81486145512095542</v>
      </c>
      <c r="D99" s="1">
        <f>IF(D74=HSDR!D12,HSDR!D64,
IF(Rules!$B$10=Rules!$D$10,
SUM(HSD!D90*Inittialize!$F$2,HSD!D59*Inittialize!$F$3,HSD!D60*Inittialize!$F$4,HSD!D61*Inittialize!$F$5,HSD!D62*Inittialize!$F$6,HSD!D63*Inittialize!$F$7,HSD!D64*Inittialize!$F$8,HSD!D65*Inittialize!$F$9,HSD!D66*Inittialize!$F$10,HSD!D67*Inittialize!$F$11),
SUM(HS!D90*Inittialize!$F$2,HS!D59*Inittialize!$F$3,HS!D60*Inittialize!$F$4,HS!D61*Inittialize!$F$5,HS!D62*Inittialize!$F$6,HS!D63*Inittialize!$F$7,HS!D64*Inittialize!$F$8,HS!D65*Inittialize!$F$9,HS!D66*Inittialize!$F$10,HS!D67*Inittialize!$F$11)
)*IF(D74=D48,2,IF(D74=D35,3,IF(D74=D22,4,IF(D74=D9,5)))))</f>
        <v>0.84997031549795721</v>
      </c>
      <c r="E99" s="1">
        <f>IF(E74=HSDR!E12,HSDR!E64,
IF(Rules!$B$10=Rules!$D$10,
SUM(HSD!E90*Inittialize!$F$2,HSD!E59*Inittialize!$F$3,HSD!E60*Inittialize!$F$4,HSD!E61*Inittialize!$F$5,HSD!E62*Inittialize!$F$6,HSD!E63*Inittialize!$F$7,HSD!E64*Inittialize!$F$8,HSD!E65*Inittialize!$F$9,HSD!E66*Inittialize!$F$10,HSD!E67*Inittialize!$F$11),
SUM(HS!E90*Inittialize!$F$2,HS!E59*Inittialize!$F$3,HS!E60*Inittialize!$F$4,HS!E61*Inittialize!$F$5,HS!E62*Inittialize!$F$6,HS!E63*Inittialize!$F$7,HS!E64*Inittialize!$F$8,HS!E65*Inittialize!$F$9,HS!E66*Inittialize!$F$10,HS!E67*Inittialize!$F$11)
)*IF(E74=E48,2,IF(E74=E35,3,IF(E74=E22,4,IF(E74=E9,5)))))</f>
        <v>0.89042446127318731</v>
      </c>
      <c r="F99" s="1">
        <f>IF(F74=HSDR!F12,HSDR!F64,
IF(Rules!$B$10=Rules!$D$10,
SUM(HSD!F90*Inittialize!$F$2,HSD!F59*Inittialize!$F$3,HSD!F60*Inittialize!$F$4,HSD!F61*Inittialize!$F$5,HSD!F62*Inittialize!$F$6,HSD!F63*Inittialize!$F$7,HSD!F64*Inittialize!$F$8,HSD!F65*Inittialize!$F$9,HSD!F66*Inittialize!$F$10,HSD!F67*Inittialize!$F$11),
SUM(HS!F90*Inittialize!$F$2,HS!F59*Inittialize!$F$3,HS!F60*Inittialize!$F$4,HS!F61*Inittialize!$F$5,HS!F62*Inittialize!$F$6,HS!F63*Inittialize!$F$7,HS!F64*Inittialize!$F$8,HS!F65*Inittialize!$F$9,HS!F66*Inittialize!$F$10,HS!F67*Inittialize!$F$11)
)*IF(F74=F48,2,IF(F74=F35,3,IF(F74=F22,4,IF(F74=F9,5)))))</f>
        <v>0.92955686660208148</v>
      </c>
      <c r="G99" s="1">
        <f>IF(G74=HSDR!G12,HSDR!G64,
IF(Rules!$B$10=Rules!$D$10,
SUM(HSD!G90*Inittialize!$F$2,HSD!G59*Inittialize!$F$3,HSD!G60*Inittialize!$F$4,HSD!G61*Inittialize!$F$5,HSD!G62*Inittialize!$F$6,HSD!G63*Inittialize!$F$7,HSD!G64*Inittialize!$F$8,HSD!G65*Inittialize!$F$9,HSD!G66*Inittialize!$F$10,HSD!G67*Inittialize!$F$11),
SUM(HS!G90*Inittialize!$F$2,HS!G59*Inittialize!$F$3,HS!G60*Inittialize!$F$4,HS!G61*Inittialize!$F$5,HS!G62*Inittialize!$F$6,HS!G63*Inittialize!$F$7,HS!G64*Inittialize!$F$8,HS!G65*Inittialize!$F$9,HS!G66*Inittialize!$F$10,HS!G67*Inittialize!$F$11)
)*IF(G74=G48,2,IF(G74=G35,3,IF(G74=G22,4,IF(G74=G9,5)))))</f>
        <v>0.95462992485296416</v>
      </c>
      <c r="H99" s="1">
        <f>IF(H74=HSDR!H12,HSDR!H64,
IF(Rules!$B$10=Rules!$D$10,
SUM(HSD!H90*Inittialize!$F$2,HSD!H59*Inittialize!$F$3,HSD!H60*Inittialize!$F$4,HSD!H61*Inittialize!$F$5,HSD!H62*Inittialize!$F$6,HSD!H63*Inittialize!$F$7,HSD!H64*Inittialize!$F$8,HSD!H65*Inittialize!$F$9,HSD!H66*Inittialize!$F$10,HSD!H67*Inittialize!$F$11),
SUM(HS!H90*Inittialize!$F$2,HS!H59*Inittialize!$F$3,HS!H60*Inittialize!$F$4,HS!H61*Inittialize!$F$5,HS!H62*Inittialize!$F$6,HS!H63*Inittialize!$F$7,HS!H64*Inittialize!$F$8,HS!H65*Inittialize!$F$9,HS!H66*Inittialize!$F$10,HS!H67*Inittialize!$F$11)
)*IF(H74=H48,2,IF(H74=H35,3,IF(H74=H22,4,IF(H74=H9,5)))))</f>
        <v>0.75851234839713855</v>
      </c>
      <c r="I99" s="1">
        <f>IF(I74=HSDR!I12,HSDR!I64,
IF(Rules!$B$10=Rules!$D$10,
SUM(HSD!I90*Inittialize!$F$2,HSD!I59*Inittialize!$F$3,HSD!I60*Inittialize!$F$4,HSD!I61*Inittialize!$F$5,HSD!I62*Inittialize!$F$6,HSD!I63*Inittialize!$F$7,HSD!I64*Inittialize!$F$8,HSD!I65*Inittialize!$F$9,HSD!I66*Inittialize!$F$10,HSD!I67*Inittialize!$F$11),
SUM(HS!I90*Inittialize!$F$2,HS!I59*Inittialize!$F$3,HS!I60*Inittialize!$F$4,HS!I61*Inittialize!$F$5,HS!I62*Inittialize!$F$6,HS!I63*Inittialize!$F$7,HS!I64*Inittialize!$F$8,HS!I65*Inittialize!$F$9,HS!I66*Inittialize!$F$10,HS!I67*Inittialize!$F$11)
)*IF(I74=I48,2,IF(I74=I35,3,IF(I74=I22,4,IF(I74=I9,5)))))</f>
        <v>0.28035116935946924</v>
      </c>
      <c r="J99" s="1">
        <f>IF(J74=HSDR!J12,HSDR!J64,
IF(Rules!$B$10=Rules!$D$10,
SUM(HSD!J90*Inittialize!$F$2,HSD!J59*Inittialize!$F$3,HSD!J60*Inittialize!$F$4,HSD!J61*Inittialize!$F$5,HSD!J62*Inittialize!$F$6,HSD!J63*Inittialize!$F$7,HSD!J64*Inittialize!$F$8,HSD!J65*Inittialize!$F$9,HSD!J66*Inittialize!$F$10,HSD!J67*Inittialize!$F$11),
SUM(HS!J90*Inittialize!$F$2,HS!J59*Inittialize!$F$3,HS!J60*Inittialize!$F$4,HS!J61*Inittialize!$F$5,HS!J62*Inittialize!$F$6,HS!J63*Inittialize!$F$7,HS!J64*Inittialize!$F$8,HS!J65*Inittialize!$F$9,HS!J66*Inittialize!$F$10,HS!J67*Inittialize!$F$11)
)*IF(J74=J48,2,IF(J74=J35,3,IF(J74=J22,4,IF(J74=J9,5)))))</f>
        <v>0.25011800638126686</v>
      </c>
      <c r="K99" s="9">
        <f>IF(K74=HSDR!K12,HSDR!K64,
IF(Rules!$B$10=Rules!$D$10,
SUM(HSD!K90*Inittialize!$F$2,HSD!K59*Inittialize!$F$3,HSD!K60*Inittialize!$F$4,HSD!K61*Inittialize!$F$5,HSD!K62*Inittialize!$F$6,HSD!K63*Inittialize!$F$7,HSD!K64*Inittialize!$F$8,HSD!K65*Inittialize!$F$9,HSD!K66*Inittialize!$F$10,HSD!K67*Inittialize!$F$11),
SUM(HS!K90*Inittialize!$F$2,HS!K59*Inittialize!$F$3,HS!K60*Inittialize!$F$4,HS!K61*Inittialize!$F$5,HS!K62*Inittialize!$F$6,HS!K63*Inittialize!$F$7,HS!K64*Inittialize!$F$8,HS!K65*Inittialize!$F$9,HS!K66*Inittialize!$F$10,HS!K67*Inittialize!$F$11)
)*IF(K74=K48,2,IF(K74=K35,3,IF(K74=K22,4,IF(K74=K9,5)))))</f>
        <v>0.21460599354594356</v>
      </c>
    </row>
    <row r="100" spans="1:11" x14ac:dyDescent="0.3">
      <c r="A100" s="98">
        <v>8</v>
      </c>
      <c r="B100" s="93">
        <f>IF(B75=HSDR!B14,HSDR!B66,
IF(Rules!$B$10=Rules!$D$10,
SUM(HSD!B91*Inittialize!$F$2,HSD!B60*Inittialize!$F$3,HSD!B61*Inittialize!$F$4,HSD!B62*Inittialize!$F$5,HSD!B63*Inittialize!$F$6,HSD!B64*Inittialize!$F$7,HSD!B65*Inittialize!$F$8,HSD!B66*Inittialize!$F$9,HSD!B67*Inittialize!$F$10,HSD!B68*Inittialize!$F$11),
SUM(HS!B91*Inittialize!$F$2,HS!B60*Inittialize!$F$3,HS!B61*Inittialize!$F$4,HS!B62*Inittialize!$F$5,HS!B63*Inittialize!$F$6,HS!B64*Inittialize!$F$7,HS!B65*Inittialize!$F$8,HS!B66*Inittialize!$F$9,HS!B67*Inittialize!$F$10,HS!B68*Inittialize!$F$11)
)*IF(B75=B49,2,IF(B75=B36,3,IF(B75=B23,4,IF(B75=B10,5)))))</f>
        <v>0.2121090766176992</v>
      </c>
      <c r="C100" s="1">
        <f>IF(C75=HSDR!C14,HSDR!C66,
IF(Rules!$B$10=Rules!$D$10,
SUM(HSD!C91*Inittialize!$F$2,HSD!C60*Inittialize!$F$3,HSD!C61*Inittialize!$F$4,HSD!C62*Inittialize!$F$5,HSD!C63*Inittialize!$F$6,HSD!C64*Inittialize!$F$7,HSD!C65*Inittialize!$F$8,HSD!C66*Inittialize!$F$9,HSD!C67*Inittialize!$F$10,HSD!C68*Inittialize!$F$11),
SUM(HS!C91*Inittialize!$F$2,HS!C60*Inittialize!$F$3,HS!C61*Inittialize!$F$4,HS!C62*Inittialize!$F$5,HS!C63*Inittialize!$F$6,HS!C64*Inittialize!$F$7,HS!C65*Inittialize!$F$8,HS!C66*Inittialize!$F$9,HS!C67*Inittialize!$F$10,HS!C68*Inittialize!$F$11)
)*IF(C75=C49,2,IF(C75=C36,3,IF(C75=C23,4,IF(C75=C10,5)))))</f>
        <v>0.89960475884558322</v>
      </c>
      <c r="D100" s="1">
        <f>IF(D75=HSDR!D14,HSDR!D66,
IF(Rules!$B$10=Rules!$D$10,
SUM(HSD!D91*Inittialize!$F$2,HSD!D60*Inittialize!$F$3,HSD!D61*Inittialize!$F$4,HSD!D62*Inittialize!$F$5,HSD!D63*Inittialize!$F$6,HSD!D64*Inittialize!$F$7,HSD!D65*Inittialize!$F$8,HSD!D66*Inittialize!$F$9,HSD!D67*Inittialize!$F$10,HSD!D68*Inittialize!$F$11),
SUM(HS!D91*Inittialize!$F$2,HS!D60*Inittialize!$F$3,HS!D61*Inittialize!$F$4,HS!D62*Inittialize!$F$5,HS!D63*Inittialize!$F$6,HS!D64*Inittialize!$F$7,HS!D65*Inittialize!$F$8,HS!D66*Inittialize!$F$9,HS!D67*Inittialize!$F$10,HS!D68*Inittialize!$F$11)
)*IF(D75=D49,2,IF(D75=D36,3,IF(D75=D23,4,IF(D75=D10,5)))))</f>
        <v>0.93195285498137381</v>
      </c>
      <c r="E100" s="1">
        <f>IF(E75=HSDR!E14,HSDR!E66,
IF(Rules!$B$10=Rules!$D$10,
SUM(HSD!E91*Inittialize!$F$2,HSD!E60*Inittialize!$F$3,HSD!E61*Inittialize!$F$4,HSD!E62*Inittialize!$F$5,HSD!E63*Inittialize!$F$6,HSD!E64*Inittialize!$F$7,HSD!E65*Inittialize!$F$8,HSD!E66*Inittialize!$F$9,HSD!E67*Inittialize!$F$10,HSD!E68*Inittialize!$F$11),
SUM(HS!E91*Inittialize!$F$2,HS!E60*Inittialize!$F$3,HS!E61*Inittialize!$F$4,HS!E62*Inittialize!$F$5,HS!E63*Inittialize!$F$6,HS!E64*Inittialize!$F$7,HS!E65*Inittialize!$F$8,HS!E66*Inittialize!$F$9,HS!E67*Inittialize!$F$10,HS!E68*Inittialize!$F$11)
)*IF(E75=E49,2,IF(E75=E36,3,IF(E75=E23,4,IF(E75=E10,5)))))</f>
        <v>0.96945083474159777</v>
      </c>
      <c r="F100" s="1">
        <f>IF(F75=HSDR!F14,HSDR!F66,
IF(Rules!$B$10=Rules!$D$10,
SUM(HSD!F91*Inittialize!$F$2,HSD!F60*Inittialize!$F$3,HSD!F61*Inittialize!$F$4,HSD!F62*Inittialize!$F$5,HSD!F63*Inittialize!$F$6,HSD!F64*Inittialize!$F$7,HSD!F65*Inittialize!$F$8,HSD!F66*Inittialize!$F$9,HSD!F67*Inittialize!$F$10,HSD!F68*Inittialize!$F$11),
SUM(HS!F91*Inittialize!$F$2,HS!F60*Inittialize!$F$3,HS!F61*Inittialize!$F$4,HS!F62*Inittialize!$F$5,HS!F63*Inittialize!$F$6,HS!F64*Inittialize!$F$7,HS!F65*Inittialize!$F$8,HS!F66*Inittialize!$F$9,HS!F67*Inittialize!$F$10,HS!F68*Inittialize!$F$11)
)*IF(F75=F49,2,IF(F75=F36,3,IF(F75=F23,4,IF(F75=F10,5)))))</f>
        <v>1.0038945547866274</v>
      </c>
      <c r="G100" s="1">
        <f>IF(G75=HSDR!G14,HSDR!G66,
IF(Rules!$B$10=Rules!$D$10,
SUM(HSD!G91*Inittialize!$F$2,HSD!G60*Inittialize!$F$3,HSD!G61*Inittialize!$F$4,HSD!G62*Inittialize!$F$5,HSD!G63*Inittialize!$F$6,HSD!G64*Inittialize!$F$7,HSD!G65*Inittialize!$F$8,HSD!G66*Inittialize!$F$9,HSD!G67*Inittialize!$F$10,HSD!G68*Inittialize!$F$11),
SUM(HS!G91*Inittialize!$F$2,HS!G60*Inittialize!$F$3,HS!G61*Inittialize!$F$4,HS!G62*Inittialize!$F$5,HS!G63*Inittialize!$F$6,HS!G64*Inittialize!$F$7,HS!G65*Inittialize!$F$8,HS!G66*Inittialize!$F$9,HS!G67*Inittialize!$F$10,HS!G68*Inittialize!$F$11)
)*IF(G75=G49,2,IF(G75=G36,3,IF(G75=G23,4,IF(G75=G10,5)))))</f>
        <v>1.0510053722385257</v>
      </c>
      <c r="H100" s="1">
        <f>IF(H75=HSDR!H14,HSDR!H66,
IF(Rules!$B$10=Rules!$D$10,
SUM(HSD!H91*Inittialize!$F$2,HSD!H60*Inittialize!$F$3,HSD!H61*Inittialize!$F$4,HSD!H62*Inittialize!$F$5,HSD!H63*Inittialize!$F$6,HSD!H64*Inittialize!$F$7,HSD!H65*Inittialize!$F$8,HSD!H66*Inittialize!$F$9,HSD!H67*Inittialize!$F$10,HSD!H68*Inittialize!$F$11),
SUM(HS!H91*Inittialize!$F$2,HS!H60*Inittialize!$F$3,HS!H61*Inittialize!$F$4,HS!H62*Inittialize!$F$5,HS!H63*Inittialize!$F$6,HS!H64*Inittialize!$F$7,HS!H65*Inittialize!$F$8,HS!H66*Inittialize!$F$9,HS!H67*Inittialize!$F$10,HS!H68*Inittialize!$F$11)
)*IF(H75=H49,2,IF(H75=H36,3,IF(H75=H23,4,IF(H75=H10,5)))))</f>
        <v>0.96460164355924705</v>
      </c>
      <c r="I100" s="1">
        <f>IF(I75=HSDR!I14,HSDR!I66,
IF(Rules!$B$10=Rules!$D$10,
SUM(HSD!I91*Inittialize!$F$2,HSD!I60*Inittialize!$F$3,HSD!I61*Inittialize!$F$4,HSD!I62*Inittialize!$F$5,HSD!I63*Inittialize!$F$6,HSD!I64*Inittialize!$F$7,HSD!I65*Inittialize!$F$8,HSD!I66*Inittialize!$F$9,HSD!I67*Inittialize!$F$10,HSD!I68*Inittialize!$F$11),
SUM(HS!I91*Inittialize!$F$2,HS!I60*Inittialize!$F$3,HS!I61*Inittialize!$F$4,HS!I62*Inittialize!$F$5,HS!I63*Inittialize!$F$6,HS!I64*Inittialize!$F$7,HS!I65*Inittialize!$F$8,HS!I66*Inittialize!$F$9,HS!I67*Inittialize!$F$10,HS!I68*Inittialize!$F$11)
)*IF(I75=I49,2,IF(I75=I36,3,IF(I75=I23,4,IF(I75=I10,5)))))</f>
        <v>0.76828949499913368</v>
      </c>
      <c r="J100" s="1">
        <f>IF(J75=HSDR!J14,HSDR!J66,
IF(Rules!$B$10=Rules!$D$10,
SUM(HSD!J91*Inittialize!$F$2,HSD!J60*Inittialize!$F$3,HSD!J61*Inittialize!$F$4,HSD!J62*Inittialize!$F$5,HSD!J63*Inittialize!$F$6,HSD!J64*Inittialize!$F$7,HSD!J65*Inittialize!$F$8,HSD!J66*Inittialize!$F$9,HSD!J67*Inittialize!$F$10,HSD!J68*Inittialize!$F$11),
SUM(HS!J91*Inittialize!$F$2,HS!J60*Inittialize!$F$3,HS!J61*Inittialize!$F$4,HS!J62*Inittialize!$F$5,HS!J63*Inittialize!$F$6,HS!J64*Inittialize!$F$7,HS!J65*Inittialize!$F$8,HS!J66*Inittialize!$F$9,HS!J67*Inittialize!$F$10,HS!J68*Inittialize!$F$11)
)*IF(J75=J49,2,IF(J75=J36,3,IF(J75=J23,4,IF(J75=J10,5)))))</f>
        <v>0.67362306723520604</v>
      </c>
      <c r="K100" s="9">
        <f>IF(K75=HSDR!K14,HSDR!K66,
IF(Rules!$B$10=Rules!$D$10,
SUM(HSD!K91*Inittialize!$F$2,HSD!K60*Inittialize!$F$3,HSD!K61*Inittialize!$F$4,HSD!K62*Inittialize!$F$5,HSD!K63*Inittialize!$F$6,HSD!K64*Inittialize!$F$7,HSD!K65*Inittialize!$F$8,HSD!K66*Inittialize!$F$9,HSD!K67*Inittialize!$F$10,HSD!K68*Inittialize!$F$11),
SUM(HS!K91*Inittialize!$F$2,HS!K60*Inittialize!$F$3,HS!K61*Inittialize!$F$4,HS!K62*Inittialize!$F$5,HS!K63*Inittialize!$F$6,HS!K64*Inittialize!$F$7,HS!K65*Inittialize!$F$8,HS!K66*Inittialize!$F$9,HS!K67*Inittialize!$F$10,HS!K68*Inittialize!$F$11)
)*IF(K75=K49,2,IF(K75=K36,3,IF(K75=K23,4,IF(K75=K10,5)))))</f>
        <v>0.18504292300645134</v>
      </c>
    </row>
    <row r="101" spans="1:11" x14ac:dyDescent="0.3">
      <c r="A101" s="98">
        <v>9</v>
      </c>
      <c r="B101" s="93">
        <f>IF(B76=HSDR!B16,HSDR!B68,
IF(Rules!$B$10=Rules!$D$10,
SUM(HSD!B92*Inittialize!$F$2,HSD!B61*Inittialize!$F$3,HSD!B62*Inittialize!$F$4,HSD!B63*Inittialize!$F$5,HSD!B64*Inittialize!$F$6,HSD!B65*Inittialize!$F$7,HSD!B66*Inittialize!$F$8,HSD!B67*Inittialize!$F$9,HSD!B68*Inittialize!$F$10,HSD!B69*Inittialize!$F$11),
SUM(HS!B92*Inittialize!$F$2,HS!B61*Inittialize!$F$3,HS!B62*Inittialize!$F$4,HS!B63*Inittialize!$F$5,HS!B64*Inittialize!$F$6,HS!B65*Inittialize!$F$7,HS!B66*Inittialize!$F$8,HS!B67*Inittialize!$F$9,HS!B68*Inittialize!$F$10,HS!B69*Inittialize!$F$11)
)*IF(B76=B50,2,IF(B76=B37,3,IF(B76=B24,4,IF(B76=B11,5)))))</f>
        <v>0.3235334151403132</v>
      </c>
      <c r="C101" s="1">
        <f>IF(C76=HSDR!C16,HSDR!C68,
IF(Rules!$B$10=Rules!$D$10,
SUM(HSD!C92*Inittialize!$F$2,HSD!C61*Inittialize!$F$3,HSD!C62*Inittialize!$F$4,HSD!C63*Inittialize!$F$5,HSD!C64*Inittialize!$F$6,HSD!C65*Inittialize!$F$7,HSD!C66*Inittialize!$F$8,HSD!C67*Inittialize!$F$9,HSD!C68*Inittialize!$F$10,HSD!C69*Inittialize!$F$11),
SUM(HS!C92*Inittialize!$F$2,HS!C61*Inittialize!$F$3,HS!C62*Inittialize!$F$4,HS!C63*Inittialize!$F$5,HS!C64*Inittialize!$F$6,HS!C65*Inittialize!$F$7,HS!C66*Inittialize!$F$8,HS!C67*Inittialize!$F$9,HS!C68*Inittialize!$F$10,HS!C69*Inittialize!$F$11)
)*IF(C76=C50,2,IF(C76=C37,3,IF(C76=C24,4,IF(C76=C11,5)))))</f>
        <v>0.9938411413418331</v>
      </c>
      <c r="D101" s="1">
        <f>IF(D76=HSDR!D16,HSDR!D68,
IF(Rules!$B$10=Rules!$D$10,
SUM(HSD!D92*Inittialize!$F$2,HSD!D61*Inittialize!$F$3,HSD!D62*Inittialize!$F$4,HSD!D63*Inittialize!$F$5,HSD!D64*Inittialize!$F$6,HSD!D65*Inittialize!$F$7,HSD!D66*Inittialize!$F$8,HSD!D67*Inittialize!$F$9,HSD!D68*Inittialize!$F$10,HSD!D69*Inittialize!$F$11),
SUM(HS!D92*Inittialize!$F$2,HS!D61*Inittialize!$F$3,HS!D62*Inittialize!$F$4,HS!D63*Inittialize!$F$5,HS!D64*Inittialize!$F$6,HS!D65*Inittialize!$F$7,HS!D66*Inittialize!$F$8,HS!D67*Inittialize!$F$9,HS!D68*Inittialize!$F$10,HS!D69*Inittialize!$F$11)
)*IF(D76=D50,2,IF(D76=D37,3,IF(D76=D24,4,IF(D76=D11,5)))))</f>
        <v>1.0232133128784804</v>
      </c>
      <c r="E101" s="1">
        <f>IF(E76=HSDR!E16,HSDR!E68,
IF(Rules!$B$10=Rules!$D$10,
SUM(HSD!E92*Inittialize!$F$2,HSD!E61*Inittialize!$F$3,HSD!E62*Inittialize!$F$4,HSD!E63*Inittialize!$F$5,HSD!E64*Inittialize!$F$6,HSD!E65*Inittialize!$F$7,HSD!E66*Inittialize!$F$8,HSD!E67*Inittialize!$F$9,HSD!E68*Inittialize!$F$10,HSD!E69*Inittialize!$F$11),
SUM(HS!E92*Inittialize!$F$2,HS!E61*Inittialize!$F$3,HS!E62*Inittialize!$F$4,HS!E63*Inittialize!$F$5,HS!E64*Inittialize!$F$6,HS!E65*Inittialize!$F$7,HS!E66*Inittialize!$F$8,HS!E67*Inittialize!$F$9,HS!E68*Inittialize!$F$10,HS!E69*Inittialize!$F$11)
)*IF(E76=E50,2,IF(E76=E37,3,IF(E76=E24,4,IF(E76=E11,5)))))</f>
        <v>1.0573880716989426</v>
      </c>
      <c r="F101" s="1">
        <f>IF(F76=HSDR!F16,HSDR!F68,
IF(Rules!$B$10=Rules!$D$10,
SUM(HSD!F92*Inittialize!$F$2,HSD!F61*Inittialize!$F$3,HSD!F62*Inittialize!$F$4,HSD!F63*Inittialize!$F$5,HSD!F64*Inittialize!$F$6,HSD!F65*Inittialize!$F$7,HSD!F66*Inittialize!$F$8,HSD!F67*Inittialize!$F$9,HSD!F68*Inittialize!$F$10,HSD!F69*Inittialize!$F$11),
SUM(HS!F92*Inittialize!$F$2,HS!F61*Inittialize!$F$3,HS!F62*Inittialize!$F$4,HS!F63*Inittialize!$F$5,HS!F64*Inittialize!$F$6,HS!F65*Inittialize!$F$7,HS!F66*Inittialize!$F$8,HS!F67*Inittialize!$F$9,HS!F68*Inittialize!$F$10,HS!F69*Inittialize!$F$11)
)*IF(F76=F50,2,IF(F76=F37,3,IF(F76=F24,4,IF(F76=F11,5)))))</f>
        <v>1.0889302454709364</v>
      </c>
      <c r="G101" s="1">
        <f>IF(G76=HSDR!G16,HSDR!G68,
IF(Rules!$B$10=Rules!$D$10,
SUM(HSD!G92*Inittialize!$F$2,HSD!G61*Inittialize!$F$3,HSD!G62*Inittialize!$F$4,HSD!G63*Inittialize!$F$5,HSD!G64*Inittialize!$F$6,HSD!G65*Inittialize!$F$7,HSD!G66*Inittialize!$F$8,HSD!G67*Inittialize!$F$9,HSD!G68*Inittialize!$F$10,HSD!G69*Inittialize!$F$11),
SUM(HS!G92*Inittialize!$F$2,HS!G61*Inittialize!$F$3,HS!G62*Inittialize!$F$4,HS!G63*Inittialize!$F$5,HS!G64*Inittialize!$F$6,HS!G65*Inittialize!$F$7,HS!G66*Inittialize!$F$8,HS!G67*Inittialize!$F$9,HS!G68*Inittialize!$F$10,HS!G69*Inittialize!$F$11)
)*IF(G76=G50,2,IF(G76=G37,3,IF(G76=G24,4,IF(G76=G11,5)))))</f>
        <v>1.1294587379248879</v>
      </c>
      <c r="H101" s="1">
        <f>IF(H76=HSDR!H16,HSDR!H68,
IF(Rules!$B$10=Rules!$D$10,
SUM(HSD!H92*Inittialize!$F$2,HSD!H61*Inittialize!$F$3,HSD!H62*Inittialize!$F$4,HSD!H63*Inittialize!$F$5,HSD!H64*Inittialize!$F$6,HSD!H65*Inittialize!$F$7,HSD!H66*Inittialize!$F$8,HSD!H67*Inittialize!$F$9,HSD!H68*Inittialize!$F$10,HSD!H69*Inittialize!$F$11),
SUM(HS!H92*Inittialize!$F$2,HS!H61*Inittialize!$F$3,HS!H62*Inittialize!$F$4,HS!H63*Inittialize!$F$5,HS!H64*Inittialize!$F$6,HS!H65*Inittialize!$F$7,HS!H66*Inittialize!$F$8,HS!H67*Inittialize!$F$9,HS!H68*Inittialize!$F$10,HS!H69*Inittialize!$F$11)
)*IF(H76=H50,2,IF(H76=H37,3,IF(H76=H24,4,IF(H76=H11,5)))))</f>
        <v>0.63087860215577196</v>
      </c>
      <c r="I101" s="1">
        <f>IF(I76=HSDR!I16,HSDR!I68,
IF(Rules!$B$10=Rules!$D$10,
SUM(HSD!I92*Inittialize!$F$2,HSD!I61*Inittialize!$F$3,HSD!I62*Inittialize!$F$4,HSD!I63*Inittialize!$F$5,HSD!I64*Inittialize!$F$6,HSD!I65*Inittialize!$F$7,HSD!I66*Inittialize!$F$8,HSD!I67*Inittialize!$F$9,HSD!I68*Inittialize!$F$10,HSD!I69*Inittialize!$F$11),
SUM(HS!I92*Inittialize!$F$2,HS!I61*Inittialize!$F$3,HS!I62*Inittialize!$F$4,HS!I63*Inittialize!$F$5,HS!I64*Inittialize!$F$6,HS!I65*Inittialize!$F$7,HS!I66*Inittialize!$F$8,HS!I67*Inittialize!$F$9,HS!I68*Inittialize!$F$10,HS!I69*Inittialize!$F$11)
)*IF(I76=I50,2,IF(I76=I37,3,IF(I76=I24,4,IF(I76=I11,5)))))</f>
        <v>0.98218561666881632</v>
      </c>
      <c r="J101" s="1">
        <f>IF(J76=HSDR!J16,HSDR!J68,
IF(Rules!$B$10=Rules!$D$10,
SUM(HSD!J92*Inittialize!$F$2,HSD!J61*Inittialize!$F$3,HSD!J62*Inittialize!$F$4,HSD!J63*Inittialize!$F$5,HSD!J64*Inittialize!$F$6,HSD!J65*Inittialize!$F$7,HSD!J66*Inittialize!$F$8,HSD!J67*Inittialize!$F$9,HSD!J68*Inittialize!$F$10,HSD!J69*Inittialize!$F$11),
SUM(HS!J92*Inittialize!$F$2,HS!J61*Inittialize!$F$3,HS!J62*Inittialize!$F$4,HS!J63*Inittialize!$F$5,HS!J64*Inittialize!$F$6,HS!J65*Inittialize!$F$7,HS!J66*Inittialize!$F$8,HS!J67*Inittialize!$F$9,HS!J68*Inittialize!$F$10,HS!J69*Inittialize!$F$11)
)*IF(J76=J50,2,IF(J76=J37,3,IF(J76=J24,4,IF(J76=J11,5)))))</f>
        <v>0.77788983332189798</v>
      </c>
      <c r="K101" s="9">
        <f>IF(K76=HSDR!K16,HSDR!K68,
IF(Rules!$B$10=Rules!$D$10,
SUM(HSD!K92*Inittialize!$F$2,HSD!K61*Inittialize!$F$3,HSD!K62*Inittialize!$F$4,HSD!K63*Inittialize!$F$5,HSD!K64*Inittialize!$F$6,HSD!K65*Inittialize!$F$7,HSD!K66*Inittialize!$F$8,HSD!K67*Inittialize!$F$9,HSD!K68*Inittialize!$F$10,HSD!K69*Inittialize!$F$11),
SUM(HS!K92*Inittialize!$F$2,HS!K61*Inittialize!$F$3,HS!K62*Inittialize!$F$4,HS!K63*Inittialize!$F$5,HS!K64*Inittialize!$F$6,HS!K65*Inittialize!$F$7,HS!K66*Inittialize!$F$8,HS!K67*Inittialize!$F$9,HS!K68*Inittialize!$F$10,HS!K69*Inittialize!$F$11)
)*IF(K76=K50,2,IF(K76=K37,3,IF(K76=K24,4,IF(K76=K11,5)))))</f>
        <v>0.32353341514031325</v>
      </c>
    </row>
    <row r="102" spans="1:11" ht="16.2" thickBot="1" x14ac:dyDescent="0.35">
      <c r="A102" s="99">
        <v>10</v>
      </c>
      <c r="B102" s="94">
        <f>IF(B77=HSDR!B18,HSDR!B70,
IF(Rules!$B$10=Rules!$D$10,
SUM(HSD!B93*Inittialize!$F$2,HSD!B62*Inittialize!$F$3,HSD!B63*Inittialize!$F$4,HSD!B64*Inittialize!$F$5,HSD!B65*Inittialize!$F$6,HSD!B66*Inittialize!$F$7,HSD!B67*Inittialize!$F$8,HSD!B68*Inittialize!$F$9,HSD!B69*Inittialize!$F$10,HSD!B70*Inittialize!$F$11),
SUM(HS!B93*Inittialize!$F$2,HS!B62*Inittialize!$F$3,HS!B63*Inittialize!$F$4,HS!B64*Inittialize!$F$5,HS!B65*Inittialize!$F$6,HS!B66*Inittialize!$F$7,HS!B67*Inittialize!$F$8,HS!B68*Inittialize!$F$9,HS!B69*Inittialize!$F$10,HS!B70*Inittialize!$F$11)
)*IF(B77=B51,2,IF(B77=B38,3,IF(B77=B25,4,IF(B77=B12,5)))))</f>
        <v>0.54638209218554123</v>
      </c>
      <c r="C102" s="109">
        <f>IF(C77=HSDR!C18,HSDR!C70,
IF(Rules!$B$10=Rules!$D$10,
SUM(HSD!C93*Inittialize!$F$2,HSD!C62*Inittialize!$F$3,HSD!C63*Inittialize!$F$4,HSD!C64*Inittialize!$F$5,HSD!C65*Inittialize!$F$6,HSD!C66*Inittialize!$F$7,HSD!C67*Inittialize!$F$8,HSD!C68*Inittialize!$F$9,HSD!C69*Inittialize!$F$10,HSD!C70*Inittialize!$F$11),
SUM(HS!C93*Inittialize!$F$2,HS!C62*Inittialize!$F$3,HS!C63*Inittialize!$F$4,HS!C64*Inittialize!$F$5,HS!C65*Inittialize!$F$6,HS!C66*Inittialize!$F$7,HS!C67*Inittialize!$F$8,HS!C68*Inittialize!$F$9,HS!C69*Inittialize!$F$10,HS!C70*Inittialize!$F$11)
)*IF(C77=C51,2,IF(C77=C38,3,IF(C77=C25,4,IF(C77=C12,5)))))</f>
        <v>0.75798005972279903</v>
      </c>
      <c r="D102" s="109">
        <f>IF(D77=HSDR!D18,HSDR!D70,
IF(Rules!$B$10=Rules!$D$10,
SUM(HSD!D93*Inittialize!$F$2,HSD!D62*Inittialize!$F$3,HSD!D63*Inittialize!$F$4,HSD!D64*Inittialize!$F$5,HSD!D65*Inittialize!$F$6,HSD!D66*Inittialize!$F$7,HSD!D67*Inittialize!$F$8,HSD!D68*Inittialize!$F$9,HSD!D69*Inittialize!$F$10,HSD!D70*Inittialize!$F$11),
SUM(HS!D93*Inittialize!$F$2,HS!D62*Inittialize!$F$3,HS!D63*Inittialize!$F$4,HS!D64*Inittialize!$F$5,HS!D65*Inittialize!$F$6,HS!D66*Inittialize!$F$7,HS!D67*Inittialize!$F$8,HS!D68*Inittialize!$F$9,HS!D69*Inittialize!$F$10,HS!D70*Inittialize!$F$11)
)*IF(D77=D51,2,IF(D77=D38,3,IF(D77=D25,4,IF(D77=D12,5)))))</f>
        <v>0.7649717369497322</v>
      </c>
      <c r="E102" s="109">
        <f>IF(E77=HSDR!E18,HSDR!E70,
IF(Rules!$B$10=Rules!$D$10,
SUM(HSD!E93*Inittialize!$F$2,HSD!E62*Inittialize!$F$3,HSD!E63*Inittialize!$F$4,HSD!E64*Inittialize!$F$5,HSD!E65*Inittialize!$F$6,HSD!E66*Inittialize!$F$7,HSD!E67*Inittialize!$F$8,HSD!E68*Inittialize!$F$9,HSD!E69*Inittialize!$F$10,HSD!E70*Inittialize!$F$11),
SUM(HS!E93*Inittialize!$F$2,HS!E62*Inittialize!$F$3,HS!E63*Inittialize!$F$4,HS!E64*Inittialize!$F$5,HS!E65*Inittialize!$F$6,HS!E66*Inittialize!$F$7,HS!E67*Inittialize!$F$8,HS!E68*Inittialize!$F$9,HS!E69*Inittialize!$F$10,HS!E70*Inittialize!$F$11)
)*IF(E77=E51,2,IF(E77=E38,3,IF(E77=E25,4,IF(E77=E12,5)))))</f>
        <v>0.77228266898215236</v>
      </c>
      <c r="F102" s="109">
        <f>IF(F77=HSDR!F18,HSDR!F70,
IF(Rules!$B$10=Rules!$D$10,
SUM(HSD!F93*Inittialize!$F$2,HSD!F62*Inittialize!$F$3,HSD!F63*Inittialize!$F$4,HSD!F64*Inittialize!$F$5,HSD!F65*Inittialize!$F$6,HSD!F66*Inittialize!$F$7,HSD!F67*Inittialize!$F$8,HSD!F68*Inittialize!$F$9,HSD!F69*Inittialize!$F$10,HSD!F70*Inittialize!$F$11),
SUM(HS!F93*Inittialize!$F$2,HS!F62*Inittialize!$F$3,HS!F63*Inittialize!$F$4,HS!F64*Inittialize!$F$5,HS!F65*Inittialize!$F$6,HS!F66*Inittialize!$F$7,HS!F67*Inittialize!$F$8,HS!F68*Inittialize!$F$9,HS!F69*Inittialize!$F$10,HS!F70*Inittialize!$F$11)
)*IF(F77=F51,2,IF(F77=F38,3,IF(F77=F25,4,IF(F77=F12,5)))))</f>
        <v>0.77860586403751975</v>
      </c>
      <c r="G102" s="109">
        <f>IF(G77=HSDR!G18,HSDR!G70,
IF(Rules!$B$10=Rules!$D$10,
SUM(HSD!G93*Inittialize!$F$2,HSD!G62*Inittialize!$F$3,HSD!G63*Inittialize!$F$4,HSD!G64*Inittialize!$F$5,HSD!G65*Inittialize!$F$6,HSD!G66*Inittialize!$F$7,HSD!G67*Inittialize!$F$8,HSD!G68*Inittialize!$F$9,HSD!G69*Inittialize!$F$10,HSD!G70*Inittialize!$F$11),
SUM(HS!G93*Inittialize!$F$2,HS!G62*Inittialize!$F$3,HS!G63*Inittialize!$F$4,HS!G64*Inittialize!$F$5,HS!G65*Inittialize!$F$6,HS!G66*Inittialize!$F$7,HS!G67*Inittialize!$F$8,HS!G68*Inittialize!$F$9,HS!G69*Inittialize!$F$10,HS!G70*Inittialize!$F$11)
)*IF(G77=G51,2,IF(G77=G38,3,IF(G77=G25,4,IF(G77=G12,5)))))</f>
        <v>0.80112182632876472</v>
      </c>
      <c r="H102" s="109">
        <f>IF(H77=HSDR!H18,HSDR!H70,
IF(Rules!$B$10=Rules!$D$10,
SUM(HSD!H93*Inittialize!$F$2,HSD!H62*Inittialize!$F$3,HSD!H63*Inittialize!$F$4,HSD!H64*Inittialize!$F$5,HSD!H65*Inittialize!$F$6,HSD!H66*Inittialize!$F$7,HSD!H67*Inittialize!$F$8,HSD!H68*Inittialize!$F$9,HSD!H69*Inittialize!$F$10,HSD!H70*Inittialize!$F$11),
SUM(HS!H93*Inittialize!$F$2,HS!H62*Inittialize!$F$3,HS!H63*Inittialize!$F$4,HS!H64*Inittialize!$F$5,HS!H65*Inittialize!$F$6,HS!H66*Inittialize!$F$7,HS!H67*Inittialize!$F$8,HS!H68*Inittialize!$F$9,HS!H69*Inittialize!$F$10,HS!H70*Inittialize!$F$11)
)*IF(H77=H51,2,IF(H77=H38,3,IF(H77=H25,4,IF(H77=H12,5)))))</f>
        <v>0.84730093057265166</v>
      </c>
      <c r="I102" s="109">
        <f>IF(I77=HSDR!I18,HSDR!I70,
IF(Rules!$B$10=Rules!$D$10,
SUM(HSD!I93*Inittialize!$F$2,HSD!I62*Inittialize!$F$3,HSD!I63*Inittialize!$F$4,HSD!I64*Inittialize!$F$5,HSD!I65*Inittialize!$F$6,HSD!I66*Inittialize!$F$7,HSD!I67*Inittialize!$F$8,HSD!I68*Inittialize!$F$9,HSD!I69*Inittialize!$F$10,HSD!I70*Inittialize!$F$11),
SUM(HS!I93*Inittialize!$F$2,HS!I62*Inittialize!$F$3,HS!I63*Inittialize!$F$4,HS!I64*Inittialize!$F$5,HS!I65*Inittialize!$F$6,HS!I66*Inittialize!$F$7,HS!I67*Inittialize!$F$8,HS!I68*Inittialize!$F$9,HS!I69*Inittialize!$F$10,HS!I70*Inittialize!$F$11)
)*IF(I77=I51,2,IF(I77=I38,3,IF(I77=I25,4,IF(I77=I12,5)))))</f>
        <v>0.86121010636793238</v>
      </c>
      <c r="J102" s="109">
        <f>IF(J77=HSDR!J18,HSDR!J70,
IF(Rules!$B$10=Rules!$D$10,
SUM(HSD!J93*Inittialize!$F$2,HSD!J62*Inittialize!$F$3,HSD!J63*Inittialize!$F$4,HSD!J64*Inittialize!$F$5,HSD!J65*Inittialize!$F$6,HSD!J66*Inittialize!$F$7,HSD!J67*Inittialize!$F$8,HSD!J68*Inittialize!$F$9,HSD!J69*Inittialize!$F$10,HSD!J70*Inittialize!$F$11),
SUM(HS!J93*Inittialize!$F$2,HS!J62*Inittialize!$F$3,HS!J63*Inittialize!$F$4,HS!J64*Inittialize!$F$5,HS!J65*Inittialize!$F$6,HS!J66*Inittialize!$F$7,HS!J67*Inittialize!$F$8,HS!J68*Inittialize!$F$9,HS!J69*Inittialize!$F$10,HS!J70*Inittialize!$F$11)
)*IF(J77=J51,2,IF(J77=J38,3,IF(J77=J25,4,IF(J77=J12,5)))))</f>
        <v>0.81918071466135212</v>
      </c>
      <c r="K102" s="10">
        <f>IF(K77=HSDR!K18,HSDR!K70,
IF(Rules!$B$10=Rules!$D$10,
SUM(HSD!K93*Inittialize!$F$2,HSD!K62*Inittialize!$F$3,HSD!K63*Inittialize!$F$4,HSD!K64*Inittialize!$F$5,HSD!K65*Inittialize!$F$6,HSD!K66*Inittialize!$F$7,HSD!K67*Inittialize!$F$8,HSD!K68*Inittialize!$F$9,HSD!K69*Inittialize!$F$10,HSD!K70*Inittialize!$F$11),
SUM(HS!K93*Inittialize!$F$2,HS!K62*Inittialize!$F$3,HS!K63*Inittialize!$F$4,HS!K64*Inittialize!$F$5,HS!K65*Inittialize!$F$6,HS!K66*Inittialize!$F$7,HS!K67*Inittialize!$F$8,HS!K68*Inittialize!$F$9,HS!K69*Inittialize!$F$10,HS!K70*Inittialize!$F$11)
)*IF(K77=K51,2,IF(K77=K38,3,IF(K77=K25,4,IF(K77=K12,5)))))</f>
        <v>0.54638209218554135</v>
      </c>
    </row>
    <row r="103" spans="1:11" ht="16.2" thickBot="1" x14ac:dyDescent="0.35"/>
    <row r="104" spans="1:11" ht="16.2" thickBot="1" x14ac:dyDescent="0.35">
      <c r="A104" s="458" t="s">
        <v>132</v>
      </c>
      <c r="B104" s="409"/>
      <c r="C104" s="409"/>
      <c r="D104" s="409"/>
      <c r="E104" s="409"/>
      <c r="F104" s="409"/>
      <c r="G104" s="409"/>
      <c r="H104" s="409"/>
      <c r="I104" s="409"/>
      <c r="J104" s="409"/>
      <c r="K104" s="459"/>
    </row>
    <row r="105" spans="1:11" ht="16.2" thickBot="1" x14ac:dyDescent="0.35">
      <c r="A105" s="138" t="s">
        <v>7</v>
      </c>
      <c r="B105" s="115">
        <v>1</v>
      </c>
      <c r="C105" s="116">
        <v>2</v>
      </c>
      <c r="D105" s="116">
        <v>3</v>
      </c>
      <c r="E105" s="116">
        <v>4</v>
      </c>
      <c r="F105" s="116">
        <v>5</v>
      </c>
      <c r="G105" s="116">
        <v>6</v>
      </c>
      <c r="H105" s="116">
        <v>7</v>
      </c>
      <c r="I105" s="116">
        <v>8</v>
      </c>
      <c r="J105" s="116">
        <v>9</v>
      </c>
      <c r="K105" s="104">
        <v>10</v>
      </c>
    </row>
    <row r="106" spans="1:11" x14ac:dyDescent="0.3">
      <c r="A106" s="100" t="s">
        <v>22</v>
      </c>
      <c r="B106" s="107">
        <f>IF(B68=HSDR!B32,HSDR!B84,IF(Rules!$B$13=Rules!$E$13,
SUM(Stand!B136*Inittialize!$F$2,Stand!B137*Inittialize!$F$3,Stand!B138*Inittialize!$F$4,Stand!B139*Inittialize!$F$5,Stand!B140*Inittialize!$F$6,Stand!B141*Inittialize!$F$7,Stand!B142*Inittialize!$F$8,Stand!B143*Inittialize!$F$9,Stand!B144*Inittialize!$F$10,Stand!B145*Inittialize!$F$11),
IF(Rules!$B$10=Rules!$D$10,SUM(HSD!B136*Inittialize!$F$2,HSD!B137*Inittialize!$F$3,HSD!B138*Inittialize!$F$4,HSD!B139*Inittialize!$F$5,HSD!B140*Inittialize!$F$6,HSD!B141*Inittialize!$F$7,HSD!B142*Inittialize!$F$8,HSD!B143*Inittialize!$F$9,HSD!B144*Inittialize!$F$10,HSD!B145*Inittialize!$F$11),
SUM(HS!B136*Inittialize!$F$2,HS!B137*Inittialize!$F$3,HS!B138*Inittialize!$F$4,HS!B139*Inittialize!$F$5,HS!B140*Inittialize!$F$6,HS!B141*Inittialize!$F$7,HS!B142*Inittialize!$F$8,HS!B143*Inittialize!$F$9,HS!B144*Inittialize!$F$10,HS!B145*Inittialize!$F$11))
)*IF(B68=B42,2,IF(B68=B29,3,IF(B68=B16,4,IF(B68=B3,5,HSDR!O32)))))</f>
        <v>-0.91950383464839502</v>
      </c>
      <c r="C106" s="108">
        <f>IF(C68=HSDR!C32,HSDR!C84,IF(Rules!$B$13=Rules!$E$13,
SUM(Stand!C136*Inittialize!$F$2,Stand!C137*Inittialize!$F$3,Stand!C138*Inittialize!$F$4,Stand!C139*Inittialize!$F$5,Stand!C140*Inittialize!$F$6,Stand!C141*Inittialize!$F$7,Stand!C142*Inittialize!$F$8,Stand!C143*Inittialize!$F$9,Stand!C144*Inittialize!$F$10,Stand!C145*Inittialize!$F$11),
IF(Rules!$B$10=Rules!$D$10,SUM(HSD!C136*Inittialize!$F$2,HSD!C137*Inittialize!$F$3,HSD!C138*Inittialize!$F$4,HSD!C139*Inittialize!$F$5,HSD!C140*Inittialize!$F$6,HSD!C141*Inittialize!$F$7,HSD!C142*Inittialize!$F$8,HSD!C143*Inittialize!$F$9,HSD!C144*Inittialize!$F$10,HSD!C145*Inittialize!$F$11),
SUM(HS!C136*Inittialize!$F$2,HS!C137*Inittialize!$F$3,HS!C138*Inittialize!$F$4,HS!C139*Inittialize!$F$5,HS!C140*Inittialize!$F$6,HS!C141*Inittialize!$F$7,HS!C142*Inittialize!$F$8,HS!C143*Inittialize!$F$9,HS!C144*Inittialize!$F$10,HS!C145*Inittialize!$F$11))
)*IF(C68=C42,2,IF(C68=C29,3,IF(C68=C16,4,IF(C68=C3,5,HSDR!P32)))))</f>
        <v>-0.79657325222673503</v>
      </c>
      <c r="D106" s="108">
        <f>IF(D68=HSDR!D32,HSDR!D84,IF(Rules!$B$13=Rules!$E$13,
SUM(Stand!D136*Inittialize!$F$2,Stand!D137*Inittialize!$F$3,Stand!D138*Inittialize!$F$4,Stand!D139*Inittialize!$F$5,Stand!D140*Inittialize!$F$6,Stand!D141*Inittialize!$F$7,Stand!D142*Inittialize!$F$8,Stand!D143*Inittialize!$F$9,Stand!D144*Inittialize!$F$10,Stand!D145*Inittialize!$F$11),
IF(Rules!$B$10=Rules!$D$10,SUM(HSD!D136*Inittialize!$F$2,HSD!D137*Inittialize!$F$3,HSD!D138*Inittialize!$F$4,HSD!D139*Inittialize!$F$5,HSD!D140*Inittialize!$F$6,HSD!D141*Inittialize!$F$7,HSD!D142*Inittialize!$F$8,HSD!D143*Inittialize!$F$9,HSD!D144*Inittialize!$F$10,HSD!D145*Inittialize!$F$11),
SUM(HS!D136*Inittialize!$F$2,HS!D137*Inittialize!$F$3,HS!D138*Inittialize!$F$4,HS!D139*Inittialize!$F$5,HS!D140*Inittialize!$F$6,HS!D141*Inittialize!$F$7,HS!D142*Inittialize!$F$8,HS!D143*Inittialize!$F$9,HS!D144*Inittialize!$F$10,HS!D145*Inittialize!$F$11))
)*IF(D68=D42,2,IF(D68=D29,3,IF(D68=D16,4,IF(D68=D3,5,HSDR!Q32)))))</f>
        <v>-0.79090499227980193</v>
      </c>
      <c r="E106" s="108">
        <f>IF(E68=HSDR!E32,HSDR!E84,IF(Rules!$B$13=Rules!$E$13,
SUM(Stand!E136*Inittialize!$F$2,Stand!E137*Inittialize!$F$3,Stand!E138*Inittialize!$F$4,Stand!E139*Inittialize!$F$5,Stand!E140*Inittialize!$F$6,Stand!E141*Inittialize!$F$7,Stand!E142*Inittialize!$F$8,Stand!E143*Inittialize!$F$9,Stand!E144*Inittialize!$F$10,Stand!E145*Inittialize!$F$11),
IF(Rules!$B$10=Rules!$D$10,SUM(HSD!E136*Inittialize!$F$2,HSD!E137*Inittialize!$F$3,HSD!E138*Inittialize!$F$4,HSD!E139*Inittialize!$F$5,HSD!E140*Inittialize!$F$6,HSD!E141*Inittialize!$F$7,HSD!E142*Inittialize!$F$8,HSD!E143*Inittialize!$F$9,HSD!E144*Inittialize!$F$10,HSD!E145*Inittialize!$F$11),
SUM(HS!E136*Inittialize!$F$2,HS!E137*Inittialize!$F$3,HS!E138*Inittialize!$F$4,HS!E139*Inittialize!$F$5,HS!E140*Inittialize!$F$6,HS!E141*Inittialize!$F$7,HS!E142*Inittialize!$F$8,HS!E143*Inittialize!$F$9,HS!E144*Inittialize!$F$10,HS!E145*Inittialize!$F$11))
)*IF(E68=E42,2,IF(E68=E29,3,IF(E68=E16,4,IF(E68=E3,5,HSDR!R32)))))</f>
        <v>-0.78500772581014577</v>
      </c>
      <c r="F106" s="108">
        <f>IF(F68=HSDR!F32,HSDR!F84,IF(Rules!$B$13=Rules!$E$13,
SUM(Stand!F136*Inittialize!$F$2,Stand!F137*Inittialize!$F$3,Stand!F138*Inittialize!$F$4,Stand!F139*Inittialize!$F$5,Stand!F140*Inittialize!$F$6,Stand!F141*Inittialize!$F$7,Stand!F142*Inittialize!$F$8,Stand!F143*Inittialize!$F$9,Stand!F144*Inittialize!$F$10,Stand!F145*Inittialize!$F$11),
IF(Rules!$B$10=Rules!$D$10,SUM(HSD!F136*Inittialize!$F$2,HSD!F137*Inittialize!$F$3,HSD!F138*Inittialize!$F$4,HSD!F139*Inittialize!$F$5,HSD!F140*Inittialize!$F$6,HSD!F141*Inittialize!$F$7,HSD!F142*Inittialize!$F$8,HSD!F143*Inittialize!$F$9,HSD!F144*Inittialize!$F$10,HSD!F145*Inittialize!$F$11),
SUM(HS!F136*Inittialize!$F$2,HS!F137*Inittialize!$F$3,HS!F138*Inittialize!$F$4,HS!F139*Inittialize!$F$5,HS!F140*Inittialize!$F$6,HS!F141*Inittialize!$F$7,HS!F142*Inittialize!$F$8,HS!F143*Inittialize!$F$9,HS!F144*Inittialize!$F$10,HS!F145*Inittialize!$F$11))
)*IF(F68=F42,2,IF(F68=F29,3,IF(F68=F16,4,IF(F68=F3,5,HSDR!S32)))))</f>
        <v>-0.77992826635423507</v>
      </c>
      <c r="G106" s="108">
        <f>IF(G68=HSDR!G32,HSDR!G84,IF(Rules!$B$13=Rules!$E$13,
SUM(Stand!G136*Inittialize!$F$2,Stand!G137*Inittialize!$F$3,Stand!G138*Inittialize!$F$4,Stand!G139*Inittialize!$F$5,Stand!G140*Inittialize!$F$6,Stand!G141*Inittialize!$F$7,Stand!G142*Inittialize!$F$8,Stand!G143*Inittialize!$F$9,Stand!G144*Inittialize!$F$10,Stand!G145*Inittialize!$F$11),
IF(Rules!$B$10=Rules!$D$10,SUM(HSD!G136*Inittialize!$F$2,HSD!G137*Inittialize!$F$3,HSD!G138*Inittialize!$F$4,HSD!G139*Inittialize!$F$5,HSD!G140*Inittialize!$F$6,HSD!G141*Inittialize!$F$7,HSD!G142*Inittialize!$F$8,HSD!G143*Inittialize!$F$9,HSD!G144*Inittialize!$F$10,HSD!G145*Inittialize!$F$11),
SUM(HS!G136*Inittialize!$F$2,HS!G137*Inittialize!$F$3,HS!G138*Inittialize!$F$4,HS!G139*Inittialize!$F$5,HS!G140*Inittialize!$F$6,HS!G141*Inittialize!$F$7,HS!G142*Inittialize!$F$8,HS!G143*Inittialize!$F$9,HS!G144*Inittialize!$F$10,HS!G145*Inittialize!$F$11))
)*IF(G68=G42,2,IF(G68=G29,3,IF(G68=G16,4,IF(G68=G3,5,HSDR!T32)))))</f>
        <v>-0.76185417395280952</v>
      </c>
      <c r="H106" s="108">
        <f>IF(H68=HSDR!H32,HSDR!H84,IF(Rules!$B$13=Rules!$E$13,
SUM(Stand!H136*Inittialize!$F$2,Stand!H137*Inittialize!$F$3,Stand!H138*Inittialize!$F$4,Stand!H139*Inittialize!$F$5,Stand!H140*Inittialize!$F$6,Stand!H141*Inittialize!$F$7,Stand!H142*Inittialize!$F$8,Stand!H143*Inittialize!$F$9,Stand!H144*Inittialize!$F$10,Stand!H145*Inittialize!$F$11),
IF(Rules!$B$10=Rules!$D$10,SUM(HSD!H136*Inittialize!$F$2,HSD!H137*Inittialize!$F$3,HSD!H138*Inittialize!$F$4,HSD!H139*Inittialize!$F$5,HSD!H140*Inittialize!$F$6,HSD!H141*Inittialize!$F$7,HSD!H142*Inittialize!$F$8,HSD!H143*Inittialize!$F$9,HSD!H144*Inittialize!$F$10,HSD!H145*Inittialize!$F$11),
SUM(HS!H136*Inittialize!$F$2,HS!H137*Inittialize!$F$3,HS!H138*Inittialize!$F$4,HS!H139*Inittialize!$F$5,HS!H140*Inittialize!$F$6,HS!H141*Inittialize!$F$7,HS!H142*Inittialize!$F$8,HS!H143*Inittialize!$F$9,HS!H144*Inittialize!$F$10,HS!H145*Inittialize!$F$11))
)*IF(H68=H42,2,IF(H68=H29,3,IF(H68=H16,4,IF(H68=H3,5,HSDR!U32)))))</f>
        <v>-0.73333434200581205</v>
      </c>
      <c r="I106" s="108">
        <f>IF(I68=HSDR!I32,HSDR!I84,IF(Rules!$B$13=Rules!$E$13,
SUM(Stand!I136*Inittialize!$F$2,Stand!I137*Inittialize!$F$3,Stand!I138*Inittialize!$F$4,Stand!I139*Inittialize!$F$5,Stand!I140*Inittialize!$F$6,Stand!I141*Inittialize!$F$7,Stand!I142*Inittialize!$F$8,Stand!I143*Inittialize!$F$9,Stand!I144*Inittialize!$F$10,Stand!I145*Inittialize!$F$11),
IF(Rules!$B$10=Rules!$D$10,SUM(HSD!I136*Inittialize!$F$2,HSD!I137*Inittialize!$F$3,HSD!I138*Inittialize!$F$4,HSD!I139*Inittialize!$F$5,HSD!I140*Inittialize!$F$6,HSD!I141*Inittialize!$F$7,HSD!I142*Inittialize!$F$8,HSD!I143*Inittialize!$F$9,HSD!I144*Inittialize!$F$10,HSD!I145*Inittialize!$F$11),
SUM(HS!I136*Inittialize!$F$2,HS!I137*Inittialize!$F$3,HS!I138*Inittialize!$F$4,HS!I139*Inittialize!$F$5,HS!I140*Inittialize!$F$6,HS!I141*Inittialize!$F$7,HS!I142*Inittialize!$F$8,HS!I143*Inittialize!$F$9,HS!I144*Inittialize!$F$10,HS!I145*Inittialize!$F$11))
)*IF(I68=I42,2,IF(I68=I29,3,IF(I68=I16,4,IF(I68=I3,5,HSDR!V32)))))</f>
        <v>-0.77564432442161269</v>
      </c>
      <c r="J106" s="108">
        <f>IF(J68=HSDR!J32,HSDR!J84,IF(Rules!$B$13=Rules!$E$13,
SUM(Stand!J136*Inittialize!$F$2,Stand!J137*Inittialize!$F$3,Stand!J138*Inittialize!$F$4,Stand!J139*Inittialize!$F$5,Stand!J140*Inittialize!$F$6,Stand!J141*Inittialize!$F$7,Stand!J142*Inittialize!$F$8,Stand!J143*Inittialize!$F$9,Stand!J144*Inittialize!$F$10,Stand!J145*Inittialize!$F$11),
IF(Rules!$B$10=Rules!$D$10,SUM(HSD!J136*Inittialize!$F$2,HSD!J137*Inittialize!$F$3,HSD!J138*Inittialize!$F$4,HSD!J139*Inittialize!$F$5,HSD!J140*Inittialize!$F$6,HSD!J141*Inittialize!$F$7,HSD!J142*Inittialize!$F$8,HSD!J143*Inittialize!$F$9,HSD!J144*Inittialize!$F$10,HSD!J145*Inittialize!$F$11),
SUM(HS!J136*Inittialize!$F$2,HS!J137*Inittialize!$F$3,HS!J138*Inittialize!$F$4,HS!J139*Inittialize!$F$5,HS!J140*Inittialize!$F$6,HS!J141*Inittialize!$F$7,HS!J142*Inittialize!$F$8,HS!J143*Inittialize!$F$9,HS!J144*Inittialize!$F$10,HS!J145*Inittialize!$F$11))
)*IF(J68=J42,2,IF(J68=J29,3,IF(J68=J16,4,IF(J68=J3,5,HSDR!W32)))))</f>
        <v>-0.82527093888866809</v>
      </c>
      <c r="K106" s="57">
        <f>IF(K68=HSDR!K32,HSDR!K84,IF(Rules!$B$13=Rules!$E$13,
SUM(Stand!K136*Inittialize!$F$2,Stand!K137*Inittialize!$F$3,Stand!K138*Inittialize!$F$4,Stand!K139*Inittialize!$F$5,Stand!K140*Inittialize!$F$6,Stand!K141*Inittialize!$F$7,Stand!K142*Inittialize!$F$8,Stand!K143*Inittialize!$F$9,Stand!K144*Inittialize!$F$10,Stand!K145*Inittialize!$F$11),
IF(Rules!$B$10=Rules!$D$10,SUM(HSD!K136*Inittialize!$F$2,HSD!K137*Inittialize!$F$3,HSD!K138*Inittialize!$F$4,HSD!K139*Inittialize!$F$5,HSD!K140*Inittialize!$F$6,HSD!K141*Inittialize!$F$7,HSD!K142*Inittialize!$F$8,HSD!K143*Inittialize!$F$9,HSD!K144*Inittialize!$F$10,HSD!K145*Inittialize!$F$11),
SUM(HS!K136*Inittialize!$F$2,HS!K137*Inittialize!$F$3,HS!K138*Inittialize!$F$4,HS!K139*Inittialize!$F$5,HS!K140*Inittialize!$F$6,HS!K141*Inittialize!$F$7,HS!K142*Inittialize!$F$8,HS!K143*Inittialize!$F$9,HS!K144*Inittialize!$F$10,HS!K145*Inittialize!$F$11))
)*IF(K68=K42,2,IF(K68=K29,3,IF(K68=K16,4,IF(K68=K3,5,HSDR!X32)))))</f>
        <v>-0.88400087606851341</v>
      </c>
    </row>
    <row r="107" spans="1:11" x14ac:dyDescent="0.3">
      <c r="A107" s="98">
        <v>2</v>
      </c>
      <c r="B107" s="93">
        <f>IF(B69=HSDR!B2,HSDR!B106,IF(Rules!$B$10=Rules!$D$10,
SUM(HSD!B137*Inittialize!$F$2,HSD!B106*Inittialize!$F$3,HSD!B107*Inittialize!$F$4,HSD!B108*Inittialize!$F$5,HSD!B109*Inittialize!$F$6,HSD!B110*Inittialize!$F$7,HSD!B111*Inittialize!$F$8,HSD!B112*Inittialize!$F$9,HSD!B113*Inittialize!$F$10,HSD!B114*Inittialize!$F$11),
SUM(HS!B137*Inittialize!$F$2,HS!B106*Inittialize!$F$3,HS!B107*Inittialize!$F$4,HS!B108*Inittialize!$F$5,HS!B109*Inittialize!$F$6,HS!B110*Inittialize!$F$7,HS!B111*Inittialize!$F$8,HS!B112*Inittialize!$F$9,HS!B113*Inittialize!$F$10,HS!B114*Inittialize!$F$11)
)*IF(B69=B43,2,IF(B69=B30,3,IF(B69=B17,4,IF(B69=B4,5)))))</f>
        <v>-0.64969215627243293</v>
      </c>
      <c r="C107" s="1">
        <f>IF(C69=HSDR!C2,HSDR!C106,IF(Rules!$B$10=Rules!$D$10,
SUM(HSD!C137*Inittialize!$F$2,HSD!C106*Inittialize!$F$3,HSD!C107*Inittialize!$F$4,HSD!C108*Inittialize!$F$5,HSD!C109*Inittialize!$F$6,HSD!C110*Inittialize!$F$7,HSD!C111*Inittialize!$F$8,HSD!C112*Inittialize!$F$9,HSD!C113*Inittialize!$F$10,HSD!C114*Inittialize!$F$11),
SUM(HS!C137*Inittialize!$F$2,HS!C106*Inittialize!$F$3,HS!C107*Inittialize!$F$4,HS!C108*Inittialize!$F$5,HS!C109*Inittialize!$F$6,HS!C110*Inittialize!$F$7,HS!C111*Inittialize!$F$8,HS!C112*Inittialize!$F$9,HS!C113*Inittialize!$F$10,HS!C114*Inittialize!$F$11)
)*IF(C69=C43,2,IF(C69=C30,3,IF(C69=C17,4,IF(C69=C4,5)))))</f>
        <v>-0.62794445506581353</v>
      </c>
      <c r="D107" s="1">
        <f>IF(D69=HSDR!D2,HSDR!D106,IF(Rules!$B$10=Rules!$D$10,
SUM(HSD!D137*Inittialize!$F$2,HSD!D106*Inittialize!$F$3,HSD!D107*Inittialize!$F$4,HSD!D108*Inittialize!$F$5,HSD!D109*Inittialize!$F$6,HSD!D110*Inittialize!$F$7,HSD!D111*Inittialize!$F$8,HSD!D112*Inittialize!$F$9,HSD!D113*Inittialize!$F$10,HSD!D114*Inittialize!$F$11),
SUM(HS!D137*Inittialize!$F$2,HS!D106*Inittialize!$F$3,HS!D107*Inittialize!$F$4,HS!D108*Inittialize!$F$5,HS!D109*Inittialize!$F$6,HS!D110*Inittialize!$F$7,HS!D111*Inittialize!$F$8,HS!D112*Inittialize!$F$9,HS!D113*Inittialize!$F$10,HS!D114*Inittialize!$F$11)
)*IF(D69=D43,2,IF(D69=D30,3,IF(D69=D17,4,IF(D69=D4,5)))))</f>
        <v>-0.62549382739723836</v>
      </c>
      <c r="E107" s="1">
        <f>IF(E69=HSDR!E2,HSDR!E106,IF(Rules!$B$10=Rules!$D$10,
SUM(HSD!E137*Inittialize!$F$2,HSD!E106*Inittialize!$F$3,HSD!E107*Inittialize!$F$4,HSD!E108*Inittialize!$F$5,HSD!E109*Inittialize!$F$6,HSD!E110*Inittialize!$F$7,HSD!E111*Inittialize!$F$8,HSD!E112*Inittialize!$F$9,HSD!E113*Inittialize!$F$10,HSD!E114*Inittialize!$F$11),
SUM(HS!E137*Inittialize!$F$2,HS!E106*Inittialize!$F$3,HS!E107*Inittialize!$F$4,HS!E108*Inittialize!$F$5,HS!E109*Inittialize!$F$6,HS!E110*Inittialize!$F$7,HS!E111*Inittialize!$F$8,HS!E112*Inittialize!$F$9,HS!E113*Inittialize!$F$10,HS!E114*Inittialize!$F$11)
)*IF(E69=E43,2,IF(E69=E30,3,IF(E69=E17,4,IF(E69=E4,5)))))</f>
        <v>-1.233795673947496</v>
      </c>
      <c r="F107" s="1">
        <f>IF(F69=HSDR!F2,HSDR!F106,IF(Rules!$B$10=Rules!$D$10,
SUM(HSD!F137*Inittialize!$F$2,HSD!F106*Inittialize!$F$3,HSD!F107*Inittialize!$F$4,HSD!F108*Inittialize!$F$5,HSD!F109*Inittialize!$F$6,HSD!F110*Inittialize!$F$7,HSD!F111*Inittialize!$F$8,HSD!F112*Inittialize!$F$9,HSD!F113*Inittialize!$F$10,HSD!F114*Inittialize!$F$11),
SUM(HS!F137*Inittialize!$F$2,HS!F106*Inittialize!$F$3,HS!F107*Inittialize!$F$4,HS!F108*Inittialize!$F$5,HS!F109*Inittialize!$F$6,HS!F110*Inittialize!$F$7,HS!F111*Inittialize!$F$8,HS!F112*Inittialize!$F$9,HS!F113*Inittialize!$F$10,HS!F114*Inittialize!$F$11)
)*IF(F69=F43,2,IF(F69=F30,3,IF(F69=F17,4,IF(F69=F4,5)))))</f>
        <v>-1.2294260823600434</v>
      </c>
      <c r="G107" s="1">
        <f>IF(G69=HSDR!G2,HSDR!G106,IF(Rules!$B$10=Rules!$D$10,
SUM(HSD!G137*Inittialize!$F$2,HSD!G106*Inittialize!$F$3,HSD!G107*Inittialize!$F$4,HSD!G108*Inittialize!$F$5,HSD!G109*Inittialize!$F$6,HSD!G110*Inittialize!$F$7,HSD!G111*Inittialize!$F$8,HSD!G112*Inittialize!$F$9,HSD!G113*Inittialize!$F$10,HSD!G114*Inittialize!$F$11),
SUM(HS!G137*Inittialize!$F$2,HS!G106*Inittialize!$F$3,HS!G107*Inittialize!$F$4,HS!G108*Inittialize!$F$5,HS!G109*Inittialize!$F$6,HS!G110*Inittialize!$F$7,HS!G111*Inittialize!$F$8,HS!G112*Inittialize!$F$9,HS!G113*Inittialize!$F$10,HS!G114*Inittialize!$F$11)
)*IF(G69=G43,2,IF(G69=G30,3,IF(G69=G17,4,IF(G69=G4,5)))))</f>
        <v>-1.2139033364678189</v>
      </c>
      <c r="H107" s="1">
        <f>IF(H69=HSDR!H2,HSDR!H106,IF(Rules!$B$10=Rules!$D$10,
SUM(HSD!H137*Inittialize!$F$2,HSD!H106*Inittialize!$F$3,HSD!H107*Inittialize!$F$4,HSD!H108*Inittialize!$F$5,HSD!H109*Inittialize!$F$6,HSD!H110*Inittialize!$F$7,HSD!H111*Inittialize!$F$8,HSD!H112*Inittialize!$F$9,HSD!H113*Inittialize!$F$10,HSD!H114*Inittialize!$F$11),
SUM(HS!H137*Inittialize!$F$2,HS!H106*Inittialize!$F$3,HS!H107*Inittialize!$F$4,HS!H108*Inittialize!$F$5,HS!H109*Inittialize!$F$6,HS!H110*Inittialize!$F$7,HS!H111*Inittialize!$F$8,HS!H112*Inittialize!$F$9,HS!H113*Inittialize!$F$10,HS!H114*Inittialize!$F$11)
)*IF(H69=H43,2,IF(H69=H30,3,IF(H69=H17,4,IF(H69=H4,5)))))</f>
        <v>-0.93141319961009761</v>
      </c>
      <c r="I107" s="1">
        <f>IF(I69=HSDR!I2,HSDR!I106,IF(Rules!$B$10=Rules!$D$10,
SUM(HSD!I137*Inittialize!$F$2,HSD!I106*Inittialize!$F$3,HSD!I107*Inittialize!$F$4,HSD!I108*Inittialize!$F$5,HSD!I109*Inittialize!$F$6,HSD!I110*Inittialize!$F$7,HSD!I111*Inittialize!$F$8,HSD!I112*Inittialize!$F$9,HSD!I113*Inittialize!$F$10,HSD!I114*Inittialize!$F$11),
SUM(HS!I137*Inittialize!$F$2,HS!I106*Inittialize!$F$3,HS!I107*Inittialize!$F$4,HS!I108*Inittialize!$F$5,HS!I109*Inittialize!$F$6,HS!I110*Inittialize!$F$7,HS!I111*Inittialize!$F$8,HS!I112*Inittialize!$F$9,HS!I113*Inittialize!$F$10,HS!I114*Inittialize!$F$11)
)*IF(I69=I43,2,IF(I69=I30,3,IF(I69=I17,4,IF(I69=I4,5)))))</f>
        <v>-0.53303800219597064</v>
      </c>
      <c r="J107" s="1">
        <f>IF(J69=HSDR!J2,HSDR!J106,IF(Rules!$B$10=Rules!$D$10,
SUM(HSD!J137*Inittialize!$F$2,HSD!J106*Inittialize!$F$3,HSD!J107*Inittialize!$F$4,HSD!J108*Inittialize!$F$5,HSD!J109*Inittialize!$F$6,HSD!J110*Inittialize!$F$7,HSD!J111*Inittialize!$F$8,HSD!J112*Inittialize!$F$9,HSD!J113*Inittialize!$F$10,HSD!J114*Inittialize!$F$11),
SUM(HS!J137*Inittialize!$F$2,HS!J106*Inittialize!$F$3,HS!J107*Inittialize!$F$4,HS!J108*Inittialize!$F$5,HS!J109*Inittialize!$F$6,HS!J110*Inittialize!$F$7,HS!J111*Inittialize!$F$8,HS!J112*Inittialize!$F$9,HS!J113*Inittialize!$F$10,HS!J114*Inittialize!$F$11)
)*IF(J69=J43,2,IF(J69=J30,3,IF(J69=J17,4,IF(J69=J4,5)))))</f>
        <v>-0.57336816996507856</v>
      </c>
      <c r="K107" s="9">
        <f>IF(K69=HSDR!K2,HSDR!K106,IF(Rules!$B$10=Rules!$D$10,
SUM(HSD!K137*Inittialize!$F$2,HSD!K106*Inittialize!$F$3,HSD!K107*Inittialize!$F$4,HSD!K108*Inittialize!$F$5,HSD!K109*Inittialize!$F$6,HSD!K110*Inittialize!$F$7,HSD!K111*Inittialize!$F$8,HSD!K112*Inittialize!$F$9,HSD!K113*Inittialize!$F$10,HSD!K114*Inittialize!$F$11),
SUM(HS!K137*Inittialize!$F$2,HS!K106*Inittialize!$F$3,HS!K107*Inittialize!$F$4,HS!K108*Inittialize!$F$5,HS!K109*Inittialize!$F$6,HS!K110*Inittialize!$F$7,HS!K111*Inittialize!$F$8,HS!K112*Inittialize!$F$9,HS!K113*Inittialize!$F$10,HS!K114*Inittialize!$F$11)
)*IF(K69=K43,2,IF(K69=K30,3,IF(K69=K17,4,IF(K69=K4,5)))))</f>
        <v>-0.62034738716819848</v>
      </c>
    </row>
    <row r="108" spans="1:11" x14ac:dyDescent="0.3">
      <c r="A108" s="98">
        <v>3</v>
      </c>
      <c r="B108" s="93">
        <f>IF(B70=HSDR!B4,HSDR!B108,IF(Rules!$B$10=Rules!$D$10,
SUM(HSD!B138*Inittialize!$F$2,HSD!B107*Inittialize!$F$3,HSD!B108*Inittialize!$F$4,HSD!B109*Inittialize!$F$5,HSD!B110*Inittialize!$F$6,HSD!B111*Inittialize!$F$7,HSD!B112*Inittialize!$F$8,HSD!B113*Inittialize!$F$9,HSD!B114*Inittialize!$F$10,HSD!B115*Inittialize!$F$11),
SUM(HS!B138*Inittialize!$F$2,HS!B107*Inittialize!$F$3,HS!B108*Inittialize!$F$4,HS!B109*Inittialize!$F$5,HS!B110*Inittialize!$F$6,HS!B111*Inittialize!$F$7,HS!B112*Inittialize!$F$8,HS!B113*Inittialize!$F$9,HS!B114*Inittialize!$F$10,HS!B115*Inittialize!$F$11)
)*IF(B70=B44,2,IF(B70=B31,3,IF(B70=B18,4,IF(B70=B5,5)))))</f>
        <v>-0.67780484725526791</v>
      </c>
      <c r="C108" s="1">
        <f>IF(C70=HSDR!C4,HSDR!C108,IF(Rules!$B$10=Rules!$D$10,
SUM(HSD!C138*Inittialize!$F$2,HSD!C107*Inittialize!$F$3,HSD!C108*Inittialize!$F$4,HSD!C109*Inittialize!$F$5,HSD!C110*Inittialize!$F$6,HSD!C111*Inittialize!$F$7,HSD!C112*Inittialize!$F$8,HSD!C113*Inittialize!$F$9,HSD!C114*Inittialize!$F$10,HSD!C115*Inittialize!$F$11),
SUM(HS!C138*Inittialize!$F$2,HS!C107*Inittialize!$F$3,HS!C108*Inittialize!$F$4,HS!C109*Inittialize!$F$5,HS!C110*Inittialize!$F$6,HS!C111*Inittialize!$F$7,HS!C112*Inittialize!$F$8,HS!C113*Inittialize!$F$9,HS!C114*Inittialize!$F$10,HS!C115*Inittialize!$F$11)
)*IF(C70=C44,2,IF(C70=C31,3,IF(C70=C18,4,IF(C70=C5,5)))))</f>
        <v>-0.65118323227086761</v>
      </c>
      <c r="D108" s="1">
        <f>IF(D70=HSDR!D4,HSDR!D108,IF(Rules!$B$10=Rules!$D$10,
SUM(HSD!D138*Inittialize!$F$2,HSD!D107*Inittialize!$F$3,HSD!D108*Inittialize!$F$4,HSD!D109*Inittialize!$F$5,HSD!D110*Inittialize!$F$6,HSD!D111*Inittialize!$F$7,HSD!D112*Inittialize!$F$8,HSD!D113*Inittialize!$F$9,HSD!D114*Inittialize!$F$10,HSD!D115*Inittialize!$F$11),
SUM(HS!D138*Inittialize!$F$2,HS!D107*Inittialize!$F$3,HS!D108*Inittialize!$F$4,HS!D109*Inittialize!$F$5,HS!D110*Inittialize!$F$6,HS!D111*Inittialize!$F$7,HS!D112*Inittialize!$F$8,HS!D113*Inittialize!$F$9,HS!D114*Inittialize!$F$10,HS!D115*Inittialize!$F$11)
)*IF(D70=D44,2,IF(D70=D31,3,IF(D70=D18,4,IF(D70=D5,5)))))</f>
        <v>-0.64909810474299945</v>
      </c>
      <c r="E108" s="1">
        <f>IF(E70=HSDR!E4,HSDR!E108,IF(Rules!$B$10=Rules!$D$10,
SUM(HSD!E138*Inittialize!$F$2,HSD!E107*Inittialize!$F$3,HSD!E108*Inittialize!$F$4,HSD!E109*Inittialize!$F$5,HSD!E110*Inittialize!$F$6,HSD!E111*Inittialize!$F$7,HSD!E112*Inittialize!$F$8,HSD!E113*Inittialize!$F$9,HSD!E114*Inittialize!$F$10,HSD!E115*Inittialize!$F$11),
SUM(HS!E138*Inittialize!$F$2,HS!E107*Inittialize!$F$3,HS!E108*Inittialize!$F$4,HS!E109*Inittialize!$F$5,HS!E110*Inittialize!$F$6,HS!E111*Inittialize!$F$7,HS!E112*Inittialize!$F$8,HS!E113*Inittialize!$F$9,HS!E114*Inittialize!$F$10,HS!E115*Inittialize!$F$11)
)*IF(E70=E44,2,IF(E70=E31,3,IF(E70=E18,4,IF(E70=E5,5)))))</f>
        <v>-1.2592355852064572</v>
      </c>
      <c r="F108" s="1">
        <f>IF(F70=HSDR!F4,HSDR!F108,IF(Rules!$B$10=Rules!$D$10,
SUM(HSD!F138*Inittialize!$F$2,HSD!F107*Inittialize!$F$3,HSD!F108*Inittialize!$F$4,HSD!F109*Inittialize!$F$5,HSD!F110*Inittialize!$F$6,HSD!F111*Inittialize!$F$7,HSD!F112*Inittialize!$F$8,HSD!F113*Inittialize!$F$9,HSD!F114*Inittialize!$F$10,HSD!F115*Inittialize!$F$11),
SUM(HS!F138*Inittialize!$F$2,HS!F107*Inittialize!$F$3,HS!F108*Inittialize!$F$4,HS!F109*Inittialize!$F$5,HS!F110*Inittialize!$F$6,HS!F111*Inittialize!$F$7,HS!F112*Inittialize!$F$8,HS!F113*Inittialize!$F$9,HS!F114*Inittialize!$F$10,HS!F115*Inittialize!$F$11)
)*IF(F70=F44,2,IF(F70=F31,3,IF(F70=F18,4,IF(F70=F5,5)))))</f>
        <v>-1.2551816937596973</v>
      </c>
      <c r="G108" s="1">
        <f>IF(G70=HSDR!G4,HSDR!G108,IF(Rules!$B$10=Rules!$D$10,
SUM(HSD!G138*Inittialize!$F$2,HSD!G107*Inittialize!$F$3,HSD!G108*Inittialize!$F$4,HSD!G109*Inittialize!$F$5,HSD!G110*Inittialize!$F$6,HSD!G111*Inittialize!$F$7,HSD!G112*Inittialize!$F$8,HSD!G113*Inittialize!$F$9,HSD!G114*Inittialize!$F$10,HSD!G115*Inittialize!$F$11),
SUM(HS!G138*Inittialize!$F$2,HS!G107*Inittialize!$F$3,HS!G108*Inittialize!$F$4,HS!G109*Inittialize!$F$5,HS!G110*Inittialize!$F$6,HS!G111*Inittialize!$F$7,HS!G112*Inittialize!$F$8,HS!G113*Inittialize!$F$9,HS!G114*Inittialize!$F$10,HS!G115*Inittialize!$F$11)
)*IF(G70=G44,2,IF(G70=G31,3,IF(G70=G18,4,IF(G70=G5,5)))))</f>
        <v>-1.2407797451889642</v>
      </c>
      <c r="H108" s="1">
        <f>IF(H70=HSDR!H4,HSDR!H108,IF(Rules!$B$10=Rules!$D$10,
SUM(HSD!H138*Inittialize!$F$2,HSD!H107*Inittialize!$F$3,HSD!H108*Inittialize!$F$4,HSD!H109*Inittialize!$F$5,HSD!H110*Inittialize!$F$6,HSD!H111*Inittialize!$F$7,HSD!H112*Inittialize!$F$8,HSD!H113*Inittialize!$F$9,HSD!H114*Inittialize!$F$10,HSD!H115*Inittialize!$F$11),
SUM(HS!H138*Inittialize!$F$2,HS!H107*Inittialize!$F$3,HS!H108*Inittialize!$F$4,HS!H109*Inittialize!$F$5,HS!H110*Inittialize!$F$6,HS!H111*Inittialize!$F$7,HS!H112*Inittialize!$F$8,HS!H113*Inittialize!$F$9,HS!H114*Inittialize!$F$10,HS!H115*Inittialize!$F$11)
)*IF(H70=H44,2,IF(H70=H31,3,IF(H70=H18,4,IF(H70=H5,5)))))</f>
        <v>-0.96452201711337948</v>
      </c>
      <c r="I108" s="1">
        <f>IF(I70=HSDR!I4,HSDR!I108,IF(Rules!$B$10=Rules!$D$10,
SUM(HSD!I138*Inittialize!$F$2,HSD!I107*Inittialize!$F$3,HSD!I108*Inittialize!$F$4,HSD!I109*Inittialize!$F$5,HSD!I110*Inittialize!$F$6,HSD!I111*Inittialize!$F$7,HSD!I112*Inittialize!$F$8,HSD!I113*Inittialize!$F$9,HSD!I114*Inittialize!$F$10,HSD!I115*Inittialize!$F$11),
SUM(HS!I138*Inittialize!$F$2,HS!I107*Inittialize!$F$3,HS!I108*Inittialize!$F$4,HS!I109*Inittialize!$F$5,HS!I110*Inittialize!$F$6,HS!I111*Inittialize!$F$7,HS!I112*Inittialize!$F$8,HS!I113*Inittialize!$F$9,HS!I114*Inittialize!$F$10,HS!I115*Inittialize!$F$11)
)*IF(I70=I44,2,IF(I70=I31,3,IF(I70=I18,4,IF(I70=I5,5)))))</f>
        <v>-0.5657286516448633</v>
      </c>
      <c r="J108" s="1">
        <f>IF(J70=HSDR!J4,HSDR!J108,IF(Rules!$B$10=Rules!$D$10,
SUM(HSD!J138*Inittialize!$F$2,HSD!J107*Inittialize!$F$3,HSD!J108*Inittialize!$F$4,HSD!J109*Inittialize!$F$5,HSD!J110*Inittialize!$F$6,HSD!J111*Inittialize!$F$7,HSD!J112*Inittialize!$F$8,HSD!J113*Inittialize!$F$9,HSD!J114*Inittialize!$F$10,HSD!J115*Inittialize!$F$11),
SUM(HS!J138*Inittialize!$F$2,HS!J107*Inittialize!$F$3,HS!J108*Inittialize!$F$4,HS!J109*Inittialize!$F$5,HS!J110*Inittialize!$F$6,HS!J111*Inittialize!$F$7,HS!J112*Inittialize!$F$8,HS!J113*Inittialize!$F$9,HS!J114*Inittialize!$F$10,HS!J115*Inittialize!$F$11)
)*IF(J70=J44,2,IF(J70=J31,3,IF(J70=J18,4,IF(J70=J5,5)))))</f>
        <v>-0.60258608955731263</v>
      </c>
      <c r="K108" s="9">
        <f>IF(K70=HSDR!K4,HSDR!K108,IF(Rules!$B$10=Rules!$D$10,
SUM(HSD!K138*Inittialize!$F$2,HSD!K107*Inittialize!$F$3,HSD!K108*Inittialize!$F$4,HSD!K109*Inittialize!$F$5,HSD!K110*Inittialize!$F$6,HSD!K111*Inittialize!$F$7,HSD!K112*Inittialize!$F$8,HSD!K113*Inittialize!$F$9,HSD!K114*Inittialize!$F$10,HSD!K115*Inittialize!$F$11),
SUM(HS!K138*Inittialize!$F$2,HS!K107*Inittialize!$F$3,HS!K108*Inittialize!$F$4,HS!K109*Inittialize!$F$5,HS!K110*Inittialize!$F$6,HS!K111*Inittialize!$F$7,HS!K112*Inittialize!$F$8,HS!K113*Inittialize!$F$9,HS!K114*Inittialize!$F$10,HS!K115*Inittialize!$F$11)
)*IF(K70=K44,2,IF(K70=K31,3,IF(K70=K18,4,IF(K70=K5,5)))))</f>
        <v>-0.64629383657022199</v>
      </c>
    </row>
    <row r="109" spans="1:11" x14ac:dyDescent="0.3">
      <c r="A109" s="98">
        <v>4</v>
      </c>
      <c r="B109" s="93">
        <f>IF(B71=HSDR!B6,HSDR!B110,IF(Rules!$B$10=Rules!$D$10,
SUM(HSD!B139*Inittialize!$F$2,HSD!B108*Inittialize!$F$3,HSD!B109*Inittialize!$F$4,HSD!B110*Inittialize!$F$5,HSD!B111*Inittialize!$F$6,HSD!B112*Inittialize!$F$7,HSD!B113*Inittialize!$F$8,HSD!B114*Inittialize!$F$9,HSD!B115*Inittialize!$F$10,HSD!B116*Inittialize!$F$11),
SUM(HS!B139*Inittialize!$F$2,HS!B108*Inittialize!$F$3,HS!B109*Inittialize!$F$4,HS!B110*Inittialize!$F$5,HS!B111*Inittialize!$F$6,HS!B112*Inittialize!$F$7,HS!B113*Inittialize!$F$8,HS!B114*Inittialize!$F$9,HS!B115*Inittialize!$F$10,HS!B116*Inittialize!$F$11)
)*IF(B71=B45,2,IF(B71=B32,3,IF(B71=B19,4,IF(B71=B6,5)))))</f>
        <v>-0.61870368335035075</v>
      </c>
      <c r="C109" s="1">
        <f>IF(C71=HSDR!C6,HSDR!C110,IF(Rules!$B$10=Rules!$D$10,
SUM(HSD!C139*Inittialize!$F$2,HSD!C108*Inittialize!$F$3,HSD!C109*Inittialize!$F$4,HSD!C110*Inittialize!$F$5,HSD!C111*Inittialize!$F$6,HSD!C112*Inittialize!$F$7,HSD!C113*Inittialize!$F$8,HSD!C114*Inittialize!$F$9,HSD!C115*Inittialize!$F$10,HSD!C116*Inittialize!$F$11),
SUM(HS!C139*Inittialize!$F$2,HS!C108*Inittialize!$F$3,HS!C109*Inittialize!$F$4,HS!C110*Inittialize!$F$5,HS!C111*Inittialize!$F$6,HS!C112*Inittialize!$F$7,HS!C113*Inittialize!$F$8,HS!C114*Inittialize!$F$9,HS!C115*Inittialize!$F$10,HS!C116*Inittialize!$F$11)
)*IF(C71=C45,2,IF(C71=C32,3,IF(C71=C19,4,IF(C71=C6,5)))))</f>
        <v>-0.52570125482952001</v>
      </c>
      <c r="D109" s="1">
        <f>IF(D71=HSDR!D6,HSDR!D110,IF(Rules!$B$10=Rules!$D$10,
SUM(HSD!D139*Inittialize!$F$2,HSD!D108*Inittialize!$F$3,HSD!D109*Inittialize!$F$4,HSD!D110*Inittialize!$F$5,HSD!D111*Inittialize!$F$6,HSD!D112*Inittialize!$F$7,HSD!D113*Inittialize!$F$8,HSD!D114*Inittialize!$F$9,HSD!D115*Inittialize!$F$10,HSD!D116*Inittialize!$F$11),
SUM(HS!D139*Inittialize!$F$2,HS!D108*Inittialize!$F$3,HS!D109*Inittialize!$F$4,HS!D110*Inittialize!$F$5,HS!D111*Inittialize!$F$6,HS!D112*Inittialize!$F$7,HS!D113*Inittialize!$F$8,HS!D114*Inittialize!$F$9,HS!D115*Inittialize!$F$10,HS!D116*Inittialize!$F$11)
)*IF(D71=D45,2,IF(D71=D32,3,IF(D71=D19,4,IF(D71=D6,5)))))</f>
        <v>-0.51982063212531804</v>
      </c>
      <c r="E109" s="1">
        <f>IF(E71=HSDR!E6,HSDR!E110,IF(Rules!$B$10=Rules!$D$10,
SUM(HSD!E139*Inittialize!$F$2,HSD!E108*Inittialize!$F$3,HSD!E109*Inittialize!$F$4,HSD!E110*Inittialize!$F$5,HSD!E111*Inittialize!$F$6,HSD!E112*Inittialize!$F$7,HSD!E113*Inittialize!$F$8,HSD!E114*Inittialize!$F$9,HSD!E115*Inittialize!$F$10,HSD!E116*Inittialize!$F$11),
SUM(HS!E139*Inittialize!$F$2,HS!E108*Inittialize!$F$3,HS!E109*Inittialize!$F$4,HS!E110*Inittialize!$F$5,HS!E111*Inittialize!$F$6,HS!E112*Inittialize!$F$7,HS!E113*Inittialize!$F$8,HS!E114*Inittialize!$F$9,HS!E115*Inittialize!$F$10,HS!E116*Inittialize!$F$11)
)*IF(E71=E45,2,IF(E71=E32,3,IF(E71=E19,4,IF(E71=E6,5)))))</f>
        <v>-0.52686965809573971</v>
      </c>
      <c r="F109" s="1">
        <f>IF(F71=HSDR!F6,HSDR!F110,IF(Rules!$B$10=Rules!$D$10,
SUM(HSD!F139*Inittialize!$F$2,HSD!F108*Inittialize!$F$3,HSD!F109*Inittialize!$F$4,HSD!F110*Inittialize!$F$5,HSD!F111*Inittialize!$F$6,HSD!F112*Inittialize!$F$7,HSD!F113*Inittialize!$F$8,HSD!F114*Inittialize!$F$9,HSD!F115*Inittialize!$F$10,HSD!F116*Inittialize!$F$11),
SUM(HS!F139*Inittialize!$F$2,HS!F108*Inittialize!$F$3,HS!F109*Inittialize!$F$4,HS!F110*Inittialize!$F$5,HS!F111*Inittialize!$F$6,HS!F112*Inittialize!$F$7,HS!F113*Inittialize!$F$8,HS!F114*Inittialize!$F$9,HS!F115*Inittialize!$F$10,HS!F116*Inittialize!$F$11)
)*IF(F71=F45,2,IF(F71=F32,3,IF(F71=F19,4,IF(F71=F6,5)))))</f>
        <v>-0.52180592231171319</v>
      </c>
      <c r="G109" s="1">
        <f>IF(G71=HSDR!G6,HSDR!G110,IF(Rules!$B$10=Rules!$D$10,
SUM(HSD!G139*Inittialize!$F$2,HSD!G108*Inittialize!$F$3,HSD!G109*Inittialize!$F$4,HSD!G110*Inittialize!$F$5,HSD!G111*Inittialize!$F$6,HSD!G112*Inittialize!$F$7,HSD!G113*Inittialize!$F$8,HSD!G114*Inittialize!$F$9,HSD!G115*Inittialize!$F$10,HSD!G116*Inittialize!$F$11),
SUM(HS!G139*Inittialize!$F$2,HS!G108*Inittialize!$F$3,HS!G109*Inittialize!$F$4,HS!G110*Inittialize!$F$5,HS!G111*Inittialize!$F$6,HS!G112*Inittialize!$F$7,HS!G113*Inittialize!$F$8,HS!G114*Inittialize!$F$9,HS!G115*Inittialize!$F$10,HS!G116*Inittialize!$F$11)
)*IF(G71=G45,2,IF(G71=G32,3,IF(G71=G19,4,IF(G71=G6,5)))))</f>
        <v>-0.50419996892272845</v>
      </c>
      <c r="H109" s="1">
        <f>IF(H71=HSDR!H6,HSDR!H110,IF(Rules!$B$10=Rules!$D$10,
SUM(HSD!H139*Inittialize!$F$2,HSD!H108*Inittialize!$F$3,HSD!H109*Inittialize!$F$4,HSD!H110*Inittialize!$F$5,HSD!H111*Inittialize!$F$6,HSD!H112*Inittialize!$F$7,HSD!H113*Inittialize!$F$8,HSD!H114*Inittialize!$F$9,HSD!H115*Inittialize!$F$10,HSD!H116*Inittialize!$F$11),
SUM(HS!H139*Inittialize!$F$2,HS!H108*Inittialize!$F$3,HS!H109*Inittialize!$F$4,HS!H110*Inittialize!$F$5,HS!H111*Inittialize!$F$6,HS!H112*Inittialize!$F$7,HS!H113*Inittialize!$F$8,HS!H114*Inittialize!$F$9,HS!H115*Inittialize!$F$10,HS!H116*Inittialize!$F$11)
)*IF(H71=H45,2,IF(H71=H32,3,IF(H71=H19,4,IF(H71=H6,5)))))</f>
        <v>-0.40009338241588083</v>
      </c>
      <c r="I109" s="1">
        <f>IF(I71=HSDR!I6,HSDR!I110,IF(Rules!$B$10=Rules!$D$10,
SUM(HSD!I139*Inittialize!$F$2,HSD!I108*Inittialize!$F$3,HSD!I109*Inittialize!$F$4,HSD!I110*Inittialize!$F$5,HSD!I111*Inittialize!$F$6,HSD!I112*Inittialize!$F$7,HSD!I113*Inittialize!$F$8,HSD!I114*Inittialize!$F$9,HSD!I115*Inittialize!$F$10,HSD!I116*Inittialize!$F$11),
SUM(HS!I139*Inittialize!$F$2,HS!I108*Inittialize!$F$3,HS!I109*Inittialize!$F$4,HS!I110*Inittialize!$F$5,HS!I111*Inittialize!$F$6,HS!I112*Inittialize!$F$7,HS!I113*Inittialize!$F$8,HS!I114*Inittialize!$F$9,HS!I115*Inittialize!$F$10,HS!I116*Inittialize!$F$11)
)*IF(I71=I45,2,IF(I71=I32,3,IF(I71=I19,4,IF(I71=I6,5)))))</f>
        <v>-0.44404302315822308</v>
      </c>
      <c r="J109" s="1">
        <f>IF(J71=HSDR!J6,HSDR!J110,IF(Rules!$B$10=Rules!$D$10,
SUM(HSD!J139*Inittialize!$F$2,HSD!J108*Inittialize!$F$3,HSD!J109*Inittialize!$F$4,HSD!J110*Inittialize!$F$5,HSD!J111*Inittialize!$F$6,HSD!J112*Inittialize!$F$7,HSD!J113*Inittialize!$F$8,HSD!J114*Inittialize!$F$9,HSD!J115*Inittialize!$F$10,HSD!J116*Inittialize!$F$11),
SUM(HS!J139*Inittialize!$F$2,HS!J108*Inittialize!$F$3,HS!J109*Inittialize!$F$4,HS!J110*Inittialize!$F$5,HS!J111*Inittialize!$F$6,HS!J112*Inittialize!$F$7,HS!J113*Inittialize!$F$8,HS!J114*Inittialize!$F$9,HS!J115*Inittialize!$F$10,HS!J116*Inittialize!$F$11)
)*IF(J71=J45,2,IF(J71=J32,3,IF(J71=J19,4,IF(J71=J6,5)))))</f>
        <v>-0.54699786561582064</v>
      </c>
      <c r="K109" s="9">
        <f>IF(K71=HSDR!K6,HSDR!K110,IF(Rules!$B$10=Rules!$D$10,
SUM(HSD!K139*Inittialize!$F$2,HSD!K108*Inittialize!$F$3,HSD!K109*Inittialize!$F$4,HSD!K110*Inittialize!$F$5,HSD!K111*Inittialize!$F$6,HSD!K112*Inittialize!$F$7,HSD!K113*Inittialize!$F$8,HSD!K114*Inittialize!$F$9,HSD!K115*Inittialize!$F$10,HSD!K116*Inittialize!$F$11),
SUM(HS!K139*Inittialize!$F$2,HS!K108*Inittialize!$F$3,HS!K109*Inittialize!$F$4,HS!K110*Inittialize!$F$5,HS!K111*Inittialize!$F$6,HS!K112*Inittialize!$F$7,HS!K113*Inittialize!$F$8,HS!K114*Inittialize!$F$9,HS!K115*Inittialize!$F$10,HS!K116*Inittialize!$F$11)
)*IF(K71=K45,2,IF(K71=K32,3,IF(K71=K19,4,IF(K71=K6,5)))))</f>
        <v>-0.60080448007436693</v>
      </c>
    </row>
    <row r="110" spans="1:11" x14ac:dyDescent="0.3">
      <c r="A110" s="98">
        <v>5</v>
      </c>
      <c r="B110" s="93">
        <f>IF(B72=HSDR!B8,HSDR!B112,IF(Rules!$B$10=Rules!$D$10,
SUM(HSD!B140*Inittialize!$F$2,HSD!B109*Inittialize!$F$3,HSD!B110*Inittialize!$F$4,HSD!B111*Inittialize!$F$5,HSD!B112*Inittialize!$F$6,HSD!B113*Inittialize!$F$7,HSD!B114*Inittialize!$F$8,HSD!B115*Inittialize!$F$9,HSD!B116*Inittialize!$F$10,HSD!B117*Inittialize!$F$11),
SUM(HS!B140*Inittialize!$F$2,HS!B109*Inittialize!$F$3,HS!B110*Inittialize!$F$4,HS!B111*Inittialize!$F$5,HS!B112*Inittialize!$F$6,HS!B113*Inittialize!$F$7,HS!B114*Inittialize!$F$8,HS!B115*Inittialize!$F$9,HS!B116*Inittialize!$F$10,HS!B117*Inittialize!$F$11)
)*IF(B72=B46,2,IF(B72=B33,3,IF(B72=B20,4,IF(B72=B7,5)))))</f>
        <v>-0.51971754456469177</v>
      </c>
      <c r="C110" s="1">
        <f>IF(C72=HSDR!C8,HSDR!C112,IF(Rules!$B$10=Rules!$D$10,
SUM(HSD!C140*Inittialize!$F$2,HSD!C109*Inittialize!$F$3,HSD!C110*Inittialize!$F$4,HSD!C111*Inittialize!$F$5,HSD!C112*Inittialize!$F$6,HSD!C113*Inittialize!$F$7,HSD!C114*Inittialize!$F$8,HSD!C115*Inittialize!$F$9,HSD!C116*Inittialize!$F$10,HSD!C117*Inittialize!$F$11),
SUM(HS!C140*Inittialize!$F$2,HS!C109*Inittialize!$F$3,HS!C110*Inittialize!$F$4,HS!C111*Inittialize!$F$5,HS!C112*Inittialize!$F$6,HS!C113*Inittialize!$F$7,HS!C114*Inittialize!$F$8,HS!C115*Inittialize!$F$9,HS!C116*Inittialize!$F$10,HS!C117*Inittialize!$F$11)
)*IF(C72=C46,2,IF(C72=C33,3,IF(C72=C20,4,IF(C72=C7,5)))))</f>
        <v>-0.85103178353717812</v>
      </c>
      <c r="D110" s="1">
        <f>IF(D72=HSDR!D8,HSDR!D112,IF(Rules!$B$10=Rules!$D$10,
SUM(HSD!D140*Inittialize!$F$2,HSD!D109*Inittialize!$F$3,HSD!D110*Inittialize!$F$4,HSD!D111*Inittialize!$F$5,HSD!D112*Inittialize!$F$6,HSD!D113*Inittialize!$F$7,HSD!D114*Inittialize!$F$8,HSD!D115*Inittialize!$F$9,HSD!D116*Inittialize!$F$10,HSD!D117*Inittialize!$F$11),
SUM(HS!D140*Inittialize!$F$2,HS!D109*Inittialize!$F$3,HS!D110*Inittialize!$F$4,HS!D111*Inittialize!$F$5,HS!D112*Inittialize!$F$6,HS!D113*Inittialize!$F$7,HS!D114*Inittialize!$F$8,HS!D115*Inittialize!$F$9,HS!D116*Inittialize!$F$10,HS!D117*Inittialize!$F$11)
)*IF(D72=D46,2,IF(D72=D33,3,IF(D72=D20,4,IF(D72=D7,5)))))</f>
        <v>-0.84384328890976379</v>
      </c>
      <c r="E110" s="1">
        <f>IF(E72=HSDR!E8,HSDR!E112,IF(Rules!$B$10=Rules!$D$10,
SUM(HSD!E140*Inittialize!$F$2,HSD!E109*Inittialize!$F$3,HSD!E110*Inittialize!$F$4,HSD!E111*Inittialize!$F$5,HSD!E112*Inittialize!$F$6,HSD!E113*Inittialize!$F$7,HSD!E114*Inittialize!$F$8,HSD!E115*Inittialize!$F$9,HSD!E116*Inittialize!$F$10,HSD!E117*Inittialize!$F$11),
SUM(HS!E140*Inittialize!$F$2,HS!E109*Inittialize!$F$3,HS!E110*Inittialize!$F$4,HS!E111*Inittialize!$F$5,HS!E112*Inittialize!$F$6,HS!E113*Inittialize!$F$7,HS!E114*Inittialize!$F$8,HS!E115*Inittialize!$F$9,HS!E116*Inittialize!$F$10,HS!E117*Inittialize!$F$11)
)*IF(E72=E46,2,IF(E72=E33,3,IF(E72=E20,4,IF(E72=E7,5)))))</f>
        <v>-0.83634589828741379</v>
      </c>
      <c r="F110" s="1">
        <f>IF(F72=HSDR!F8,HSDR!F112,IF(Rules!$B$10=Rules!$D$10,
SUM(HSD!F140*Inittialize!$F$2,HSD!F109*Inittialize!$F$3,HSD!F110*Inittialize!$F$4,HSD!F111*Inittialize!$F$5,HSD!F112*Inittialize!$F$6,HSD!F113*Inittialize!$F$7,HSD!F114*Inittialize!$F$8,HSD!F115*Inittialize!$F$9,HSD!F116*Inittialize!$F$10,HSD!F117*Inittialize!$F$11),
SUM(HS!F140*Inittialize!$F$2,HS!F109*Inittialize!$F$3,HS!F110*Inittialize!$F$4,HS!F111*Inittialize!$F$5,HS!F112*Inittialize!$F$6,HS!F113*Inittialize!$F$7,HS!F114*Inittialize!$F$8,HS!F115*Inittialize!$F$9,HS!F116*Inittialize!$F$10,HS!F117*Inittialize!$F$11)
)*IF(F72=F46,2,IF(F72=F33,3,IF(F72=F20,4,IF(F72=F7,5)))))</f>
        <v>-0.82988803869487504</v>
      </c>
      <c r="G110" s="1">
        <f>IF(G72=HSDR!G8,HSDR!G112,IF(Rules!$B$10=Rules!$D$10,
SUM(HSD!G140*Inittialize!$F$2,HSD!G109*Inittialize!$F$3,HSD!G110*Inittialize!$F$4,HSD!G111*Inittialize!$F$5,HSD!G112*Inittialize!$F$6,HSD!G113*Inittialize!$F$7,HSD!G114*Inittialize!$F$8,HSD!G115*Inittialize!$F$9,HSD!G116*Inittialize!$F$10,HSD!G117*Inittialize!$F$11),
SUM(HS!G140*Inittialize!$F$2,HS!G109*Inittialize!$F$3,HS!G110*Inittialize!$F$4,HS!G111*Inittialize!$F$5,HS!G112*Inittialize!$F$6,HS!G113*Inittialize!$F$7,HS!G114*Inittialize!$F$8,HS!G115*Inittialize!$F$9,HS!G116*Inittialize!$F$10,HS!G117*Inittialize!$F$11)
)*IF(G72=G46,2,IF(G72=G33,3,IF(G72=G20,4,IF(G72=G7,5)))))</f>
        <v>-0.80669875371777267</v>
      </c>
      <c r="H110" s="1">
        <f>IF(H72=HSDR!H8,HSDR!H112,IF(Rules!$B$10=Rules!$D$10,
SUM(HSD!H140*Inittialize!$F$2,HSD!H109*Inittialize!$F$3,HSD!H110*Inittialize!$F$4,HSD!H111*Inittialize!$F$5,HSD!H112*Inittialize!$F$6,HSD!H113*Inittialize!$F$7,HSD!H114*Inittialize!$F$8,HSD!H115*Inittialize!$F$9,HSD!H116*Inittialize!$F$10,HSD!H117*Inittialize!$F$11),
SUM(HS!H140*Inittialize!$F$2,HS!H109*Inittialize!$F$3,HS!H110*Inittialize!$F$4,HS!H111*Inittialize!$F$5,HS!H112*Inittialize!$F$6,HS!H113*Inittialize!$F$7,HS!H114*Inittialize!$F$8,HS!H115*Inittialize!$F$9,HS!H116*Inittialize!$F$10,HS!H117*Inittialize!$F$11)
)*IF(H72=H46,2,IF(H72=H33,3,IF(H72=H20,4,IF(H72=H7,5)))))</f>
        <v>-0.76752220540680138</v>
      </c>
      <c r="I110" s="1">
        <f>IF(I72=HSDR!I8,HSDR!I112,IF(Rules!$B$10=Rules!$D$10,
SUM(HSD!I140*Inittialize!$F$2,HSD!I109*Inittialize!$F$3,HSD!I110*Inittialize!$F$4,HSD!I111*Inittialize!$F$5,HSD!I112*Inittialize!$F$6,HSD!I113*Inittialize!$F$7,HSD!I114*Inittialize!$F$8,HSD!I115*Inittialize!$F$9,HSD!I116*Inittialize!$F$10,HSD!I117*Inittialize!$F$11),
SUM(HS!I140*Inittialize!$F$2,HS!I109*Inittialize!$F$3,HS!I110*Inittialize!$F$4,HS!I111*Inittialize!$F$5,HS!I112*Inittialize!$F$6,HS!I113*Inittialize!$F$7,HS!I114*Inittialize!$F$8,HS!I115*Inittialize!$F$9,HS!I116*Inittialize!$F$10,HS!I117*Inittialize!$F$11)
)*IF(I72=I46,2,IF(I72=I33,3,IF(I72=I20,4,IF(I72=I7,5)))))</f>
        <v>-0.80767276141362832</v>
      </c>
      <c r="J110" s="1">
        <f>IF(J72=HSDR!J8,HSDR!J112,IF(Rules!$B$10=Rules!$D$10,
SUM(HSD!J140*Inittialize!$F$2,HSD!J109*Inittialize!$F$3,HSD!J110*Inittialize!$F$4,HSD!J111*Inittialize!$F$5,HSD!J112*Inittialize!$F$6,HSD!J113*Inittialize!$F$7,HSD!J114*Inittialize!$F$8,HSD!J115*Inittialize!$F$9,HSD!J116*Inittialize!$F$10,HSD!J117*Inittialize!$F$11),
SUM(HS!J140*Inittialize!$F$2,HS!J109*Inittialize!$F$3,HS!J110*Inittialize!$F$4,HS!J111*Inittialize!$F$5,HS!J112*Inittialize!$F$6,HS!J113*Inittialize!$F$7,HS!J114*Inittialize!$F$8,HS!J115*Inittialize!$F$9,HS!J116*Inittialize!$F$10,HS!J117*Inittialize!$F$11)
)*IF(J72=J46,2,IF(J72=J33,3,IF(J72=J20,4,IF(J72=J7,5)))))</f>
        <v>-0.85334348220532463</v>
      </c>
      <c r="K110" s="9">
        <f>IF(K72=HSDR!K8,HSDR!K112,IF(Rules!$B$10=Rules!$D$10,
SUM(HSD!K140*Inittialize!$F$2,HSD!K109*Inittialize!$F$3,HSD!K110*Inittialize!$F$4,HSD!K111*Inittialize!$F$5,HSD!K112*Inittialize!$F$6,HSD!K113*Inittialize!$F$7,HSD!K114*Inittialize!$F$8,HSD!K115*Inittialize!$F$9,HSD!K116*Inittialize!$F$10,HSD!K117*Inittialize!$F$11),
SUM(HS!K140*Inittialize!$F$2,HS!K109*Inittialize!$F$3,HS!K110*Inittialize!$F$4,HS!K111*Inittialize!$F$5,HS!K112*Inittialize!$F$6,HS!K113*Inittialize!$F$7,HS!K114*Inittialize!$F$8,HS!K115*Inittialize!$F$9,HS!K116*Inittialize!$F$10,HS!K117*Inittialize!$F$11)
)*IF(K72=K46,2,IF(K72=K33,3,IF(K72=K20,4,IF(K72=K7,5)))))</f>
        <v>-0.4391161443290561</v>
      </c>
    </row>
    <row r="111" spans="1:11" x14ac:dyDescent="0.3">
      <c r="A111" s="98">
        <v>6</v>
      </c>
      <c r="B111" s="93">
        <f>IF(B73=HSDR!B10,HSDR!B114,IF(Rules!$B$10=Rules!$D$10,
SUM(HSD!B141*Inittialize!$F$2,HSD!B110*Inittialize!$F$3,HSD!B111*Inittialize!$F$4,HSD!B112*Inittialize!$F$5,HSD!B113*Inittialize!$F$6,HSD!B114*Inittialize!$F$7,HSD!B115*Inittialize!$F$8,HSD!B116*Inittialize!$F$9,HSD!B117*Inittialize!$F$10,HSD!B118*Inittialize!$F$11),
SUM(HS!B141*Inittialize!$F$2,HS!B110*Inittialize!$F$3,HS!B111*Inittialize!$F$4,HS!B112*Inittialize!$F$5,HS!B113*Inittialize!$F$6,HS!B114*Inittialize!$F$7,HS!B115*Inittialize!$F$8,HS!B116*Inittialize!$F$9,HS!B117*Inittialize!$F$10,HS!B118*Inittialize!$F$11)
)*IF(B73=B47,2,IF(B73=B34,3,IF(B73=B21,4,IF(B73=B8,5)))))</f>
        <v>-0.69498195510467564</v>
      </c>
      <c r="C111" s="1">
        <f>IF(C73=HSDR!C10,HSDR!C114,IF(Rules!$B$10=Rules!$D$10,
SUM(HSD!C141*Inittialize!$F$2,HSD!C110*Inittialize!$F$3,HSD!C111*Inittialize!$F$4,HSD!C112*Inittialize!$F$5,HSD!C113*Inittialize!$F$6,HSD!C114*Inittialize!$F$7,HSD!C115*Inittialize!$F$8,HSD!C116*Inittialize!$F$9,HSD!C117*Inittialize!$F$10,HSD!C118*Inittialize!$F$11),
SUM(HS!C141*Inittialize!$F$2,HS!C110*Inittialize!$F$3,HS!C111*Inittialize!$F$4,HS!C112*Inittialize!$F$5,HS!C113*Inittialize!$F$6,HS!C114*Inittialize!$F$7,HS!C115*Inittialize!$F$8,HS!C116*Inittialize!$F$9,HS!C117*Inittialize!$F$10,HS!C118*Inittialize!$F$11)
)*IF(C73=C47,2,IF(C73=C34,3,IF(C73=C21,4,IF(C73=C8,5)))))</f>
        <v>-0.64537193969934437</v>
      </c>
      <c r="D111" s="1">
        <f>IF(D73=HSDR!D10,HSDR!D114,IF(Rules!$B$10=Rules!$D$10,
SUM(HSD!D141*Inittialize!$F$2,HSD!D110*Inittialize!$F$3,HSD!D111*Inittialize!$F$4,HSD!D112*Inittialize!$F$5,HSD!D113*Inittialize!$F$6,HSD!D114*Inittialize!$F$7,HSD!D115*Inittialize!$F$8,HSD!D116*Inittialize!$F$9,HSD!D117*Inittialize!$F$10,HSD!D118*Inittialize!$F$11),
SUM(HS!D141*Inittialize!$F$2,HS!D110*Inittialize!$F$3,HS!D111*Inittialize!$F$4,HS!D112*Inittialize!$F$5,HS!D113*Inittialize!$F$6,HS!D114*Inittialize!$F$7,HS!D115*Inittialize!$F$8,HS!D116*Inittialize!$F$9,HS!D117*Inittialize!$F$10,HS!D118*Inittialize!$F$11)
)*IF(D73=D47,2,IF(D73=D34,3,IF(D73=D21,4,IF(D73=D8,5)))))</f>
        <v>-1.2981962094859989</v>
      </c>
      <c r="E111" s="1">
        <f>IF(E73=HSDR!E10,HSDR!E114,IF(Rules!$B$10=Rules!$D$10,
SUM(HSD!E141*Inittialize!$F$2,HSD!E110*Inittialize!$F$3,HSD!E111*Inittialize!$F$4,HSD!E112*Inittialize!$F$5,HSD!E113*Inittialize!$F$6,HSD!E114*Inittialize!$F$7,HSD!E115*Inittialize!$F$8,HSD!E116*Inittialize!$F$9,HSD!E117*Inittialize!$F$10,HSD!E118*Inittialize!$F$11),
SUM(HS!E141*Inittialize!$F$2,HS!E110*Inittialize!$F$3,HS!E111*Inittialize!$F$4,HS!E112*Inittialize!$F$5,HS!E113*Inittialize!$F$6,HS!E114*Inittialize!$F$7,HS!E115*Inittialize!$F$8,HS!E116*Inittialize!$F$9,HS!E117*Inittialize!$F$10,HS!E118*Inittialize!$F$11)
)*IF(E73=E47,2,IF(E73=E34,3,IF(E73=E21,4,IF(E73=E8,5)))))</f>
        <v>-1.3258537501902028</v>
      </c>
      <c r="F111" s="1">
        <f>IF(F73=HSDR!F10,HSDR!F114,IF(Rules!$B$10=Rules!$D$10,
SUM(HSD!F141*Inittialize!$F$2,HSD!F110*Inittialize!$F$3,HSD!F111*Inittialize!$F$4,HSD!F112*Inittialize!$F$5,HSD!F113*Inittialize!$F$6,HSD!F114*Inittialize!$F$7,HSD!F115*Inittialize!$F$8,HSD!F116*Inittialize!$F$9,HSD!F117*Inittialize!$F$10,HSD!F118*Inittialize!$F$11),
SUM(HS!F141*Inittialize!$F$2,HS!F110*Inittialize!$F$3,HS!F111*Inittialize!$F$4,HS!F112*Inittialize!$F$5,HS!F113*Inittialize!$F$6,HS!F114*Inittialize!$F$7,HS!F115*Inittialize!$F$8,HS!F116*Inittialize!$F$9,HS!F117*Inittialize!$F$10,HS!F118*Inittialize!$F$11)
)*IF(F73=F47,2,IF(F73=F34,3,IF(F73=F21,4,IF(F73=F8,5)))))</f>
        <v>-1.3226649484466504</v>
      </c>
      <c r="G111" s="1">
        <f>IF(G73=HSDR!G10,HSDR!G114,IF(Rules!$B$10=Rules!$D$10,
SUM(HSD!G141*Inittialize!$F$2,HSD!G110*Inittialize!$F$3,HSD!G111*Inittialize!$F$4,HSD!G112*Inittialize!$F$5,HSD!G113*Inittialize!$F$6,HSD!G114*Inittialize!$F$7,HSD!G115*Inittialize!$F$8,HSD!G116*Inittialize!$F$9,HSD!G117*Inittialize!$F$10,HSD!G118*Inittialize!$F$11),
SUM(HS!G141*Inittialize!$F$2,HS!G110*Inittialize!$F$3,HS!G111*Inittialize!$F$4,HS!G112*Inittialize!$F$5,HS!G113*Inittialize!$F$6,HS!G114*Inittialize!$F$7,HS!G115*Inittialize!$F$8,HS!G116*Inittialize!$F$9,HS!G117*Inittialize!$F$10,HS!G118*Inittialize!$F$11)
)*IF(G73=G47,2,IF(G73=G34,3,IF(G73=G21,4,IF(G73=G8,5)))))</f>
        <v>-1.311322479541126</v>
      </c>
      <c r="H111" s="1">
        <f>IF(H73=HSDR!H10,HSDR!H114,IF(Rules!$B$10=Rules!$D$10,
SUM(HSD!H141*Inittialize!$F$2,HSD!H110*Inittialize!$F$3,HSD!H111*Inittialize!$F$4,HSD!H112*Inittialize!$F$5,HSD!H113*Inittialize!$F$6,HSD!H114*Inittialize!$F$7,HSD!H115*Inittialize!$F$8,HSD!H116*Inittialize!$F$9,HSD!H117*Inittialize!$F$10,HSD!H118*Inittialize!$F$11),
SUM(HS!H141*Inittialize!$F$2,HS!H110*Inittialize!$F$3,HS!H111*Inittialize!$F$4,HS!H112*Inittialize!$F$5,HS!H113*Inittialize!$F$6,HS!H114*Inittialize!$F$7,HS!H115*Inittialize!$F$8,HS!H116*Inittialize!$F$9,HS!H117*Inittialize!$F$10,HS!H118*Inittialize!$F$11)
)*IF(H73=H47,2,IF(H73=H34,3,IF(H73=H21,4,IF(H73=H8,5)))))</f>
        <v>-0.56826126528899534</v>
      </c>
      <c r="I111" s="1">
        <f>IF(I73=HSDR!I10,HSDR!I114,IF(Rules!$B$10=Rules!$D$10,
SUM(HSD!I141*Inittialize!$F$2,HSD!I110*Inittialize!$F$3,HSD!I111*Inittialize!$F$4,HSD!I112*Inittialize!$F$5,HSD!I113*Inittialize!$F$6,HSD!I114*Inittialize!$F$7,HSD!I115*Inittialize!$F$8,HSD!I116*Inittialize!$F$9,HSD!I117*Inittialize!$F$10,HSD!I118*Inittialize!$F$11),
SUM(HS!I141*Inittialize!$F$2,HS!I110*Inittialize!$F$3,HS!I111*Inittialize!$F$4,HS!I112*Inittialize!$F$5,HS!I113*Inittialize!$F$6,HS!I114*Inittialize!$F$7,HS!I115*Inittialize!$F$8,HS!I116*Inittialize!$F$9,HS!I117*Inittialize!$F$10,HS!I118*Inittialize!$F$11)
)*IF(I73=I47,2,IF(I73=I34,3,IF(I73=I21,4,IF(I73=I8,5)))))</f>
        <v>-0.59671580617491327</v>
      </c>
      <c r="J111" s="1">
        <f>IF(J73=HSDR!J10,HSDR!J114,IF(Rules!$B$10=Rules!$D$10,
SUM(HSD!J141*Inittialize!$F$2,HSD!J110*Inittialize!$F$3,HSD!J111*Inittialize!$F$4,HSD!J112*Inittialize!$F$5,HSD!J113*Inittialize!$F$6,HSD!J114*Inittialize!$F$7,HSD!J115*Inittialize!$F$8,HSD!J116*Inittialize!$F$9,HSD!J117*Inittialize!$F$10,HSD!J118*Inittialize!$F$11),
SUM(HS!J141*Inittialize!$F$2,HS!J110*Inittialize!$F$3,HS!J111*Inittialize!$F$4,HS!J112*Inittialize!$F$5,HS!J113*Inittialize!$F$6,HS!J114*Inittialize!$F$7,HS!J115*Inittialize!$F$8,HS!J116*Inittialize!$F$9,HS!J117*Inittialize!$F$10,HS!J118*Inittialize!$F$11)
)*IF(J73=J47,2,IF(J73=J34,3,IF(J73=J21,4,IF(J73=J8,5)))))</f>
        <v>-0.63009096848306756</v>
      </c>
      <c r="K111" s="9">
        <f>IF(K73=HSDR!K10,HSDR!K114,IF(Rules!$B$10=Rules!$D$10,
SUM(HSD!K141*Inittialize!$F$2,HSD!K110*Inittialize!$F$3,HSD!K111*Inittialize!$F$4,HSD!K112*Inittialize!$F$5,HSD!K113*Inittialize!$F$6,HSD!K114*Inittialize!$F$7,HSD!K115*Inittialize!$F$8,HSD!K116*Inittialize!$F$9,HSD!K117*Inittialize!$F$10,HSD!K118*Inittialize!$F$11),
SUM(HS!K141*Inittialize!$F$2,HS!K110*Inittialize!$F$3,HS!K111*Inittialize!$F$4,HS!K112*Inittialize!$F$5,HS!K113*Inittialize!$F$6,HS!K114*Inittialize!$F$7,HS!K115*Inittialize!$F$8,HS!K116*Inittialize!$F$9,HS!K117*Inittialize!$F$10,HS!K118*Inittialize!$F$11)
)*IF(K73=K47,2,IF(K73=K34,3,IF(K73=K21,4,IF(K73=K8,5)))))</f>
        <v>-0.66958834719356342</v>
      </c>
    </row>
    <row r="112" spans="1:11" x14ac:dyDescent="0.3">
      <c r="A112" s="98">
        <v>7</v>
      </c>
      <c r="B112" s="93">
        <f>IF(B74=HSDR!B12,HSDR!B116,IF(Rules!$B$10=Rules!$D$10,
SUM(HSD!B142*Inittialize!$F$2,HSD!B111*Inittialize!$F$3,HSD!B112*Inittialize!$F$4,HSD!B113*Inittialize!$F$5,HSD!B114*Inittialize!$F$6,HSD!B115*Inittialize!$F$7,HSD!B116*Inittialize!$F$8,HSD!B117*Inittialize!$F$9,HSD!B118*Inittialize!$F$10,HSD!B119*Inittialize!$F$11),
SUM(HS!B142*Inittialize!$F$2,HS!B111*Inittialize!$F$3,HS!B112*Inittialize!$F$4,HS!B113*Inittialize!$F$5,HS!B114*Inittialize!$F$6,HS!B115*Inittialize!$F$7,HS!B116*Inittialize!$F$8,HS!B117*Inittialize!$F$9,HS!B118*Inittialize!$F$10,HS!B119*Inittialize!$F$11)
)*IF(B74=B48,2,IF(B74=B35,3,IF(B74=B22,4,IF(B74=B9,5)))))</f>
        <v>-0.73699974700352133</v>
      </c>
      <c r="C112" s="1">
        <f>IF(C74=HSDR!C12,HSDR!C116,IF(Rules!$B$10=Rules!$D$10,
SUM(HSD!C142*Inittialize!$F$2,HSD!C111*Inittialize!$F$3,HSD!C112*Inittialize!$F$4,HSD!C113*Inittialize!$F$5,HSD!C114*Inittialize!$F$6,HSD!C115*Inittialize!$F$7,HSD!C116*Inittialize!$F$8,HSD!C117*Inittialize!$F$9,HSD!C118*Inittialize!$F$10,HSD!C119*Inittialize!$F$11),
SUM(HS!C142*Inittialize!$F$2,HS!C111*Inittialize!$F$3,HS!C112*Inittialize!$F$4,HS!C113*Inittialize!$F$5,HS!C114*Inittialize!$F$6,HS!C115*Inittialize!$F$7,HS!C116*Inittialize!$F$8,HS!C117*Inittialize!$F$9,HS!C118*Inittialize!$F$10,HS!C119*Inittialize!$F$11)
)*IF(C74=C48,2,IF(C74=C35,3,IF(C74=C22,4,IF(C74=C9,5)))))</f>
        <v>-1.1491979894815301</v>
      </c>
      <c r="D112" s="1">
        <f>IF(D74=HSDR!D12,HSDR!D116,IF(Rules!$B$10=Rules!$D$10,
SUM(HSD!D142*Inittialize!$F$2,HSD!D111*Inittialize!$F$3,HSD!D112*Inittialize!$F$4,HSD!D113*Inittialize!$F$5,HSD!D114*Inittialize!$F$6,HSD!D115*Inittialize!$F$7,HSD!D116*Inittialize!$F$8,HSD!D117*Inittialize!$F$9,HSD!D118*Inittialize!$F$10,HSD!D119*Inittialize!$F$11),
SUM(HS!D142*Inittialize!$F$2,HS!D111*Inittialize!$F$3,HS!D112*Inittialize!$F$4,HS!D113*Inittialize!$F$5,HS!D114*Inittialize!$F$6,HS!D115*Inittialize!$F$7,HS!D116*Inittialize!$F$8,HS!D117*Inittialize!$F$9,HS!D118*Inittialize!$F$10,HS!D119*Inittialize!$F$11)
)*IF(D74=D48,2,IF(D74=D35,3,IF(D74=D22,4,IF(D74=D9,5)))))</f>
        <v>-1.1357161627688817</v>
      </c>
      <c r="E112" s="1">
        <f>IF(E74=HSDR!E12,HSDR!E116,IF(Rules!$B$10=Rules!$D$10,
SUM(HSD!E142*Inittialize!$F$2,HSD!E111*Inittialize!$F$3,HSD!E112*Inittialize!$F$4,HSD!E113*Inittialize!$F$5,HSD!E114*Inittialize!$F$6,HSD!E115*Inittialize!$F$7,HSD!E116*Inittialize!$F$8,HSD!E117*Inittialize!$F$9,HSD!E118*Inittialize!$F$10,HSD!E119*Inittialize!$F$11),
SUM(HS!E142*Inittialize!$F$2,HS!E111*Inittialize!$F$3,HS!E112*Inittialize!$F$4,HS!E113*Inittialize!$F$5,HS!E114*Inittialize!$F$6,HS!E115*Inittialize!$F$7,HS!E116*Inittialize!$F$8,HS!E117*Inittialize!$F$9,HS!E118*Inittialize!$F$10,HS!E119*Inittialize!$F$11)
)*IF(E74=E48,2,IF(E74=E35,3,IF(E74=E22,4,IF(E74=E9,5)))))</f>
        <v>-1.1499460105787866</v>
      </c>
      <c r="F112" s="1">
        <f>IF(F74=HSDR!F12,HSDR!F116,IF(Rules!$B$10=Rules!$D$10,
SUM(HSD!F142*Inittialize!$F$2,HSD!F111*Inittialize!$F$3,HSD!F112*Inittialize!$F$4,HSD!F113*Inittialize!$F$5,HSD!F114*Inittialize!$F$6,HSD!F115*Inittialize!$F$7,HSD!F116*Inittialize!$F$8,HSD!F117*Inittialize!$F$9,HSD!F118*Inittialize!$F$10,HSD!F119*Inittialize!$F$11),
SUM(HS!F142*Inittialize!$F$2,HS!F111*Inittialize!$F$3,HS!F112*Inittialize!$F$4,HS!F113*Inittialize!$F$5,HS!F114*Inittialize!$F$6,HS!F115*Inittialize!$F$7,HS!F116*Inittialize!$F$8,HS!F117*Inittialize!$F$9,HS!F118*Inittialize!$F$10,HS!F119*Inittialize!$F$11)
)*IF(F74=F48,2,IF(F74=F35,3,IF(F74=F22,4,IF(F74=F9,5)))))</f>
        <v>-1.1384444674684717</v>
      </c>
      <c r="G112" s="1">
        <f>IF(G74=HSDR!G12,HSDR!G116,IF(Rules!$B$10=Rules!$D$10,
SUM(HSD!G142*Inittialize!$F$2,HSD!G111*Inittialize!$F$3,HSD!G112*Inittialize!$F$4,HSD!G113*Inittialize!$F$5,HSD!G114*Inittialize!$F$6,HSD!G115*Inittialize!$F$7,HSD!G116*Inittialize!$F$8,HSD!G117*Inittialize!$F$9,HSD!G118*Inittialize!$F$10,HSD!G119*Inittialize!$F$11),
SUM(HS!G142*Inittialize!$F$2,HS!G111*Inittialize!$F$3,HS!G112*Inittialize!$F$4,HS!G113*Inittialize!$F$5,HS!G114*Inittialize!$F$6,HS!G115*Inittialize!$F$7,HS!G116*Inittialize!$F$8,HS!G117*Inittialize!$F$9,HS!G118*Inittialize!$F$10,HS!G119*Inittialize!$F$11)
)*IF(G74=G48,2,IF(G74=G35,3,IF(G74=G22,4,IF(G74=G9,5)))))</f>
        <v>-1.0970223527199601</v>
      </c>
      <c r="H112" s="1">
        <f>IF(H74=HSDR!H12,HSDR!H116,IF(Rules!$B$10=Rules!$D$10,
SUM(HSD!H142*Inittialize!$F$2,HSD!H111*Inittialize!$F$3,HSD!H112*Inittialize!$F$4,HSD!H113*Inittialize!$F$5,HSD!H114*Inittialize!$F$6,HSD!H115*Inittialize!$F$7,HSD!H116*Inittialize!$F$8,HSD!H117*Inittialize!$F$9,HSD!H118*Inittialize!$F$10,HSD!H119*Inittialize!$F$11),
SUM(HS!H142*Inittialize!$F$2,HS!H111*Inittialize!$F$3,HS!H112*Inittialize!$F$4,HS!H113*Inittialize!$F$5,HS!H114*Inittialize!$F$6,HS!H115*Inittialize!$F$7,HS!H116*Inittialize!$F$8,HS!H117*Inittialize!$F$9,HS!H118*Inittialize!$F$10,HS!H119*Inittialize!$F$11)
)*IF(H74=H48,2,IF(H74=H35,3,IF(H74=H22,4,IF(H74=H9,5)))))</f>
        <v>-0.89612794755799419</v>
      </c>
      <c r="I112" s="1">
        <f>IF(I74=HSDR!I12,HSDR!I116,IF(Rules!$B$10=Rules!$D$10,
SUM(HSD!I142*Inittialize!$F$2,HSD!I111*Inittialize!$F$3,HSD!I112*Inittialize!$F$4,HSD!I113*Inittialize!$F$5,HSD!I114*Inittialize!$F$6,HSD!I115*Inittialize!$F$7,HSD!I116*Inittialize!$F$8,HSD!I117*Inittialize!$F$9,HSD!I118*Inittialize!$F$10,HSD!I119*Inittialize!$F$11),
SUM(HS!I142*Inittialize!$F$2,HS!I111*Inittialize!$F$3,HS!I112*Inittialize!$F$4,HS!I113*Inittialize!$F$5,HS!I114*Inittialize!$F$6,HS!I115*Inittialize!$F$7,HS!I116*Inittialize!$F$8,HS!I117*Inittialize!$F$9,HS!I118*Inittialize!$F$10,HS!I119*Inittialize!$F$11)
)*IF(I74=I48,2,IF(I74=I35,3,IF(I74=I22,4,IF(I74=I9,5)))))</f>
        <v>-0.65227026144673639</v>
      </c>
      <c r="J112" s="1">
        <f>IF(J74=HSDR!J12,HSDR!J116,IF(Rules!$B$10=Rules!$D$10,
SUM(HSD!J142*Inittialize!$F$2,HSD!J111*Inittialize!$F$3,HSD!J112*Inittialize!$F$4,HSD!J113*Inittialize!$F$5,HSD!J114*Inittialize!$F$6,HSD!J115*Inittialize!$F$7,HSD!J116*Inittialize!$F$8,HSD!J117*Inittialize!$F$9,HSD!J118*Inittialize!$F$10,HSD!J119*Inittialize!$F$11),
SUM(HS!J142*Inittialize!$F$2,HS!J111*Inittialize!$F$3,HS!J112*Inittialize!$F$4,HS!J113*Inittialize!$F$5,HS!J114*Inittialize!$F$6,HS!J115*Inittialize!$F$7,HS!J116*Inittialize!$F$8,HS!J117*Inittialize!$F$9,HS!J118*Inittialize!$F$10,HS!J119*Inittialize!$F$11)
)*IF(J74=J48,2,IF(J74=J35,3,IF(J74=J22,4,IF(J74=J9,5)))))</f>
        <v>-0.68104782486550219</v>
      </c>
      <c r="K112" s="9">
        <f>IF(K74=HSDR!K12,HSDR!K116,IF(Rules!$B$10=Rules!$D$10,
SUM(HSD!K142*Inittialize!$F$2,HSD!K111*Inittialize!$F$3,HSD!K112*Inittialize!$F$4,HSD!K113*Inittialize!$F$5,HSD!K114*Inittialize!$F$6,HSD!K115*Inittialize!$F$7,HSD!K116*Inittialize!$F$8,HSD!K117*Inittialize!$F$9,HSD!K118*Inittialize!$F$10,HSD!K119*Inittialize!$F$11),
SUM(HS!K142*Inittialize!$F$2,HS!K111*Inittialize!$F$3,HS!K112*Inittialize!$F$4,HS!K113*Inittialize!$F$5,HS!K114*Inittialize!$F$6,HS!K115*Inittialize!$F$7,HS!K116*Inittialize!$F$8,HS!K117*Inittialize!$F$9,HS!K118*Inittialize!$F$10,HS!K119*Inittialize!$F$11)
)*IF(K74=K48,2,IF(K74=K35,3,IF(K74=K22,4,IF(K74=K9,5)))))</f>
        <v>-0.71510423814138879</v>
      </c>
    </row>
    <row r="113" spans="1:11" x14ac:dyDescent="0.3">
      <c r="A113" s="98">
        <v>8</v>
      </c>
      <c r="B113" s="93">
        <f>IF(B75=HSDR!B14,HSDR!B118,IF(Rules!$B$10=Rules!$D$10,
SUM(HSD!B143*Inittialize!$F$2,HSD!B112*Inittialize!$F$3,HSD!B113*Inittialize!$F$4,HSD!B114*Inittialize!$F$5,HSD!B115*Inittialize!$F$6,HSD!B116*Inittialize!$F$7,HSD!B117*Inittialize!$F$8,HSD!B118*Inittialize!$F$9,HSD!B119*Inittialize!$F$10,HSD!B120*Inittialize!$F$11),
SUM(HS!B143*Inittialize!$F$2,HS!B112*Inittialize!$F$3,HS!B113*Inittialize!$F$4,HS!B114*Inittialize!$F$5,HS!B115*Inittialize!$F$6,HS!B116*Inittialize!$F$7,HS!B117*Inittialize!$F$8,HS!B118*Inittialize!$F$9,HS!B119*Inittialize!$F$10,HS!B120*Inittialize!$F$11)
)*IF(B75=B49,2,IF(B75=B36,3,IF(B75=B23,4,IF(B75=B10,5)))))</f>
        <v>-0.78789092338230082</v>
      </c>
      <c r="C113" s="1">
        <f>IF(C75=HSDR!C14,HSDR!C118,IF(Rules!$B$10=Rules!$D$10,
SUM(HSD!C143*Inittialize!$F$2,HSD!C112*Inittialize!$F$3,HSD!C113*Inittialize!$F$4,HSD!C114*Inittialize!$F$5,HSD!C115*Inittialize!$F$6,HSD!C116*Inittialize!$F$7,HSD!C117*Inittialize!$F$8,HSD!C118*Inittialize!$F$9,HSD!C119*Inittialize!$F$10,HSD!C120*Inittialize!$F$11),
SUM(HS!C143*Inittialize!$F$2,HS!C112*Inittialize!$F$3,HS!C113*Inittialize!$F$4,HS!C114*Inittialize!$F$5,HS!C115*Inittialize!$F$6,HS!C116*Inittialize!$F$7,HS!C117*Inittialize!$F$8,HS!C118*Inittialize!$F$9,HS!C119*Inittialize!$F$10,HS!C120*Inittialize!$F$11)
)*IF(C75=C49,2,IF(C75=C36,3,IF(C75=C23,4,IF(C75=C10,5)))))</f>
        <v>-1.05140250965904</v>
      </c>
      <c r="D113" s="1">
        <f>IF(D75=HSDR!D14,HSDR!D118,IF(Rules!$B$10=Rules!$D$10,
SUM(HSD!D143*Inittialize!$F$2,HSD!D112*Inittialize!$F$3,HSD!D113*Inittialize!$F$4,HSD!D114*Inittialize!$F$5,HSD!D115*Inittialize!$F$6,HSD!D116*Inittialize!$F$7,HSD!D117*Inittialize!$F$8,HSD!D118*Inittialize!$F$9,HSD!D119*Inittialize!$F$10,HSD!D120*Inittialize!$F$11),
SUM(HS!D143*Inittialize!$F$2,HS!D112*Inittialize!$F$3,HS!D113*Inittialize!$F$4,HS!D114*Inittialize!$F$5,HS!D115*Inittialize!$F$6,HS!D116*Inittialize!$F$7,HS!D117*Inittialize!$F$8,HS!D118*Inittialize!$F$9,HS!D119*Inittialize!$F$10,HS!D120*Inittialize!$F$11)
)*IF(D75=D49,2,IF(D75=D36,3,IF(D75=D23,4,IF(D75=D10,5)))))</f>
        <v>-1.0396412642506361</v>
      </c>
      <c r="E113" s="1">
        <f>IF(E75=HSDR!E14,HSDR!E118,IF(Rules!$B$10=Rules!$D$10,
SUM(HSD!E143*Inittialize!$F$2,HSD!E112*Inittialize!$F$3,HSD!E113*Inittialize!$F$4,HSD!E114*Inittialize!$F$5,HSD!E115*Inittialize!$F$6,HSD!E116*Inittialize!$F$7,HSD!E117*Inittialize!$F$8,HSD!E118*Inittialize!$F$9,HSD!E119*Inittialize!$F$10,HSD!E120*Inittialize!$F$11),
SUM(HS!E143*Inittialize!$F$2,HS!E112*Inittialize!$F$3,HS!E113*Inittialize!$F$4,HS!E114*Inittialize!$F$5,HS!E115*Inittialize!$F$6,HS!E116*Inittialize!$F$7,HS!E117*Inittialize!$F$8,HS!E118*Inittialize!$F$9,HS!E119*Inittialize!$F$10,HS!E120*Inittialize!$F$11)
)*IF(E75=E49,2,IF(E75=E36,3,IF(E75=E23,4,IF(E75=E10,5)))))</f>
        <v>-1.0537393161914792</v>
      </c>
      <c r="F113" s="1">
        <f>IF(F75=HSDR!F14,HSDR!F118,IF(Rules!$B$10=Rules!$D$10,
SUM(HSD!F143*Inittialize!$F$2,HSD!F112*Inittialize!$F$3,HSD!F113*Inittialize!$F$4,HSD!F114*Inittialize!$F$5,HSD!F115*Inittialize!$F$6,HSD!F116*Inittialize!$F$7,HSD!F117*Inittialize!$F$8,HSD!F118*Inittialize!$F$9,HSD!F119*Inittialize!$F$10,HSD!F120*Inittialize!$F$11),
SUM(HS!F143*Inittialize!$F$2,HS!F112*Inittialize!$F$3,HS!F113*Inittialize!$F$4,HS!F114*Inittialize!$F$5,HS!F115*Inittialize!$F$6,HS!F116*Inittialize!$F$7,HS!F117*Inittialize!$F$8,HS!F118*Inittialize!$F$9,HS!F119*Inittialize!$F$10,HS!F120*Inittialize!$F$11)
)*IF(F75=F49,2,IF(F75=F36,3,IF(F75=F23,4,IF(F75=F10,5)))))</f>
        <v>-1.0436118446234266</v>
      </c>
      <c r="G113" s="1">
        <f>IF(G75=HSDR!G14,HSDR!G118,IF(Rules!$B$10=Rules!$D$10,
SUM(HSD!G143*Inittialize!$F$2,HSD!G112*Inittialize!$F$3,HSD!G113*Inittialize!$F$4,HSD!G114*Inittialize!$F$5,HSD!G115*Inittialize!$F$6,HSD!G116*Inittialize!$F$7,HSD!G117*Inittialize!$F$8,HSD!G118*Inittialize!$F$9,HSD!G119*Inittialize!$F$10,HSD!G120*Inittialize!$F$11),
SUM(HS!G143*Inittialize!$F$2,HS!G112*Inittialize!$F$3,HS!G113*Inittialize!$F$4,HS!G114*Inittialize!$F$5,HS!G115*Inittialize!$F$6,HS!G116*Inittialize!$F$7,HS!G117*Inittialize!$F$8,HS!G118*Inittialize!$F$9,HS!G119*Inittialize!$F$10,HS!G120*Inittialize!$F$11)
)*IF(G75=G49,2,IF(G75=G36,3,IF(G75=G23,4,IF(G75=G10,5)))))</f>
        <v>-1.0083999378454569</v>
      </c>
      <c r="H113" s="1">
        <f>IF(H75=HSDR!H14,HSDR!H118,IF(Rules!$B$10=Rules!$D$10,
SUM(HSD!H143*Inittialize!$F$2,HSD!H112*Inittialize!$F$3,HSD!H113*Inittialize!$F$4,HSD!H114*Inittialize!$F$5,HSD!H115*Inittialize!$F$6,HSD!H116*Inittialize!$F$7,HSD!H117*Inittialize!$F$8,HSD!H118*Inittialize!$F$9,HSD!H119*Inittialize!$F$10,HSD!H120*Inittialize!$F$11),
SUM(HS!H143*Inittialize!$F$2,HS!H112*Inittialize!$F$3,HS!H113*Inittialize!$F$4,HS!H114*Inittialize!$F$5,HS!H115*Inittialize!$F$6,HS!H116*Inittialize!$F$7,HS!H117*Inittialize!$F$8,HS!H118*Inittialize!$F$9,HS!H119*Inittialize!$F$10,HS!H120*Inittialize!$F$11)
)*IF(H75=H49,2,IF(H75=H36,3,IF(H75=H23,4,IF(H75=H10,5)))))</f>
        <v>-0.80018676483176154</v>
      </c>
      <c r="I113" s="1">
        <f>IF(I75=HSDR!I14,HSDR!I118,IF(Rules!$B$10=Rules!$D$10,
SUM(HSD!I143*Inittialize!$F$2,HSD!I112*Inittialize!$F$3,HSD!I113*Inittialize!$F$4,HSD!I114*Inittialize!$F$5,HSD!I115*Inittialize!$F$6,HSD!I116*Inittialize!$F$7,HSD!I117*Inittialize!$F$8,HSD!I118*Inittialize!$F$9,HSD!I119*Inittialize!$F$10,HSD!I120*Inittialize!$F$11),
SUM(HS!I143*Inittialize!$F$2,HS!I112*Inittialize!$F$3,HS!I113*Inittialize!$F$4,HS!I114*Inittialize!$F$5,HS!I115*Inittialize!$F$6,HS!I116*Inittialize!$F$7,HS!I117*Inittialize!$F$8,HS!I118*Inittialize!$F$9,HS!I119*Inittialize!$F$10,HS!I120*Inittialize!$F$11)
)*IF(I75=I49,2,IF(I75=I36,3,IF(I75=I23,4,IF(I75=I10,5)))))</f>
        <v>-0.88808604631644616</v>
      </c>
      <c r="J113" s="1">
        <f>IF(J75=HSDR!J14,HSDR!J118,IF(Rules!$B$10=Rules!$D$10,
SUM(HSD!J143*Inittialize!$F$2,HSD!J112*Inittialize!$F$3,HSD!J113*Inittialize!$F$4,HSD!J114*Inittialize!$F$5,HSD!J115*Inittialize!$F$6,HSD!J116*Inittialize!$F$7,HSD!J117*Inittialize!$F$8,HSD!J118*Inittialize!$F$9,HSD!J119*Inittialize!$F$10,HSD!J120*Inittialize!$F$11),
SUM(HS!J143*Inittialize!$F$2,HS!J112*Inittialize!$F$3,HS!J113*Inittialize!$F$4,HS!J114*Inittialize!$F$5,HS!J115*Inittialize!$F$6,HS!J116*Inittialize!$F$7,HS!J117*Inittialize!$F$8,HS!J118*Inittialize!$F$9,HS!J119*Inittialize!$F$10,HS!J120*Inittialize!$F$11)
)*IF(J75=J49,2,IF(J75=J36,3,IF(J75=J23,4,IF(J75=J10,5)))))</f>
        <v>-1.0939957312316413</v>
      </c>
      <c r="K113" s="9">
        <f>IF(K75=HSDR!K14,HSDR!K118,IF(Rules!$B$10=Rules!$D$10,
SUM(HSD!K143*Inittialize!$F$2,HSD!K112*Inittialize!$F$3,HSD!K113*Inittialize!$F$4,HSD!K114*Inittialize!$F$5,HSD!K115*Inittialize!$F$6,HSD!K116*Inittialize!$F$7,HSD!K117*Inittialize!$F$8,HSD!K118*Inittialize!$F$9,HSD!K119*Inittialize!$F$10,HSD!K120*Inittialize!$F$11),
SUM(HS!K143*Inittialize!$F$2,HS!K112*Inittialize!$F$3,HS!K113*Inittialize!$F$4,HS!K114*Inittialize!$F$5,HS!K115*Inittialize!$F$6,HS!K116*Inittialize!$F$7,HS!K117*Inittialize!$F$8,HS!K118*Inittialize!$F$9,HS!K119*Inittialize!$F$10,HS!K120*Inittialize!$F$11)
)*IF(K75=K49,2,IF(K75=K36,3,IF(K75=K23,4,IF(K75=K10,5)))))</f>
        <v>-0.75435008288721794</v>
      </c>
    </row>
    <row r="114" spans="1:11" x14ac:dyDescent="0.3">
      <c r="A114" s="98">
        <v>9</v>
      </c>
      <c r="B114" s="93">
        <f>IF(B76=HSDR!B16,HSDR!B120,IF(Rules!$B$10=Rules!$D$10,
SUM(HSD!B144*Inittialize!$F$2,HSD!B113*Inittialize!$F$3,HSD!B114*Inittialize!$F$4,HSD!B115*Inittialize!$F$5,HSD!B116*Inittialize!$F$6,HSD!B117*Inittialize!$F$7,HSD!B118*Inittialize!$F$8,HSD!B119*Inittialize!$F$9,HSD!B120*Inittialize!$F$10,HSD!B121*Inittialize!$F$11),
SUM(HS!B144*Inittialize!$F$2,HS!B113*Inittialize!$F$3,HS!B114*Inittialize!$F$4,HS!B115*Inittialize!$F$5,HS!B116*Inittialize!$F$6,HS!B117*Inittialize!$F$7,HS!B118*Inittialize!$F$8,HS!B119*Inittialize!$F$9,HS!B120*Inittialize!$F$10,HS!B121*Inittialize!$F$11)
)*IF(B76=B50,2,IF(B76=B37,3,IF(B76=B24,4,IF(B76=B11,5)))))</f>
        <v>-0.56504224633707278</v>
      </c>
      <c r="C114" s="1">
        <f>IF(C76=HSDR!C16,HSDR!C120,IF(Rules!$B$10=Rules!$D$10,
SUM(HSD!C144*Inittialize!$F$2,HSD!C113*Inittialize!$F$3,HSD!C114*Inittialize!$F$4,HSD!C115*Inittialize!$F$5,HSD!C116*Inittialize!$F$6,HSD!C117*Inittialize!$F$7,HSD!C118*Inittialize!$F$8,HSD!C119*Inittialize!$F$9,HSD!C120*Inittialize!$F$10,HSD!C121*Inittialize!$F$11),
SUM(HS!C144*Inittialize!$F$2,HS!C113*Inittialize!$F$3,HS!C114*Inittialize!$F$4,HS!C115*Inittialize!$F$5,HS!C116*Inittialize!$F$6,HS!C117*Inittialize!$F$7,HS!C118*Inittialize!$F$8,HS!C119*Inittialize!$F$9,HS!C120*Inittialize!$F$10,HS!C121*Inittialize!$F$11)
)*IF(C76=C50,2,IF(C76=C37,3,IF(C76=C24,4,IF(C76=C11,5)))))</f>
        <v>-0.94593701599860758</v>
      </c>
      <c r="D114" s="1">
        <f>IF(D76=HSDR!D16,HSDR!D120,IF(Rules!$B$10=Rules!$D$10,
SUM(HSD!D144*Inittialize!$F$2,HSD!D113*Inittialize!$F$3,HSD!D114*Inittialize!$F$4,HSD!D115*Inittialize!$F$5,HSD!D116*Inittialize!$F$6,HSD!D117*Inittialize!$F$7,HSD!D118*Inittialize!$F$8,HSD!D119*Inittialize!$F$9,HSD!D120*Inittialize!$F$10,HSD!D121*Inittialize!$F$11),
SUM(HS!D144*Inittialize!$F$2,HS!D113*Inittialize!$F$3,HS!D114*Inittialize!$F$4,HS!D115*Inittialize!$F$5,HS!D116*Inittialize!$F$6,HS!D117*Inittialize!$F$7,HS!D118*Inittialize!$F$8,HS!D119*Inittialize!$F$9,HS!D120*Inittialize!$F$10,HS!D121*Inittialize!$F$11)
)*IF(D76=D50,2,IF(D76=D37,3,IF(D76=D24,4,IF(D76=D11,5)))))</f>
        <v>-0.93613624810926055</v>
      </c>
      <c r="E114" s="1">
        <f>IF(E76=HSDR!E16,HSDR!E120,IF(Rules!$B$10=Rules!$D$10,
SUM(HSD!E144*Inittialize!$F$2,HSD!E113*Inittialize!$F$3,HSD!E114*Inittialize!$F$4,HSD!E115*Inittialize!$F$5,HSD!E116*Inittialize!$F$6,HSD!E117*Inittialize!$F$7,HSD!E118*Inittialize!$F$8,HSD!E119*Inittialize!$F$9,HSD!E120*Inittialize!$F$10,HSD!E121*Inittialize!$F$11),
SUM(HS!E144*Inittialize!$F$2,HS!E113*Inittialize!$F$3,HS!E114*Inittialize!$F$4,HS!E115*Inittialize!$F$5,HS!E116*Inittialize!$F$6,HS!E117*Inittialize!$F$7,HS!E118*Inittialize!$F$8,HS!E119*Inittialize!$F$9,HS!E120*Inittialize!$F$10,HS!E121*Inittialize!$F$11)
)*IF(E76=E50,2,IF(E76=E37,3,IF(E76=E24,4,IF(E76=E11,5)))))</f>
        <v>-0.95049324211147157</v>
      </c>
      <c r="F114" s="1">
        <f>IF(F76=HSDR!F16,HSDR!F120,IF(Rules!$B$10=Rules!$D$10,
SUM(HSD!F144*Inittialize!$F$2,HSD!F113*Inittialize!$F$3,HSD!F114*Inittialize!$F$4,HSD!F115*Inittialize!$F$5,HSD!F116*Inittialize!$F$6,HSD!F117*Inittialize!$F$7,HSD!F118*Inittialize!$F$8,HSD!F119*Inittialize!$F$9,HSD!F120*Inittialize!$F$10,HSD!F121*Inittialize!$F$11),
SUM(HS!F144*Inittialize!$F$2,HS!F113*Inittialize!$F$3,HS!F114*Inittialize!$F$4,HS!F115*Inittialize!$F$5,HS!F116*Inittialize!$F$6,HS!F117*Inittialize!$F$7,HS!F118*Inittialize!$F$8,HS!F119*Inittialize!$F$9,HS!F120*Inittialize!$F$10,HS!F121*Inittialize!$F$11)
)*IF(F76=F50,2,IF(F76=F37,3,IF(F76=F24,4,IF(F76=F11,5)))))</f>
        <v>-0.94210465728724424</v>
      </c>
      <c r="G114" s="1">
        <f>IF(G76=HSDR!G16,HSDR!G120,IF(Rules!$B$10=Rules!$D$10,
SUM(HSD!G144*Inittialize!$F$2,HSD!G113*Inittialize!$F$3,HSD!G114*Inittialize!$F$4,HSD!G115*Inittialize!$F$5,HSD!G116*Inittialize!$F$6,HSD!G117*Inittialize!$F$7,HSD!G118*Inittialize!$F$8,HSD!G119*Inittialize!$F$9,HSD!G120*Inittialize!$F$10,HSD!G121*Inittialize!$F$11),
SUM(HS!G144*Inittialize!$F$2,HS!G113*Inittialize!$F$3,HS!G114*Inittialize!$F$4,HS!G115*Inittialize!$F$5,HS!G116*Inittialize!$F$6,HS!G117*Inittialize!$F$7,HS!G118*Inittialize!$F$8,HS!G119*Inittialize!$F$9,HS!G120*Inittialize!$F$10,HS!G121*Inittialize!$F$11)
)*IF(G76=G50,2,IF(G76=G37,3,IF(G76=G24,4,IF(G76=G11,5)))))</f>
        <v>-0.91224826748974974</v>
      </c>
      <c r="H114" s="1">
        <f>IF(H76=HSDR!H16,HSDR!H120,IF(Rules!$B$10=Rules!$D$10,
SUM(HSD!H144*Inittialize!$F$2,HSD!H113*Inittialize!$F$3,HSD!H114*Inittialize!$F$4,HSD!H115*Inittialize!$F$5,HSD!H116*Inittialize!$F$6,HSD!H117*Inittialize!$F$7,HSD!H118*Inittialize!$F$8,HSD!H119*Inittialize!$F$9,HSD!H120*Inittialize!$F$10,HSD!H121*Inittialize!$F$11),
SUM(HS!H144*Inittialize!$F$2,HS!H113*Inittialize!$F$3,HS!H114*Inittialize!$F$4,HS!H115*Inittialize!$F$5,HS!H116*Inittialize!$F$6,HS!H117*Inittialize!$F$7,HS!H118*Inittialize!$F$8,HS!H119*Inittialize!$F$9,HS!H120*Inittialize!$F$10,HS!H121*Inittialize!$F$11)
)*IF(H76=H50,2,IF(H76=H37,3,IF(H76=H24,4,IF(H76=H11,5)))))</f>
        <v>-0.23132443481922021</v>
      </c>
      <c r="I114" s="1">
        <f>IF(I76=HSDR!I16,HSDR!I120,IF(Rules!$B$10=Rules!$D$10,
SUM(HSD!I144*Inittialize!$F$2,HSD!I113*Inittialize!$F$3,HSD!I114*Inittialize!$F$4,HSD!I115*Inittialize!$F$5,HSD!I116*Inittialize!$F$6,HSD!I117*Inittialize!$F$7,HSD!I118*Inittialize!$F$8,HSD!I119*Inittialize!$F$9,HSD!I120*Inittialize!$F$10,HSD!I121*Inittialize!$F$11),
SUM(HS!I144*Inittialize!$F$2,HS!I113*Inittialize!$F$3,HS!I114*Inittialize!$F$4,HS!I115*Inittialize!$F$5,HS!I116*Inittialize!$F$6,HS!I117*Inittialize!$F$7,HS!I118*Inittialize!$F$8,HS!I119*Inittialize!$F$9,HS!I120*Inittialize!$F$10,HS!I121*Inittialize!$F$11)
)*IF(I76=I50,2,IF(I76=I37,3,IF(I76=I24,4,IF(I76=I11,5)))))</f>
        <v>-0.78543318179803123</v>
      </c>
      <c r="J114" s="1">
        <f>IF(J76=HSDR!J16,HSDR!J120,IF(Rules!$B$10=Rules!$D$10,
SUM(HSD!J144*Inittialize!$F$2,HSD!J113*Inittialize!$F$3,HSD!J114*Inittialize!$F$4,HSD!J115*Inittialize!$F$5,HSD!J116*Inittialize!$F$6,HSD!J117*Inittialize!$F$7,HSD!J118*Inittialize!$F$8,HSD!J119*Inittialize!$F$9,HSD!J120*Inittialize!$F$10,HSD!J121*Inittialize!$F$11),
SUM(HS!J144*Inittialize!$F$2,HS!J113*Inittialize!$F$3,HS!J114*Inittialize!$F$4,HS!J115*Inittialize!$F$5,HS!J116*Inittialize!$F$6,HS!J117*Inittialize!$F$7,HS!J118*Inittialize!$F$8,HS!J119*Inittialize!$F$9,HS!J120*Inittialize!$F$10,HS!J121*Inittialize!$F$11)
)*IF(J76=J50,2,IF(J76=J37,3,IF(J76=J24,4,IF(J76=J11,5)))))</f>
        <v>-0.88224594024720138</v>
      </c>
      <c r="K114" s="9">
        <f>IF(K76=HSDR!K16,HSDR!K120,IF(Rules!$B$10=Rules!$D$10,
SUM(HSD!K144*Inittialize!$F$2,HSD!K113*Inittialize!$F$3,HSD!K114*Inittialize!$F$4,HSD!K115*Inittialize!$F$5,HSD!K116*Inittialize!$F$6,HSD!K117*Inittialize!$F$7,HSD!K118*Inittialize!$F$8,HSD!K119*Inittialize!$F$9,HSD!K120*Inittialize!$F$10,HSD!K121*Inittialize!$F$11),
SUM(HS!K144*Inittialize!$F$2,HS!K113*Inittialize!$F$3,HS!K114*Inittialize!$F$4,HS!K115*Inittialize!$F$5,HS!K116*Inittialize!$F$6,HS!K117*Inittialize!$F$7,HS!K118*Inittialize!$F$8,HS!K119*Inittialize!$F$9,HS!K120*Inittialize!$F$10,HS!K121*Inittialize!$F$11)
)*IF(K76=K50,2,IF(K76=K37,3,IF(K76=K24,4,IF(K76=K11,5)))))</f>
        <v>-0.56504224633707278</v>
      </c>
    </row>
    <row r="115" spans="1:11" ht="16.2" thickBot="1" x14ac:dyDescent="0.35">
      <c r="A115" s="99">
        <v>10</v>
      </c>
      <c r="B115" s="94">
        <f>IF(B77=HSDR!B18,HSDR!B122,IF(Rules!$B$10=Rules!$D$10,
SUM(HSD!B145*Inittialize!$F$2,HSD!B114*Inittialize!$F$3,HSD!B115*Inittialize!$F$4,HSD!B116*Inittialize!$F$5,HSD!B117*Inittialize!$F$6,HSD!B118*Inittialize!$F$7,HSD!B119*Inittialize!$F$8,HSD!B120*Inittialize!$F$9,HSD!B121*Inittialize!$F$10,HSD!B122*Inittialize!$F$11),
SUM(HS!B145*Inittialize!$F$2,HS!B114*Inittialize!$F$3,HS!B115*Inittialize!$F$4,HS!B116*Inittialize!$F$5,HS!B117*Inittialize!$F$6,HS!B118*Inittialize!$F$7,HS!B119*Inittialize!$F$8,HS!B120*Inittialize!$F$9,HS!B121*Inittialize!$F$10,HS!B122*Inittialize!$F$11)
)*IF(B77=B51,2,IF(B77=B38,3,IF(B77=B25,4,IF(B77=B12,5)))))</f>
        <v>-0.3421935692918448</v>
      </c>
      <c r="C115" s="109">
        <f>IF(C77=HSDR!C18,HSDR!C122,IF(Rules!$B$10=Rules!$D$10,
SUM(HSD!C145*Inittialize!$F$2,HSD!C114*Inittialize!$F$3,HSD!C115*Inittialize!$F$4,HSD!C116*Inittialize!$F$5,HSD!C117*Inittialize!$F$6,HSD!C118*Inittialize!$F$7,HSD!C119*Inittialize!$F$8,HSD!C120*Inittialize!$F$9,HSD!C121*Inittialize!$F$10,HSD!C122*Inittialize!$F$11),
SUM(HS!C145*Inittialize!$F$2,HS!C114*Inittialize!$F$3,HS!C115*Inittialize!$F$4,HS!C116*Inittialize!$F$5,HS!C117*Inittialize!$F$6,HS!C118*Inittialize!$F$7,HS!C119*Inittialize!$F$8,HS!C120*Inittialize!$F$9,HS!C121*Inittialize!$F$10,HS!C122*Inittialize!$F$11)
)*IF(C77=C51,2,IF(C77=C38,3,IF(C77=C25,4,IF(C77=C12,5)))))</f>
        <v>-0.11799348450596005</v>
      </c>
      <c r="D115" s="109">
        <f>IF(D77=HSDR!D18,HSDR!D122,IF(Rules!$B$10=Rules!$D$10,
SUM(HSD!D145*Inittialize!$F$2,HSD!D114*Inittialize!$F$3,HSD!D115*Inittialize!$F$4,HSD!D116*Inittialize!$F$5,HSD!D117*Inittialize!$F$6,HSD!D118*Inittialize!$F$7,HSD!D119*Inittialize!$F$8,HSD!D120*Inittialize!$F$9,HSD!D121*Inittialize!$F$10,HSD!D122*Inittialize!$F$11),
SUM(HS!D145*Inittialize!$F$2,HS!D114*Inittialize!$F$3,HS!D115*Inittialize!$F$4,HS!D116*Inittialize!$F$5,HS!D117*Inittialize!$F$6,HS!D118*Inittialize!$F$7,HS!D119*Inittialize!$F$8,HS!D120*Inittialize!$F$9,HS!D121*Inittialize!$F$10,HS!D122*Inittialize!$F$11)
)*IF(D77=D51,2,IF(D77=D38,3,IF(D77=D25,4,IF(D77=D12,5)))))</f>
        <v>-0.11469964269825067</v>
      </c>
      <c r="E115" s="109">
        <f>IF(E77=HSDR!E18,HSDR!E122,IF(Rules!$B$10=Rules!$D$10,
SUM(HSD!E145*Inittialize!$F$2,HSD!E114*Inittialize!$F$3,HSD!E115*Inittialize!$F$4,HSD!E116*Inittialize!$F$5,HSD!E117*Inittialize!$F$6,HSD!E118*Inittialize!$F$7,HSD!E119*Inittialize!$F$8,HSD!E120*Inittialize!$F$9,HSD!E121*Inittialize!$F$10,HSD!E122*Inittialize!$F$11),
SUM(HS!E145*Inittialize!$F$2,HS!E114*Inittialize!$F$3,HS!E115*Inittialize!$F$4,HS!E116*Inittialize!$F$5,HS!E117*Inittialize!$F$6,HS!E118*Inittialize!$F$7,HS!E119*Inittialize!$F$8,HS!E120*Inittialize!$F$9,HS!E121*Inittialize!$F$10,HS!E122*Inittialize!$F$11)
)*IF(E77=E51,2,IF(E77=E38,3,IF(E77=E25,4,IF(E77=E12,5)))))</f>
        <v>-0.11123270703408057</v>
      </c>
      <c r="F115" s="109">
        <f>IF(F77=HSDR!F18,HSDR!F122,IF(Rules!$B$10=Rules!$D$10,
SUM(HSD!F145*Inittialize!$F$2,HSD!F114*Inittialize!$F$3,HSD!F115*Inittialize!$F$4,HSD!F116*Inittialize!$F$5,HSD!F117*Inittialize!$F$6,HSD!F118*Inittialize!$F$7,HSD!F119*Inittialize!$F$8,HSD!F120*Inittialize!$F$9,HSD!F121*Inittialize!$F$10,HSD!F122*Inittialize!$F$11),
SUM(HS!F145*Inittialize!$F$2,HS!F114*Inittialize!$F$3,HS!F115*Inittialize!$F$4,HS!F116*Inittialize!$F$5,HS!F117*Inittialize!$F$6,HS!F118*Inittialize!$F$7,HS!F119*Inittialize!$F$8,HS!F120*Inittialize!$F$9,HS!F121*Inittialize!$F$10,HS!F122*Inittialize!$F$11)
)*IF(F77=F51,2,IF(F77=F38,3,IF(F77=F25,4,IF(F77=F12,5)))))</f>
        <v>-0.10824617340471979</v>
      </c>
      <c r="G115" s="109">
        <f>IF(G77=HSDR!G18,HSDR!G122,IF(Rules!$B$10=Rules!$D$10,
SUM(HSD!G145*Inittialize!$F$2,HSD!G114*Inittialize!$F$3,HSD!G115*Inittialize!$F$4,HSD!G116*Inittialize!$F$5,HSD!G117*Inittialize!$F$6,HSD!G118*Inittialize!$F$7,HSD!G119*Inittialize!$F$8,HSD!G120*Inittialize!$F$9,HSD!G121*Inittialize!$F$10,HSD!G122*Inittialize!$F$11),
SUM(HS!G145*Inittialize!$F$2,HS!G114*Inittialize!$F$3,HS!G115*Inittialize!$F$4,HS!G116*Inittialize!$F$5,HS!G117*Inittialize!$F$6,HS!G118*Inittialize!$F$7,HS!G119*Inittialize!$F$8,HS!G120*Inittialize!$F$9,HS!G121*Inittialize!$F$10,HS!G122*Inittialize!$F$11)
)*IF(G77=G51,2,IF(G77=G38,3,IF(G77=G25,4,IF(G77=G12,5)))))</f>
        <v>-9.7163256157420136E-2</v>
      </c>
      <c r="H115" s="109">
        <f>IF(H77=HSDR!H18,HSDR!H122,IF(Rules!$B$10=Rules!$D$10,
SUM(HSD!H145*Inittialize!$F$2,HSD!H114*Inittialize!$F$3,HSD!H115*Inittialize!$F$4,HSD!H116*Inittialize!$F$5,HSD!H117*Inittialize!$F$6,HSD!H118*Inittialize!$F$7,HSD!H119*Inittialize!$F$8,HSD!H120*Inittialize!$F$9,HSD!H121*Inittialize!$F$10,HSD!H122*Inittialize!$F$11),
SUM(HS!H145*Inittialize!$F$2,HS!H114*Inittialize!$F$3,HS!H115*Inittialize!$F$4,HS!H116*Inittialize!$F$5,HS!H117*Inittialize!$F$6,HS!H118*Inittialize!$F$7,HS!H119*Inittialize!$F$8,HS!H120*Inittialize!$F$9,HS!H121*Inittialize!$F$10,HS!H122*Inittialize!$F$11)
)*IF(H77=H51,2,IF(H77=H38,3,IF(H77=H25,4,IF(H77=H12,5)))))</f>
        <v>-7.4073704035476681E-2</v>
      </c>
      <c r="I115" s="109">
        <f>IF(I77=HSDR!I18,HSDR!I122,IF(Rules!$B$10=Rules!$D$10,
SUM(HSD!I145*Inittialize!$F$2,HSD!I114*Inittialize!$F$3,HSD!I115*Inittialize!$F$4,HSD!I116*Inittialize!$F$5,HSD!I117*Inittialize!$F$6,HSD!I118*Inittialize!$F$7,HSD!I119*Inittialize!$F$8,HSD!I120*Inittialize!$F$9,HSD!I121*Inittialize!$F$10,HSD!I122*Inittialize!$F$11),
SUM(HS!I145*Inittialize!$F$2,HS!I114*Inittialize!$F$3,HS!I115*Inittialize!$F$4,HS!I116*Inittialize!$F$5,HS!I117*Inittialize!$F$6,HS!I118*Inittialize!$F$7,HS!I119*Inittialize!$F$8,HS!I120*Inittialize!$F$9,HS!I121*Inittialize!$F$10,HS!I122*Inittialize!$F$11)
)*IF(I77=I51,2,IF(I77=I38,3,IF(I77=I25,4,IF(I77=I12,5)))))</f>
        <v>-6.939494681603392E-2</v>
      </c>
      <c r="J115" s="109">
        <f>IF(J77=HSDR!J18,HSDR!J122,IF(Rules!$B$10=Rules!$D$10,
SUM(HSD!J145*Inittialize!$F$2,HSD!J114*Inittialize!$F$3,HSD!J115*Inittialize!$F$4,HSD!J116*Inittialize!$F$5,HSD!J117*Inittialize!$F$6,HSD!J118*Inittialize!$F$7,HSD!J119*Inittialize!$F$8,HSD!J120*Inittialize!$F$9,HSD!J121*Inittialize!$F$10,HSD!J122*Inittialize!$F$11),
SUM(HS!J145*Inittialize!$F$2,HS!J114*Inittialize!$F$3,HS!J115*Inittialize!$F$4,HS!J116*Inittialize!$F$5,HS!J117*Inittialize!$F$6,HS!J118*Inittialize!$F$7,HS!J119*Inittialize!$F$8,HS!J120*Inittialize!$F$9,HS!J121*Inittialize!$F$10,HS!J122*Inittialize!$F$11)
)*IF(J77=J51,2,IF(J77=J38,3,IF(J77=J25,4,IF(J77=J12,5)))))</f>
        <v>-6.0823843852755924E-2</v>
      </c>
      <c r="K115" s="10">
        <f>IF(K77=HSDR!K18,HSDR!K122,IF(Rules!$B$10=Rules!$D$10,
SUM(HSD!K145*Inittialize!$F$2,HSD!K114*Inittialize!$F$3,HSD!K115*Inittialize!$F$4,HSD!K116*Inittialize!$F$5,HSD!K117*Inittialize!$F$6,HSD!K118*Inittialize!$F$7,HSD!K119*Inittialize!$F$8,HSD!K120*Inittialize!$F$9,HSD!K121*Inittialize!$F$10,HSD!K122*Inittialize!$F$11),
SUM(HS!K145*Inittialize!$F$2,HS!K114*Inittialize!$F$3,HS!K115*Inittialize!$F$4,HS!K116*Inittialize!$F$5,HS!K117*Inittialize!$F$6,HS!K118*Inittialize!$F$7,HS!K119*Inittialize!$F$8,HS!K120*Inittialize!$F$9,HS!K121*Inittialize!$F$10,HS!K122*Inittialize!$F$11)
)*IF(K77=K51,2,IF(K77=K38,3,IF(K77=K25,4,IF(K77=K12,5)))))</f>
        <v>-0.11142433852261402</v>
      </c>
    </row>
  </sheetData>
  <sheetProtection sheet="1" objects="1" scenarios="1"/>
  <mergeCells count="8">
    <mergeCell ref="A91:K91"/>
    <mergeCell ref="A104:K104"/>
    <mergeCell ref="A66:K66"/>
    <mergeCell ref="A53:K53"/>
    <mergeCell ref="A1:K1"/>
    <mergeCell ref="A14:K14"/>
    <mergeCell ref="A27:K27"/>
    <mergeCell ref="A40:K40"/>
  </mergeCells>
  <phoneticPr fontId="16" type="noConversion"/>
  <conditionalFormatting sqref="O2:X11">
    <cfRule type="containsText" dxfId="780" priority="8" operator="containsText" text="S">
      <formula>NOT(ISERROR(SEARCH("S",O2)))</formula>
    </cfRule>
    <cfRule type="containsText" dxfId="779" priority="9" operator="containsText" text="H">
      <formula>NOT(ISERROR(SEARCH("H",O2)))</formula>
    </cfRule>
  </conditionalFormatting>
  <conditionalFormatting sqref="O2:X11">
    <cfRule type="containsText" dxfId="778" priority="7" operator="containsText" text="D">
      <formula>NOT(ISERROR(SEARCH("D",O2)))</formula>
    </cfRule>
  </conditionalFormatting>
  <conditionalFormatting sqref="O2:X11">
    <cfRule type="containsText" dxfId="777" priority="6" operator="containsText" text="R">
      <formula>NOT(ISERROR(SEARCH("R",O2)))</formula>
    </cfRule>
  </conditionalFormatting>
  <conditionalFormatting sqref="O3:X11">
    <cfRule type="cellIs" dxfId="776" priority="4" operator="between">
      <formula>2</formula>
      <formula>5</formula>
    </cfRule>
  </conditionalFormatting>
  <conditionalFormatting sqref="B80:K89">
    <cfRule type="colorScale" priority="2">
      <colorScale>
        <cfvo type="num" val="2"/>
        <cfvo type="num" val="5"/>
        <color rgb="FF00B050"/>
        <color rgb="FFFFFF00"/>
      </colorScale>
    </cfRule>
    <cfRule type="containsText" dxfId="775" priority="3" operator="containsText" text="HSDR">
      <formula>NOT(ISERROR(SEARCH("HSDR",B80)))</formula>
    </cfRule>
  </conditionalFormatting>
  <conditionalFormatting sqref="O2:X2">
    <cfRule type="cellIs" dxfId="774" priority="1" operator="between">
      <formula>2</formula>
      <formula>5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C3"/>
  <sheetViews>
    <sheetView workbookViewId="0">
      <selection activeCell="C3" sqref="C3"/>
    </sheetView>
  </sheetViews>
  <sheetFormatPr defaultColWidth="8.796875" defaultRowHeight="15.6" x14ac:dyDescent="0.3"/>
  <cols>
    <col min="2" max="2" width="17.69921875" bestFit="1" customWidth="1"/>
  </cols>
  <sheetData>
    <row r="1" spans="2:3" x14ac:dyDescent="0.3">
      <c r="B1" s="52" t="s">
        <v>30</v>
      </c>
      <c r="C1" s="1">
        <f>Dealer!J33</f>
        <v>4.7337278106508882E-2</v>
      </c>
    </row>
    <row r="2" spans="2:3" x14ac:dyDescent="0.3">
      <c r="B2" s="52" t="s">
        <v>31</v>
      </c>
      <c r="C2" s="1">
        <f>1-Dealer!J33</f>
        <v>0.9526627218934911</v>
      </c>
    </row>
    <row r="3" spans="2:3" x14ac:dyDescent="0.3">
      <c r="B3" s="1"/>
      <c r="C3" s="1">
        <f>C1*C2</f>
        <v>4.5096460207975919E-2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M87"/>
  <sheetViews>
    <sheetView topLeftCell="A16" workbookViewId="0">
      <selection activeCell="K19" sqref="K19"/>
    </sheetView>
  </sheetViews>
  <sheetFormatPr defaultColWidth="8.796875" defaultRowHeight="14.4" x14ac:dyDescent="0.3"/>
  <cols>
    <col min="1" max="2" width="8.796875" style="33"/>
    <col min="3" max="3" width="8" style="33" customWidth="1"/>
    <col min="4" max="16384" width="8.796875" style="33"/>
  </cols>
  <sheetData>
    <row r="1" spans="1:13" ht="24" thickBot="1" x14ac:dyDescent="0.5">
      <c r="A1" s="465" t="s">
        <v>129</v>
      </c>
      <c r="B1" s="466"/>
      <c r="C1" s="466"/>
      <c r="D1" s="466"/>
      <c r="E1" s="466"/>
      <c r="F1" s="466"/>
      <c r="G1" s="466"/>
      <c r="H1" s="466"/>
      <c r="I1" s="466"/>
      <c r="J1" s="466"/>
      <c r="K1" s="467"/>
    </row>
    <row r="2" spans="1:13" x14ac:dyDescent="0.3">
      <c r="A2" s="147" t="s">
        <v>9</v>
      </c>
      <c r="B2" s="147" t="s">
        <v>1</v>
      </c>
      <c r="C2" s="147">
        <v>2</v>
      </c>
      <c r="D2" s="147">
        <v>3</v>
      </c>
      <c r="E2" s="147">
        <v>4</v>
      </c>
      <c r="F2" s="147">
        <v>5</v>
      </c>
      <c r="G2" s="147">
        <v>6</v>
      </c>
      <c r="H2" s="147">
        <v>7</v>
      </c>
      <c r="I2" s="147">
        <v>8</v>
      </c>
      <c r="J2" s="147">
        <v>9</v>
      </c>
      <c r="K2" s="147">
        <v>10</v>
      </c>
    </row>
    <row r="3" spans="1:13" x14ac:dyDescent="0.3">
      <c r="A3" s="32">
        <v>5</v>
      </c>
      <c r="B3" s="34">
        <f>$C71*Inittialize!$A$16*Inittialize!$C$20</f>
        <v>6.3023003396239633E-4</v>
      </c>
      <c r="C3" s="34">
        <f>$C71*Inittialize!$B$16</f>
        <v>9.1033227127901696E-4</v>
      </c>
      <c r="D3" s="34">
        <f>$C71*Inittialize!$C$16</f>
        <v>9.1033227127901696E-4</v>
      </c>
      <c r="E3" s="34">
        <f>$C71*Inittialize!$D$16</f>
        <v>9.1033227127901696E-4</v>
      </c>
      <c r="F3" s="34">
        <f>$C71*Inittialize!$E$16</f>
        <v>9.1033227127901696E-4</v>
      </c>
      <c r="G3" s="34">
        <f>$C71*Inittialize!$F$16</f>
        <v>9.1033227127901696E-4</v>
      </c>
      <c r="H3" s="34">
        <f>$C71*Inittialize!$G$16</f>
        <v>9.1033227127901696E-4</v>
      </c>
      <c r="I3" s="34">
        <f>$C71*Inittialize!$H$16</f>
        <v>9.1033227127901696E-4</v>
      </c>
      <c r="J3" s="34">
        <f>$C71*Inittialize!$I$16</f>
        <v>9.1033227127901696E-4</v>
      </c>
      <c r="K3" s="34">
        <f>$C71*Inittialize!$J$16*Inittialize!$C$21</f>
        <v>3.3612268477994475E-3</v>
      </c>
    </row>
    <row r="4" spans="1:13" x14ac:dyDescent="0.3">
      <c r="A4" s="32">
        <v>6</v>
      </c>
      <c r="B4" s="34">
        <f>$C72*Inittialize!$A$16*Inittialize!$C$20</f>
        <v>6.3023003396239633E-4</v>
      </c>
      <c r="C4" s="34">
        <f>$C72*Inittialize!$B$16</f>
        <v>9.1033227127901696E-4</v>
      </c>
      <c r="D4" s="34">
        <f>$C72*Inittialize!$C$16</f>
        <v>9.1033227127901696E-4</v>
      </c>
      <c r="E4" s="34">
        <f>$C72*Inittialize!$D$16</f>
        <v>9.1033227127901696E-4</v>
      </c>
      <c r="F4" s="34">
        <f>$C72*Inittialize!$E$16</f>
        <v>9.1033227127901696E-4</v>
      </c>
      <c r="G4" s="34">
        <f>$C72*Inittialize!$F$16</f>
        <v>9.1033227127901696E-4</v>
      </c>
      <c r="H4" s="34">
        <f>$C72*Inittialize!$G$16</f>
        <v>9.1033227127901696E-4</v>
      </c>
      <c r="I4" s="34">
        <f>$C72*Inittialize!$H$16</f>
        <v>9.1033227127901696E-4</v>
      </c>
      <c r="J4" s="34">
        <f>$C72*Inittialize!$I$16</f>
        <v>9.1033227127901696E-4</v>
      </c>
      <c r="K4" s="34">
        <f>$C72*Inittialize!$J$16*Inittialize!$C$21</f>
        <v>3.3612268477994475E-3</v>
      </c>
    </row>
    <row r="5" spans="1:13" x14ac:dyDescent="0.3">
      <c r="A5" s="32">
        <v>7</v>
      </c>
      <c r="B5" s="34">
        <f>$C73*Inittialize!$A$16*Inittialize!$C$20</f>
        <v>1.2604600679247927E-3</v>
      </c>
      <c r="C5" s="34">
        <f>$C73*Inittialize!$B$16</f>
        <v>1.8206645425580339E-3</v>
      </c>
      <c r="D5" s="34">
        <f>$C73*Inittialize!$C$16</f>
        <v>1.8206645425580339E-3</v>
      </c>
      <c r="E5" s="34">
        <f>$C73*Inittialize!$D$16</f>
        <v>1.8206645425580339E-3</v>
      </c>
      <c r="F5" s="34">
        <f>$C73*Inittialize!$E$16</f>
        <v>1.8206645425580339E-3</v>
      </c>
      <c r="G5" s="34">
        <f>$C73*Inittialize!$F$16</f>
        <v>1.8206645425580339E-3</v>
      </c>
      <c r="H5" s="34">
        <f>$C73*Inittialize!$G$16</f>
        <v>1.8206645425580339E-3</v>
      </c>
      <c r="I5" s="34">
        <f>$C73*Inittialize!$H$16</f>
        <v>1.8206645425580339E-3</v>
      </c>
      <c r="J5" s="34">
        <f>$C73*Inittialize!$I$16</f>
        <v>1.8206645425580339E-3</v>
      </c>
      <c r="K5" s="34">
        <f>$C73*Inittialize!$J$16*Inittialize!$C$21</f>
        <v>6.7224536955988951E-3</v>
      </c>
    </row>
    <row r="6" spans="1:13" x14ac:dyDescent="0.3">
      <c r="A6" s="32">
        <v>8</v>
      </c>
      <c r="B6" s="34">
        <f>$C74*Inittialize!$A$16*Inittialize!$C$20</f>
        <v>1.2604600679247927E-3</v>
      </c>
      <c r="C6" s="34">
        <f>$C74*Inittialize!$B$16</f>
        <v>1.8206645425580339E-3</v>
      </c>
      <c r="D6" s="34">
        <f>$C74*Inittialize!$C$16</f>
        <v>1.8206645425580339E-3</v>
      </c>
      <c r="E6" s="34">
        <f>$C74*Inittialize!$D$16</f>
        <v>1.8206645425580339E-3</v>
      </c>
      <c r="F6" s="34">
        <f>$C74*Inittialize!$E$16</f>
        <v>1.8206645425580339E-3</v>
      </c>
      <c r="G6" s="34">
        <f>$C74*Inittialize!$F$16</f>
        <v>1.8206645425580339E-3</v>
      </c>
      <c r="H6" s="34">
        <f>$C74*Inittialize!$G$16</f>
        <v>1.8206645425580339E-3</v>
      </c>
      <c r="I6" s="34">
        <f>$C74*Inittialize!$H$16</f>
        <v>1.8206645425580339E-3</v>
      </c>
      <c r="J6" s="34">
        <f>$C74*Inittialize!$I$16</f>
        <v>1.8206645425580339E-3</v>
      </c>
      <c r="K6" s="34">
        <f>$C74*Inittialize!$J$16*Inittialize!$C$21</f>
        <v>6.7224536955988951E-3</v>
      </c>
    </row>
    <row r="7" spans="1:13" x14ac:dyDescent="0.3">
      <c r="A7" s="32">
        <v>9</v>
      </c>
      <c r="B7" s="34">
        <f>$C75*Inittialize!$A$16*Inittialize!$C$20</f>
        <v>1.8906901018871894E-3</v>
      </c>
      <c r="C7" s="34">
        <f>$C75*Inittialize!$B$16</f>
        <v>2.7309968138370514E-3</v>
      </c>
      <c r="D7" s="34">
        <f>$C75*Inittialize!$C$16</f>
        <v>2.7309968138370514E-3</v>
      </c>
      <c r="E7" s="34">
        <f>$C75*Inittialize!$D$16</f>
        <v>2.7309968138370514E-3</v>
      </c>
      <c r="F7" s="34">
        <f>$C75*Inittialize!$E$16</f>
        <v>2.7309968138370514E-3</v>
      </c>
      <c r="G7" s="34">
        <f>$C75*Inittialize!$F$16</f>
        <v>2.7309968138370514E-3</v>
      </c>
      <c r="H7" s="34">
        <f>$C75*Inittialize!$G$16</f>
        <v>2.7309968138370514E-3</v>
      </c>
      <c r="I7" s="34">
        <f>$C75*Inittialize!$H$16</f>
        <v>2.7309968138370514E-3</v>
      </c>
      <c r="J7" s="34">
        <f>$C75*Inittialize!$I$16</f>
        <v>2.7309968138370514E-3</v>
      </c>
      <c r="K7" s="34">
        <f>$C75*Inittialize!$J$16*Inittialize!$C$21</f>
        <v>1.0083680543398345E-2</v>
      </c>
    </row>
    <row r="8" spans="1:13" x14ac:dyDescent="0.3">
      <c r="A8" s="32">
        <v>10</v>
      </c>
      <c r="B8" s="34">
        <f>$C76*Inittialize!$A$16*Inittialize!$C$20</f>
        <v>1.8906901018871894E-3</v>
      </c>
      <c r="C8" s="34">
        <f>$C76*Inittialize!$B$16</f>
        <v>2.7309968138370514E-3</v>
      </c>
      <c r="D8" s="34">
        <f>$C76*Inittialize!$C$16</f>
        <v>2.7309968138370514E-3</v>
      </c>
      <c r="E8" s="34">
        <f>$C76*Inittialize!$D$16</f>
        <v>2.7309968138370514E-3</v>
      </c>
      <c r="F8" s="34">
        <f>$C76*Inittialize!$E$16</f>
        <v>2.7309968138370514E-3</v>
      </c>
      <c r="G8" s="34">
        <f>$C76*Inittialize!$F$16</f>
        <v>2.7309968138370514E-3</v>
      </c>
      <c r="H8" s="34">
        <f>$C76*Inittialize!$G$16</f>
        <v>2.7309968138370514E-3</v>
      </c>
      <c r="I8" s="34">
        <f>$C76*Inittialize!$H$16</f>
        <v>2.7309968138370514E-3</v>
      </c>
      <c r="J8" s="34">
        <f>$C76*Inittialize!$I$16</f>
        <v>2.7309968138370514E-3</v>
      </c>
      <c r="K8" s="34">
        <f>$C76*Inittialize!$J$16*Inittialize!$C$21</f>
        <v>1.0083680543398345E-2</v>
      </c>
    </row>
    <row r="9" spans="1:13" x14ac:dyDescent="0.3">
      <c r="A9" s="32">
        <v>11</v>
      </c>
      <c r="B9" s="34">
        <f>$C77*Inittialize!$A$16*Inittialize!$C$20</f>
        <v>2.5209201358495858E-3</v>
      </c>
      <c r="C9" s="34">
        <f>$C77*Inittialize!$B$16</f>
        <v>3.6413290851160687E-3</v>
      </c>
      <c r="D9" s="34">
        <f>$C77*Inittialize!$C$16</f>
        <v>3.6413290851160687E-3</v>
      </c>
      <c r="E9" s="34">
        <f>$C77*Inittialize!$D$16</f>
        <v>3.6413290851160687E-3</v>
      </c>
      <c r="F9" s="34">
        <f>$C77*Inittialize!$E$16</f>
        <v>3.6413290851160687E-3</v>
      </c>
      <c r="G9" s="34">
        <f>$C77*Inittialize!$F$16</f>
        <v>3.6413290851160687E-3</v>
      </c>
      <c r="H9" s="34">
        <f>$C77*Inittialize!$G$16</f>
        <v>3.6413290851160687E-3</v>
      </c>
      <c r="I9" s="34">
        <f>$C77*Inittialize!$H$16</f>
        <v>3.6413290851160687E-3</v>
      </c>
      <c r="J9" s="34">
        <f>$C77*Inittialize!$I$16</f>
        <v>3.6413290851160687E-3</v>
      </c>
      <c r="K9" s="34">
        <f>$C77*Inittialize!$J$16*Inittialize!$C$21</f>
        <v>1.3444907391197794E-2</v>
      </c>
    </row>
    <row r="10" spans="1:13" x14ac:dyDescent="0.3">
      <c r="A10" s="32">
        <v>12</v>
      </c>
      <c r="B10" s="34">
        <f>$C78*Inittialize!$A$16*Inittialize!$C$20</f>
        <v>4.4116102377367754E-3</v>
      </c>
      <c r="C10" s="34">
        <f>$C78*Inittialize!$B$16</f>
        <v>6.3723258989531201E-3</v>
      </c>
      <c r="D10" s="34">
        <f>$C78*Inittialize!$C$16</f>
        <v>6.3723258989531201E-3</v>
      </c>
      <c r="E10" s="34">
        <f>$C78*Inittialize!$D$16</f>
        <v>6.3723258989531201E-3</v>
      </c>
      <c r="F10" s="34">
        <f>$C78*Inittialize!$E$16</f>
        <v>6.3723258989531201E-3</v>
      </c>
      <c r="G10" s="34">
        <f>$C78*Inittialize!$F$16</f>
        <v>6.3723258989531201E-3</v>
      </c>
      <c r="H10" s="34">
        <f>$C78*Inittialize!$G$16</f>
        <v>6.3723258989531201E-3</v>
      </c>
      <c r="I10" s="34">
        <f>$C78*Inittialize!$H$16</f>
        <v>6.3723258989531201E-3</v>
      </c>
      <c r="J10" s="34">
        <f>$C78*Inittialize!$I$16</f>
        <v>6.3723258989531201E-3</v>
      </c>
      <c r="K10" s="34">
        <f>$C78*Inittialize!$J$16*Inittialize!$C$21</f>
        <v>2.3528587934596137E-2</v>
      </c>
    </row>
    <row r="11" spans="1:13" x14ac:dyDescent="0.3">
      <c r="A11" s="32">
        <v>13</v>
      </c>
      <c r="B11" s="34">
        <f>$C79*Inittialize!$A$16*Inittialize!$C$20</f>
        <v>4.4116102377367754E-3</v>
      </c>
      <c r="C11" s="34">
        <f>$C79*Inittialize!$B$16</f>
        <v>6.3723258989531201E-3</v>
      </c>
      <c r="D11" s="34">
        <f>$C79*Inittialize!$C$16</f>
        <v>6.3723258989531201E-3</v>
      </c>
      <c r="E11" s="34">
        <f>$C79*Inittialize!$D$16</f>
        <v>6.3723258989531201E-3</v>
      </c>
      <c r="F11" s="34">
        <f>$C79*Inittialize!$E$16</f>
        <v>6.3723258989531201E-3</v>
      </c>
      <c r="G11" s="34">
        <f>$C79*Inittialize!$F$16</f>
        <v>6.3723258989531201E-3</v>
      </c>
      <c r="H11" s="34">
        <f>$C79*Inittialize!$G$16</f>
        <v>6.3723258989531201E-3</v>
      </c>
      <c r="I11" s="34">
        <f>$C79*Inittialize!$H$16</f>
        <v>6.3723258989531201E-3</v>
      </c>
      <c r="J11" s="34">
        <f>$C79*Inittialize!$I$16</f>
        <v>6.3723258989531201E-3</v>
      </c>
      <c r="K11" s="34">
        <f>$C79*Inittialize!$J$16*Inittialize!$C$21</f>
        <v>2.3528587934596137E-2</v>
      </c>
    </row>
    <row r="12" spans="1:13" x14ac:dyDescent="0.3">
      <c r="A12" s="32">
        <v>14</v>
      </c>
      <c r="B12" s="34">
        <f>$C80*Inittialize!$A$16*Inittialize!$C$20</f>
        <v>3.7813802037743789E-3</v>
      </c>
      <c r="C12" s="34">
        <f>$C80*Inittialize!$B$16</f>
        <v>5.4619936276741029E-3</v>
      </c>
      <c r="D12" s="34">
        <f>$C80*Inittialize!$C$16</f>
        <v>5.4619936276741029E-3</v>
      </c>
      <c r="E12" s="34">
        <f>$C80*Inittialize!$D$16</f>
        <v>5.4619936276741029E-3</v>
      </c>
      <c r="F12" s="34">
        <f>$C80*Inittialize!$E$16</f>
        <v>5.4619936276741029E-3</v>
      </c>
      <c r="G12" s="34">
        <f>$C80*Inittialize!$F$16</f>
        <v>5.4619936276741029E-3</v>
      </c>
      <c r="H12" s="34">
        <f>$C80*Inittialize!$G$16</f>
        <v>5.4619936276741029E-3</v>
      </c>
      <c r="I12" s="34">
        <f>$C80*Inittialize!$H$16</f>
        <v>5.4619936276741029E-3</v>
      </c>
      <c r="J12" s="34">
        <f>$C80*Inittialize!$I$16</f>
        <v>5.4619936276741029E-3</v>
      </c>
      <c r="K12" s="34">
        <f>$C80*Inittialize!$J$16*Inittialize!$C$21</f>
        <v>2.016736108679669E-2</v>
      </c>
    </row>
    <row r="13" spans="1:13" x14ac:dyDescent="0.3">
      <c r="A13" s="32">
        <v>15</v>
      </c>
      <c r="B13" s="34">
        <f>$C81*Inittialize!$A$16*Inittialize!$C$20</f>
        <v>3.7813802037743789E-3</v>
      </c>
      <c r="C13" s="34">
        <f>$C81*Inittialize!$B$16</f>
        <v>5.4619936276741029E-3</v>
      </c>
      <c r="D13" s="34">
        <f>$C81*Inittialize!$C$16</f>
        <v>5.4619936276741029E-3</v>
      </c>
      <c r="E13" s="34">
        <f>$C81*Inittialize!$D$16</f>
        <v>5.4619936276741029E-3</v>
      </c>
      <c r="F13" s="34">
        <f>$C81*Inittialize!$E$16</f>
        <v>5.4619936276741029E-3</v>
      </c>
      <c r="G13" s="34">
        <f>$C81*Inittialize!$F$16</f>
        <v>5.4619936276741029E-3</v>
      </c>
      <c r="H13" s="34">
        <f>$C81*Inittialize!$G$16</f>
        <v>5.4619936276741029E-3</v>
      </c>
      <c r="I13" s="34">
        <f>$C81*Inittialize!$H$16</f>
        <v>5.4619936276741029E-3</v>
      </c>
      <c r="J13" s="34">
        <f>$C81*Inittialize!$I$16</f>
        <v>5.4619936276741029E-3</v>
      </c>
      <c r="K13" s="34">
        <f>$C81*Inittialize!$J$16*Inittialize!$C$21</f>
        <v>2.016736108679669E-2</v>
      </c>
    </row>
    <row r="14" spans="1:13" x14ac:dyDescent="0.3">
      <c r="A14" s="32">
        <v>16</v>
      </c>
      <c r="B14" s="34">
        <f>$C82*Inittialize!$A$16*Inittialize!$C$20</f>
        <v>3.1511501698119823E-3</v>
      </c>
      <c r="C14" s="34">
        <f>$C82*Inittialize!$B$16</f>
        <v>4.5516613563950856E-3</v>
      </c>
      <c r="D14" s="34">
        <f>$C82*Inittialize!$C$16</f>
        <v>4.5516613563950856E-3</v>
      </c>
      <c r="E14" s="34">
        <f>$C82*Inittialize!$D$16</f>
        <v>4.5516613563950856E-3</v>
      </c>
      <c r="F14" s="34">
        <f>$C82*Inittialize!$E$16</f>
        <v>4.5516613563950856E-3</v>
      </c>
      <c r="G14" s="34">
        <f>$C82*Inittialize!$F$16</f>
        <v>4.5516613563950856E-3</v>
      </c>
      <c r="H14" s="34">
        <f>$C82*Inittialize!$G$16</f>
        <v>4.5516613563950856E-3</v>
      </c>
      <c r="I14" s="34">
        <f>$C82*Inittialize!$H$16</f>
        <v>4.5516613563950856E-3</v>
      </c>
      <c r="J14" s="34">
        <f>$C82*Inittialize!$I$16</f>
        <v>4.5516613563950856E-3</v>
      </c>
      <c r="K14" s="34">
        <f>$C82*Inittialize!$J$16*Inittialize!$C$21</f>
        <v>1.6806134238997239E-2</v>
      </c>
      <c r="M14" s="122"/>
    </row>
    <row r="15" spans="1:13" x14ac:dyDescent="0.3">
      <c r="A15" s="32">
        <v>17</v>
      </c>
      <c r="B15" s="34">
        <f>$C83*Inittialize!$A$16*Inittialize!$C$20</f>
        <v>3.1511501698119823E-3</v>
      </c>
      <c r="C15" s="34">
        <f>$C83*Inittialize!$B$16</f>
        <v>4.5516613563950856E-3</v>
      </c>
      <c r="D15" s="34">
        <f>$C83*Inittialize!$C$16</f>
        <v>4.5516613563950856E-3</v>
      </c>
      <c r="E15" s="34">
        <f>$C83*Inittialize!$D$16</f>
        <v>4.5516613563950856E-3</v>
      </c>
      <c r="F15" s="34">
        <f>$C83*Inittialize!$E$16</f>
        <v>4.5516613563950856E-3</v>
      </c>
      <c r="G15" s="34">
        <f>$C83*Inittialize!$F$16</f>
        <v>4.5516613563950856E-3</v>
      </c>
      <c r="H15" s="34">
        <f>$C83*Inittialize!$G$16</f>
        <v>4.5516613563950856E-3</v>
      </c>
      <c r="I15" s="34">
        <f>$C83*Inittialize!$H$16</f>
        <v>4.5516613563950856E-3</v>
      </c>
      <c r="J15" s="34">
        <f>$C83*Inittialize!$I$16</f>
        <v>4.5516613563950856E-3</v>
      </c>
      <c r="K15" s="34">
        <f>$C83*Inittialize!$J$16*Inittialize!$C$21</f>
        <v>1.6806134238997239E-2</v>
      </c>
    </row>
    <row r="16" spans="1:13" x14ac:dyDescent="0.3">
      <c r="A16" s="32">
        <v>18</v>
      </c>
      <c r="B16" s="34">
        <f>$C84*Inittialize!$A$16*Inittialize!$C$20</f>
        <v>2.5209201358495853E-3</v>
      </c>
      <c r="C16" s="34">
        <f>$C84*Inittialize!$B$16</f>
        <v>3.6413290851160678E-3</v>
      </c>
      <c r="D16" s="34">
        <f>$C84*Inittialize!$C$16</f>
        <v>3.6413290851160678E-3</v>
      </c>
      <c r="E16" s="34">
        <f>$C84*Inittialize!$D$16</f>
        <v>3.6413290851160678E-3</v>
      </c>
      <c r="F16" s="34">
        <f>$C84*Inittialize!$E$16</f>
        <v>3.6413290851160678E-3</v>
      </c>
      <c r="G16" s="34">
        <f>$C84*Inittialize!$F$16</f>
        <v>3.6413290851160678E-3</v>
      </c>
      <c r="H16" s="34">
        <f>$C84*Inittialize!$G$16</f>
        <v>3.6413290851160678E-3</v>
      </c>
      <c r="I16" s="34">
        <f>$C84*Inittialize!$H$16</f>
        <v>3.6413290851160678E-3</v>
      </c>
      <c r="J16" s="34">
        <f>$C84*Inittialize!$I$16</f>
        <v>3.6413290851160678E-3</v>
      </c>
      <c r="K16" s="34">
        <f>$C84*Inittialize!$J$16*Inittialize!$C$21</f>
        <v>1.344490739119779E-2</v>
      </c>
    </row>
    <row r="17" spans="1:13" x14ac:dyDescent="0.3">
      <c r="A17" s="32">
        <v>19</v>
      </c>
      <c r="B17" s="34">
        <f>$C85*Inittialize!$A$16*Inittialize!$C$20</f>
        <v>2.5209201358495853E-3</v>
      </c>
      <c r="C17" s="34">
        <f>$C85*Inittialize!$B$16</f>
        <v>3.6413290851160678E-3</v>
      </c>
      <c r="D17" s="34">
        <f>$C85*Inittialize!$C$16</f>
        <v>3.6413290851160678E-3</v>
      </c>
      <c r="E17" s="34">
        <f>$C85*Inittialize!$D$16</f>
        <v>3.6413290851160678E-3</v>
      </c>
      <c r="F17" s="34">
        <f>$C85*Inittialize!$E$16</f>
        <v>3.6413290851160678E-3</v>
      </c>
      <c r="G17" s="34">
        <f>$C85*Inittialize!$F$16</f>
        <v>3.6413290851160678E-3</v>
      </c>
      <c r="H17" s="34">
        <f>$C85*Inittialize!$G$16</f>
        <v>3.6413290851160678E-3</v>
      </c>
      <c r="I17" s="34">
        <f>$C85*Inittialize!$H$16</f>
        <v>3.6413290851160678E-3</v>
      </c>
      <c r="J17" s="34">
        <f>$C85*Inittialize!$I$16</f>
        <v>3.6413290851160678E-3</v>
      </c>
      <c r="K17" s="34">
        <f>$C85*Inittialize!$J$16*Inittialize!$C$21</f>
        <v>1.344490739119779E-2</v>
      </c>
      <c r="M17" s="33">
        <f>SUM(B3:K17)</f>
        <v>0.67644690311963807</v>
      </c>
    </row>
    <row r="18" spans="1:13" x14ac:dyDescent="0.3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3">
      <c r="A19" s="32">
        <v>13</v>
      </c>
      <c r="B19" s="34">
        <f>2*(Inittialize!$F$2*Inittialize!$F3*Inittialize!A$16)*(Inittialize!$C$20)</f>
        <v>6.3023003396239633E-4</v>
      </c>
      <c r="C19" s="34">
        <f>2*(Inittialize!$F$2*Inittialize!$F3*Inittialize!B$16)</f>
        <v>9.1033227127901696E-4</v>
      </c>
      <c r="D19" s="34">
        <f>2*(Inittialize!$F$2*Inittialize!$F3*Inittialize!C$16)</f>
        <v>9.1033227127901696E-4</v>
      </c>
      <c r="E19" s="34">
        <f>2*(Inittialize!$F$2*Inittialize!$F3*Inittialize!D$16)</f>
        <v>9.1033227127901696E-4</v>
      </c>
      <c r="F19" s="34">
        <f>2*(Inittialize!$F$2*Inittialize!$F3*Inittialize!E$16)</f>
        <v>9.1033227127901696E-4</v>
      </c>
      <c r="G19" s="34">
        <f>2*(Inittialize!$F$2*Inittialize!$F3*Inittialize!F$16)</f>
        <v>9.1033227127901696E-4</v>
      </c>
      <c r="H19" s="34">
        <f>2*(Inittialize!$F$2*Inittialize!$F3*Inittialize!G$16)</f>
        <v>9.1033227127901696E-4</v>
      </c>
      <c r="I19" s="34">
        <f>2*(Inittialize!$F$2*Inittialize!$F3*Inittialize!H$16)</f>
        <v>9.1033227127901696E-4</v>
      </c>
      <c r="J19" s="34">
        <f>2*(Inittialize!$F$2*Inittialize!$F3*Inittialize!I$16)</f>
        <v>9.1033227127901696E-4</v>
      </c>
      <c r="K19" s="34">
        <f>2*(Inittialize!$F$2*Inittialize!$F3*Inittialize!J$16)*Inittialize!$C$21</f>
        <v>3.3612268477994475E-3</v>
      </c>
    </row>
    <row r="20" spans="1:13" x14ac:dyDescent="0.3">
      <c r="A20" s="32">
        <v>14</v>
      </c>
      <c r="B20" s="34">
        <f>2*(Inittialize!$F$2*Inittialize!$F4*Inittialize!A$16)*(Inittialize!$C$20)</f>
        <v>6.3023003396239633E-4</v>
      </c>
      <c r="C20" s="34">
        <f>2*(Inittialize!$F$2*Inittialize!$F4*Inittialize!B$16)</f>
        <v>9.1033227127901696E-4</v>
      </c>
      <c r="D20" s="34">
        <f>2*(Inittialize!$F$2*Inittialize!$F4*Inittialize!C$16)</f>
        <v>9.1033227127901696E-4</v>
      </c>
      <c r="E20" s="34">
        <f>2*(Inittialize!$F$2*Inittialize!$F4*Inittialize!D$16)</f>
        <v>9.1033227127901696E-4</v>
      </c>
      <c r="F20" s="34">
        <f>2*(Inittialize!$F$2*Inittialize!$F4*Inittialize!E$16)</f>
        <v>9.1033227127901696E-4</v>
      </c>
      <c r="G20" s="34">
        <f>2*(Inittialize!$F$2*Inittialize!$F4*Inittialize!F$16)</f>
        <v>9.1033227127901696E-4</v>
      </c>
      <c r="H20" s="34">
        <f>2*(Inittialize!$F$2*Inittialize!$F4*Inittialize!G$16)</f>
        <v>9.1033227127901696E-4</v>
      </c>
      <c r="I20" s="34">
        <f>2*(Inittialize!$F$2*Inittialize!$F4*Inittialize!H$16)</f>
        <v>9.1033227127901696E-4</v>
      </c>
      <c r="J20" s="34">
        <f>2*(Inittialize!$F$2*Inittialize!$F4*Inittialize!I$16)</f>
        <v>9.1033227127901696E-4</v>
      </c>
      <c r="K20" s="34">
        <f>2*(Inittialize!$F$2*Inittialize!$F4*Inittialize!J$16)*Inittialize!$C$21</f>
        <v>3.3612268477994475E-3</v>
      </c>
    </row>
    <row r="21" spans="1:13" x14ac:dyDescent="0.3">
      <c r="A21" s="32">
        <v>15</v>
      </c>
      <c r="B21" s="34">
        <f>2*(Inittialize!$F$2*Inittialize!$F5*Inittialize!A$16)*(Inittialize!$C$20)</f>
        <v>6.3023003396239633E-4</v>
      </c>
      <c r="C21" s="34">
        <f>2*(Inittialize!$F$2*Inittialize!$F5*Inittialize!B$16)</f>
        <v>9.1033227127901696E-4</v>
      </c>
      <c r="D21" s="34">
        <f>2*(Inittialize!$F$2*Inittialize!$F5*Inittialize!C$16)</f>
        <v>9.1033227127901696E-4</v>
      </c>
      <c r="E21" s="34">
        <f>2*(Inittialize!$F$2*Inittialize!$F5*Inittialize!D$16)</f>
        <v>9.1033227127901696E-4</v>
      </c>
      <c r="F21" s="34">
        <f>2*(Inittialize!$F$2*Inittialize!$F5*Inittialize!E$16)</f>
        <v>9.1033227127901696E-4</v>
      </c>
      <c r="G21" s="34">
        <f>2*(Inittialize!$F$2*Inittialize!$F5*Inittialize!F$16)</f>
        <v>9.1033227127901696E-4</v>
      </c>
      <c r="H21" s="34">
        <f>2*(Inittialize!$F$2*Inittialize!$F5*Inittialize!G$16)</f>
        <v>9.1033227127901696E-4</v>
      </c>
      <c r="I21" s="34">
        <f>2*(Inittialize!$F$2*Inittialize!$F5*Inittialize!H$16)</f>
        <v>9.1033227127901696E-4</v>
      </c>
      <c r="J21" s="34">
        <f>2*(Inittialize!$F$2*Inittialize!$F5*Inittialize!I$16)</f>
        <v>9.1033227127901696E-4</v>
      </c>
      <c r="K21" s="34">
        <f>2*(Inittialize!$F$2*Inittialize!$F5*Inittialize!J$16)*Inittialize!$C$21</f>
        <v>3.3612268477994475E-3</v>
      </c>
    </row>
    <row r="22" spans="1:13" x14ac:dyDescent="0.3">
      <c r="A22" s="32">
        <v>16</v>
      </c>
      <c r="B22" s="34">
        <f>2*(Inittialize!$F$2*Inittialize!$F6*Inittialize!A$16)*(Inittialize!$C$20)</f>
        <v>6.3023003396239633E-4</v>
      </c>
      <c r="C22" s="34">
        <f>2*(Inittialize!$F$2*Inittialize!$F6*Inittialize!B$16)</f>
        <v>9.1033227127901696E-4</v>
      </c>
      <c r="D22" s="34">
        <f>2*(Inittialize!$F$2*Inittialize!$F6*Inittialize!C$16)</f>
        <v>9.1033227127901696E-4</v>
      </c>
      <c r="E22" s="34">
        <f>2*(Inittialize!$F$2*Inittialize!$F6*Inittialize!D$16)</f>
        <v>9.1033227127901696E-4</v>
      </c>
      <c r="F22" s="34">
        <f>2*(Inittialize!$F$2*Inittialize!$F6*Inittialize!E$16)</f>
        <v>9.1033227127901696E-4</v>
      </c>
      <c r="G22" s="34">
        <f>2*(Inittialize!$F$2*Inittialize!$F6*Inittialize!F$16)</f>
        <v>9.1033227127901696E-4</v>
      </c>
      <c r="H22" s="34">
        <f>2*(Inittialize!$F$2*Inittialize!$F6*Inittialize!G$16)</f>
        <v>9.1033227127901696E-4</v>
      </c>
      <c r="I22" s="34">
        <f>2*(Inittialize!$F$2*Inittialize!$F6*Inittialize!H$16)</f>
        <v>9.1033227127901696E-4</v>
      </c>
      <c r="J22" s="34">
        <f>2*(Inittialize!$F$2*Inittialize!$F6*Inittialize!I$16)</f>
        <v>9.1033227127901696E-4</v>
      </c>
      <c r="K22" s="34">
        <f>2*(Inittialize!$F$2*Inittialize!$F6*Inittialize!J$16)*Inittialize!$C$21</f>
        <v>3.3612268477994475E-3</v>
      </c>
    </row>
    <row r="23" spans="1:13" x14ac:dyDescent="0.3">
      <c r="A23" s="32">
        <v>17</v>
      </c>
      <c r="B23" s="34">
        <f>2*(Inittialize!$F$2*Inittialize!$F7*Inittialize!A$16)*(Inittialize!$C$20)</f>
        <v>6.3023003396239633E-4</v>
      </c>
      <c r="C23" s="34">
        <f>2*(Inittialize!$F$2*Inittialize!$F7*Inittialize!B$16)</f>
        <v>9.1033227127901696E-4</v>
      </c>
      <c r="D23" s="34">
        <f>2*(Inittialize!$F$2*Inittialize!$F7*Inittialize!C$16)</f>
        <v>9.1033227127901696E-4</v>
      </c>
      <c r="E23" s="34">
        <f>2*(Inittialize!$F$2*Inittialize!$F7*Inittialize!D$16)</f>
        <v>9.1033227127901696E-4</v>
      </c>
      <c r="F23" s="34">
        <f>2*(Inittialize!$F$2*Inittialize!$F7*Inittialize!E$16)</f>
        <v>9.1033227127901696E-4</v>
      </c>
      <c r="G23" s="34">
        <f>2*(Inittialize!$F$2*Inittialize!$F7*Inittialize!F$16)</f>
        <v>9.1033227127901696E-4</v>
      </c>
      <c r="H23" s="34">
        <f>2*(Inittialize!$F$2*Inittialize!$F7*Inittialize!G$16)</f>
        <v>9.1033227127901696E-4</v>
      </c>
      <c r="I23" s="34">
        <f>2*(Inittialize!$F$2*Inittialize!$F7*Inittialize!H$16)</f>
        <v>9.1033227127901696E-4</v>
      </c>
      <c r="J23" s="34">
        <f>2*(Inittialize!$F$2*Inittialize!$F7*Inittialize!I$16)</f>
        <v>9.1033227127901696E-4</v>
      </c>
      <c r="K23" s="34">
        <f>2*(Inittialize!$F$2*Inittialize!$F7*Inittialize!J$16)*Inittialize!$C$21</f>
        <v>3.3612268477994475E-3</v>
      </c>
    </row>
    <row r="24" spans="1:13" x14ac:dyDescent="0.3">
      <c r="A24" s="32">
        <v>18</v>
      </c>
      <c r="B24" s="34">
        <f>2*(Inittialize!$F$2*Inittialize!$F8*Inittialize!A$16)*(Inittialize!$C$20)</f>
        <v>6.3023003396239633E-4</v>
      </c>
      <c r="C24" s="34">
        <f>2*(Inittialize!$F$2*Inittialize!$F8*Inittialize!B$16)</f>
        <v>9.1033227127901696E-4</v>
      </c>
      <c r="D24" s="34">
        <f>2*(Inittialize!$F$2*Inittialize!$F8*Inittialize!C$16)</f>
        <v>9.1033227127901696E-4</v>
      </c>
      <c r="E24" s="34">
        <f>2*(Inittialize!$F$2*Inittialize!$F8*Inittialize!D$16)</f>
        <v>9.1033227127901696E-4</v>
      </c>
      <c r="F24" s="34">
        <f>2*(Inittialize!$F$2*Inittialize!$F8*Inittialize!E$16)</f>
        <v>9.1033227127901696E-4</v>
      </c>
      <c r="G24" s="34">
        <f>2*(Inittialize!$F$2*Inittialize!$F8*Inittialize!F$16)</f>
        <v>9.1033227127901696E-4</v>
      </c>
      <c r="H24" s="34">
        <f>2*(Inittialize!$F$2*Inittialize!$F8*Inittialize!G$16)</f>
        <v>9.1033227127901696E-4</v>
      </c>
      <c r="I24" s="34">
        <f>2*(Inittialize!$F$2*Inittialize!$F8*Inittialize!H$16)</f>
        <v>9.1033227127901696E-4</v>
      </c>
      <c r="J24" s="34">
        <f>2*(Inittialize!$F$2*Inittialize!$F8*Inittialize!I$16)</f>
        <v>9.1033227127901696E-4</v>
      </c>
      <c r="K24" s="34">
        <f>2*(Inittialize!$F$2*Inittialize!$F8*Inittialize!J$16)*Inittialize!$C$21</f>
        <v>3.3612268477994475E-3</v>
      </c>
    </row>
    <row r="25" spans="1:13" x14ac:dyDescent="0.3">
      <c r="A25" s="32">
        <v>19</v>
      </c>
      <c r="B25" s="34">
        <f>2*(Inittialize!$F$2*Inittialize!$F9*Inittialize!A$16)*(Inittialize!$C$20)</f>
        <v>6.3023003396239633E-4</v>
      </c>
      <c r="C25" s="34">
        <f>2*(Inittialize!$F$2*Inittialize!$F9*Inittialize!B$16)</f>
        <v>9.1033227127901696E-4</v>
      </c>
      <c r="D25" s="34">
        <f>2*(Inittialize!$F$2*Inittialize!$F9*Inittialize!C$16)</f>
        <v>9.1033227127901696E-4</v>
      </c>
      <c r="E25" s="34">
        <f>2*(Inittialize!$F$2*Inittialize!$F9*Inittialize!D$16)</f>
        <v>9.1033227127901696E-4</v>
      </c>
      <c r="F25" s="34">
        <f>2*(Inittialize!$F$2*Inittialize!$F9*Inittialize!E$16)</f>
        <v>9.1033227127901696E-4</v>
      </c>
      <c r="G25" s="34">
        <f>2*(Inittialize!$F$2*Inittialize!$F9*Inittialize!F$16)</f>
        <v>9.1033227127901696E-4</v>
      </c>
      <c r="H25" s="34">
        <f>2*(Inittialize!$F$2*Inittialize!$F9*Inittialize!G$16)</f>
        <v>9.1033227127901696E-4</v>
      </c>
      <c r="I25" s="34">
        <f>2*(Inittialize!$F$2*Inittialize!$F9*Inittialize!H$16)</f>
        <v>9.1033227127901696E-4</v>
      </c>
      <c r="J25" s="34">
        <f>2*(Inittialize!$F$2*Inittialize!$F9*Inittialize!I$16)</f>
        <v>9.1033227127901696E-4</v>
      </c>
      <c r="K25" s="34">
        <f>2*(Inittialize!$F$2*Inittialize!$F9*Inittialize!J$16)*Inittialize!$C$21</f>
        <v>3.3612268477994475E-3</v>
      </c>
    </row>
    <row r="26" spans="1:13" x14ac:dyDescent="0.3">
      <c r="A26" s="32">
        <v>20</v>
      </c>
      <c r="B26" s="34">
        <f>2*(Inittialize!$F$2*Inittialize!$F10*Inittialize!A$16)*(Inittialize!$C$20)</f>
        <v>6.3023003396239633E-4</v>
      </c>
      <c r="C26" s="34">
        <f>2*(Inittialize!$F$2*Inittialize!$F10*Inittialize!B$16)</f>
        <v>9.1033227127901696E-4</v>
      </c>
      <c r="D26" s="34">
        <f>2*(Inittialize!$F$2*Inittialize!$F10*Inittialize!C$16)</f>
        <v>9.1033227127901696E-4</v>
      </c>
      <c r="E26" s="34">
        <f>2*(Inittialize!$F$2*Inittialize!$F10*Inittialize!D$16)</f>
        <v>9.1033227127901696E-4</v>
      </c>
      <c r="F26" s="34">
        <f>2*(Inittialize!$F$2*Inittialize!$F10*Inittialize!E$16)</f>
        <v>9.1033227127901696E-4</v>
      </c>
      <c r="G26" s="34">
        <f>2*(Inittialize!$F$2*Inittialize!$F10*Inittialize!F$16)</f>
        <v>9.1033227127901696E-4</v>
      </c>
      <c r="H26" s="34">
        <f>2*(Inittialize!$F$2*Inittialize!$F10*Inittialize!G$16)</f>
        <v>9.1033227127901696E-4</v>
      </c>
      <c r="I26" s="34">
        <f>2*(Inittialize!$F$2*Inittialize!$F10*Inittialize!H$16)</f>
        <v>9.1033227127901696E-4</v>
      </c>
      <c r="J26" s="34">
        <f>2*(Inittialize!$F$2*Inittialize!$F10*Inittialize!I$16)</f>
        <v>9.1033227127901696E-4</v>
      </c>
      <c r="K26" s="34">
        <f>2*(Inittialize!$F$2*Inittialize!$F10*Inittialize!J$16)*Inittialize!$C$21</f>
        <v>3.3612268477994475E-3</v>
      </c>
    </row>
    <row r="27" spans="1:13" x14ac:dyDescent="0.3">
      <c r="A27" s="32">
        <v>21</v>
      </c>
      <c r="B27" s="34">
        <f>2*(Inittialize!$F$2*Inittialize!$F11*Inittialize!A$16)*(Inittialize!$C$20)</f>
        <v>2.5209201358495853E-3</v>
      </c>
      <c r="C27" s="34">
        <f>2*(Inittialize!$F$2*Inittialize!$F11*Inittialize!B$16)</f>
        <v>3.6413290851160678E-3</v>
      </c>
      <c r="D27" s="34">
        <f>2*(Inittialize!$F$2*Inittialize!$F11*Inittialize!C$16)</f>
        <v>3.6413290851160678E-3</v>
      </c>
      <c r="E27" s="34">
        <f>2*(Inittialize!$F$2*Inittialize!$F11*Inittialize!D$16)</f>
        <v>3.6413290851160678E-3</v>
      </c>
      <c r="F27" s="34">
        <f>2*(Inittialize!$F$2*Inittialize!$F11*Inittialize!E$16)</f>
        <v>3.6413290851160678E-3</v>
      </c>
      <c r="G27" s="34">
        <f>2*(Inittialize!$F$2*Inittialize!$F11*Inittialize!F$16)</f>
        <v>3.6413290851160678E-3</v>
      </c>
      <c r="H27" s="34">
        <f>2*(Inittialize!$F$2*Inittialize!$F11*Inittialize!G$16)</f>
        <v>3.6413290851160678E-3</v>
      </c>
      <c r="I27" s="34">
        <f>2*(Inittialize!$F$2*Inittialize!$F11*Inittialize!H$16)</f>
        <v>3.6413290851160678E-3</v>
      </c>
      <c r="J27" s="34">
        <f>2*(Inittialize!$F$2*Inittialize!$F11*Inittialize!I$16)</f>
        <v>3.6413290851160678E-3</v>
      </c>
      <c r="K27" s="34">
        <f>2*(Inittialize!$F$2*Inittialize!$F11*Inittialize!J$16)*Inittialize!$C$21</f>
        <v>1.344490739119779E-2</v>
      </c>
      <c r="M27" s="33">
        <f>SUM(B19:K27)</f>
        <v>0.13528938062392776</v>
      </c>
    </row>
    <row r="28" spans="1:13" x14ac:dyDescent="0.3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3">
      <c r="A29" s="32" t="s">
        <v>1</v>
      </c>
      <c r="B29" s="34">
        <f>(Inittialize!$A$16)^2*Inittialize!A16*(Inittialize!$C$20)</f>
        <v>3.1511501698119817E-4</v>
      </c>
      <c r="C29" s="34">
        <f>(Inittialize!$F2^2)*Inittialize!B$16</f>
        <v>4.5516613563950848E-4</v>
      </c>
      <c r="D29" s="34">
        <f>(Inittialize!$F2^2)*Inittialize!C$16</f>
        <v>4.5516613563950848E-4</v>
      </c>
      <c r="E29" s="34">
        <f>(Inittialize!$F2^2)*Inittialize!D$16</f>
        <v>4.5516613563950848E-4</v>
      </c>
      <c r="F29" s="34">
        <f>(Inittialize!$F2^2)*Inittialize!E$16</f>
        <v>4.5516613563950848E-4</v>
      </c>
      <c r="G29" s="34">
        <f>(Inittialize!$F2^2)*Inittialize!F$16</f>
        <v>4.5516613563950848E-4</v>
      </c>
      <c r="H29" s="34">
        <f>(Inittialize!$F2^2)*Inittialize!G$16</f>
        <v>4.5516613563950848E-4</v>
      </c>
      <c r="I29" s="34">
        <f>(Inittialize!$F2^2)*Inittialize!H$16</f>
        <v>4.5516613563950848E-4</v>
      </c>
      <c r="J29" s="34">
        <f>(Inittialize!$F2^2)*Inittialize!I$16</f>
        <v>4.5516613563950848E-4</v>
      </c>
      <c r="K29" s="34">
        <f>(Inittialize!F2)^2*(Inittialize!J$16)*(Inittialize!$C$21)</f>
        <v>1.6806134238997238E-3</v>
      </c>
    </row>
    <row r="30" spans="1:13" x14ac:dyDescent="0.3">
      <c r="A30" s="32">
        <v>2</v>
      </c>
      <c r="B30" s="34">
        <f>(Inittialize!$A$16)^2*Inittialize!F3*(Inittialize!$C$20)</f>
        <v>3.1511501698119817E-4</v>
      </c>
      <c r="C30" s="34">
        <f>(Inittialize!$F3^2)*Inittialize!B$16</f>
        <v>4.5516613563950848E-4</v>
      </c>
      <c r="D30" s="34">
        <f>(Inittialize!$F3^2)*Inittialize!C$16</f>
        <v>4.5516613563950848E-4</v>
      </c>
      <c r="E30" s="34">
        <f>(Inittialize!$F3^2)*Inittialize!D$16</f>
        <v>4.5516613563950848E-4</v>
      </c>
      <c r="F30" s="34">
        <f>(Inittialize!$F3^2)*Inittialize!E$16</f>
        <v>4.5516613563950848E-4</v>
      </c>
      <c r="G30" s="34">
        <f>(Inittialize!$F3^2)*Inittialize!F$16</f>
        <v>4.5516613563950848E-4</v>
      </c>
      <c r="H30" s="34">
        <f>(Inittialize!$F3^2)*Inittialize!G$16</f>
        <v>4.5516613563950848E-4</v>
      </c>
      <c r="I30" s="34">
        <f>(Inittialize!$F3^2)*Inittialize!H$16</f>
        <v>4.5516613563950848E-4</v>
      </c>
      <c r="J30" s="34">
        <f>(Inittialize!$F3^2)*Inittialize!I$16</f>
        <v>4.5516613563950848E-4</v>
      </c>
      <c r="K30" s="34">
        <f>(Inittialize!F3)^2*(Inittialize!J$16)*(Inittialize!$C$21)</f>
        <v>1.6806134238997238E-3</v>
      </c>
    </row>
    <row r="31" spans="1:13" x14ac:dyDescent="0.3">
      <c r="A31" s="32">
        <v>3</v>
      </c>
      <c r="B31" s="34">
        <f>(Inittialize!$A$16)^2*Inittialize!F4*(Inittialize!$C$20)</f>
        <v>3.1511501698119817E-4</v>
      </c>
      <c r="C31" s="34">
        <f>(Inittialize!$F4^2)*Inittialize!B$16</f>
        <v>4.5516613563950848E-4</v>
      </c>
      <c r="D31" s="34">
        <f>(Inittialize!$F4^2)*Inittialize!C$16</f>
        <v>4.5516613563950848E-4</v>
      </c>
      <c r="E31" s="34">
        <f>(Inittialize!$F4^2)*Inittialize!D$16</f>
        <v>4.5516613563950848E-4</v>
      </c>
      <c r="F31" s="34">
        <f>(Inittialize!$F4^2)*Inittialize!E$16</f>
        <v>4.5516613563950848E-4</v>
      </c>
      <c r="G31" s="34">
        <f>(Inittialize!$F4^2)*Inittialize!F$16</f>
        <v>4.5516613563950848E-4</v>
      </c>
      <c r="H31" s="34">
        <f>(Inittialize!$F4^2)*Inittialize!G$16</f>
        <v>4.5516613563950848E-4</v>
      </c>
      <c r="I31" s="34">
        <f>(Inittialize!$F4^2)*Inittialize!H$16</f>
        <v>4.5516613563950848E-4</v>
      </c>
      <c r="J31" s="34">
        <f>(Inittialize!$F4^2)*Inittialize!I$16</f>
        <v>4.5516613563950848E-4</v>
      </c>
      <c r="K31" s="34">
        <f>(Inittialize!F4)^2*(Inittialize!J$16)*(Inittialize!$C$21)</f>
        <v>1.6806134238997238E-3</v>
      </c>
    </row>
    <row r="32" spans="1:13" x14ac:dyDescent="0.3">
      <c r="A32" s="32">
        <v>4</v>
      </c>
      <c r="B32" s="34">
        <f>(Inittialize!$A$16)^2*Inittialize!F5*(Inittialize!$C$20)</f>
        <v>3.1511501698119817E-4</v>
      </c>
      <c r="C32" s="34">
        <f>(Inittialize!$F5^2)*Inittialize!B$16</f>
        <v>4.5516613563950848E-4</v>
      </c>
      <c r="D32" s="34">
        <f>(Inittialize!$F5^2)*Inittialize!C$16</f>
        <v>4.5516613563950848E-4</v>
      </c>
      <c r="E32" s="34">
        <f>(Inittialize!$F5^2)*Inittialize!D$16</f>
        <v>4.5516613563950848E-4</v>
      </c>
      <c r="F32" s="34">
        <f>(Inittialize!$F5^2)*Inittialize!E$16</f>
        <v>4.5516613563950848E-4</v>
      </c>
      <c r="G32" s="34">
        <f>(Inittialize!$F5^2)*Inittialize!F$16</f>
        <v>4.5516613563950848E-4</v>
      </c>
      <c r="H32" s="34">
        <f>(Inittialize!$F5^2)*Inittialize!G$16</f>
        <v>4.5516613563950848E-4</v>
      </c>
      <c r="I32" s="34">
        <f>(Inittialize!$F5^2)*Inittialize!H$16</f>
        <v>4.5516613563950848E-4</v>
      </c>
      <c r="J32" s="34">
        <f>(Inittialize!$F5^2)*Inittialize!I$16</f>
        <v>4.5516613563950848E-4</v>
      </c>
      <c r="K32" s="34">
        <f>(Inittialize!F5)^2*(Inittialize!J$16)*(Inittialize!$C$21)</f>
        <v>1.6806134238997238E-3</v>
      </c>
    </row>
    <row r="33" spans="1:13" x14ac:dyDescent="0.3">
      <c r="A33" s="32">
        <v>5</v>
      </c>
      <c r="B33" s="34">
        <f>(Inittialize!$A$16)^2*Inittialize!F6*(Inittialize!$C$20)</f>
        <v>3.1511501698119817E-4</v>
      </c>
      <c r="C33" s="34">
        <f>(Inittialize!$F6^2)*Inittialize!B$16</f>
        <v>4.5516613563950848E-4</v>
      </c>
      <c r="D33" s="34">
        <f>(Inittialize!$F6^2)*Inittialize!C$16</f>
        <v>4.5516613563950848E-4</v>
      </c>
      <c r="E33" s="34">
        <f>(Inittialize!$F6^2)*Inittialize!D$16</f>
        <v>4.5516613563950848E-4</v>
      </c>
      <c r="F33" s="34">
        <f>(Inittialize!$F6^2)*Inittialize!E$16</f>
        <v>4.5516613563950848E-4</v>
      </c>
      <c r="G33" s="34">
        <f>(Inittialize!$F6^2)*Inittialize!F$16</f>
        <v>4.5516613563950848E-4</v>
      </c>
      <c r="H33" s="34">
        <f>(Inittialize!$F6^2)*Inittialize!G$16</f>
        <v>4.5516613563950848E-4</v>
      </c>
      <c r="I33" s="34">
        <f>(Inittialize!$F6^2)*Inittialize!H$16</f>
        <v>4.5516613563950848E-4</v>
      </c>
      <c r="J33" s="34">
        <f>(Inittialize!$F6^2)*Inittialize!I$16</f>
        <v>4.5516613563950848E-4</v>
      </c>
      <c r="K33" s="34">
        <f>(Inittialize!F6)^2*(Inittialize!J$16)*(Inittialize!$C$21)</f>
        <v>1.6806134238997238E-3</v>
      </c>
    </row>
    <row r="34" spans="1:13" x14ac:dyDescent="0.3">
      <c r="A34" s="32">
        <v>6</v>
      </c>
      <c r="B34" s="34">
        <f>(Inittialize!$A$16)^2*Inittialize!F7*(Inittialize!$C$20)</f>
        <v>3.1511501698119817E-4</v>
      </c>
      <c r="C34" s="34">
        <f>(Inittialize!$F7^2)*Inittialize!B$16</f>
        <v>4.5516613563950848E-4</v>
      </c>
      <c r="D34" s="34">
        <f>(Inittialize!$F7^2)*Inittialize!C$16</f>
        <v>4.5516613563950848E-4</v>
      </c>
      <c r="E34" s="34">
        <f>(Inittialize!$F7^2)*Inittialize!D$16</f>
        <v>4.5516613563950848E-4</v>
      </c>
      <c r="F34" s="34">
        <f>(Inittialize!$F7^2)*Inittialize!E$16</f>
        <v>4.5516613563950848E-4</v>
      </c>
      <c r="G34" s="34">
        <f>(Inittialize!$F7^2)*Inittialize!F$16</f>
        <v>4.5516613563950848E-4</v>
      </c>
      <c r="H34" s="34">
        <f>(Inittialize!$F7^2)*Inittialize!G$16</f>
        <v>4.5516613563950848E-4</v>
      </c>
      <c r="I34" s="34">
        <f>(Inittialize!$F7^2)*Inittialize!H$16</f>
        <v>4.5516613563950848E-4</v>
      </c>
      <c r="J34" s="34">
        <f>(Inittialize!$F7^2)*Inittialize!I$16</f>
        <v>4.5516613563950848E-4</v>
      </c>
      <c r="K34" s="34">
        <f>(Inittialize!F7)^2*(Inittialize!J$16)*(Inittialize!$C$21)</f>
        <v>1.6806134238997238E-3</v>
      </c>
    </row>
    <row r="35" spans="1:13" x14ac:dyDescent="0.3">
      <c r="A35" s="32">
        <v>7</v>
      </c>
      <c r="B35" s="34">
        <f>(Inittialize!$A$16)^2*Inittialize!F8*(Inittialize!$C$20)</f>
        <v>3.1511501698119817E-4</v>
      </c>
      <c r="C35" s="34">
        <f>(Inittialize!$F8^2)*Inittialize!B$16</f>
        <v>4.5516613563950848E-4</v>
      </c>
      <c r="D35" s="34">
        <f>(Inittialize!$F8^2)*Inittialize!C$16</f>
        <v>4.5516613563950848E-4</v>
      </c>
      <c r="E35" s="34">
        <f>(Inittialize!$F8^2)*Inittialize!D$16</f>
        <v>4.5516613563950848E-4</v>
      </c>
      <c r="F35" s="34">
        <f>(Inittialize!$F8^2)*Inittialize!E$16</f>
        <v>4.5516613563950848E-4</v>
      </c>
      <c r="G35" s="34">
        <f>(Inittialize!$F8^2)*Inittialize!F$16</f>
        <v>4.5516613563950848E-4</v>
      </c>
      <c r="H35" s="34">
        <f>(Inittialize!$F8^2)*Inittialize!G$16</f>
        <v>4.5516613563950848E-4</v>
      </c>
      <c r="I35" s="34">
        <f>(Inittialize!$F8^2)*Inittialize!H$16</f>
        <v>4.5516613563950848E-4</v>
      </c>
      <c r="J35" s="34">
        <f>(Inittialize!$F8^2)*Inittialize!I$16</f>
        <v>4.5516613563950848E-4</v>
      </c>
      <c r="K35" s="34">
        <f>(Inittialize!F8)^2*(Inittialize!J$16)*(Inittialize!$C$21)</f>
        <v>1.6806134238997238E-3</v>
      </c>
    </row>
    <row r="36" spans="1:13" x14ac:dyDescent="0.3">
      <c r="A36" s="32">
        <v>8</v>
      </c>
      <c r="B36" s="34">
        <f>(Inittialize!$A$16)^2*Inittialize!F9*(Inittialize!$C$20)</f>
        <v>3.1511501698119817E-4</v>
      </c>
      <c r="C36" s="34">
        <f>(Inittialize!$F9^2)*Inittialize!B$16</f>
        <v>4.5516613563950848E-4</v>
      </c>
      <c r="D36" s="34">
        <f>(Inittialize!$F9^2)*Inittialize!C$16</f>
        <v>4.5516613563950848E-4</v>
      </c>
      <c r="E36" s="34">
        <f>(Inittialize!$F9^2)*Inittialize!D$16</f>
        <v>4.5516613563950848E-4</v>
      </c>
      <c r="F36" s="34">
        <f>(Inittialize!$F9^2)*Inittialize!E$16</f>
        <v>4.5516613563950848E-4</v>
      </c>
      <c r="G36" s="34">
        <f>(Inittialize!$F9^2)*Inittialize!F$16</f>
        <v>4.5516613563950848E-4</v>
      </c>
      <c r="H36" s="34">
        <f>(Inittialize!$F9^2)*Inittialize!G$16</f>
        <v>4.5516613563950848E-4</v>
      </c>
      <c r="I36" s="34">
        <f>(Inittialize!$F9^2)*Inittialize!H$16</f>
        <v>4.5516613563950848E-4</v>
      </c>
      <c r="J36" s="34">
        <f>(Inittialize!$F9^2)*Inittialize!I$16</f>
        <v>4.5516613563950848E-4</v>
      </c>
      <c r="K36" s="34">
        <f>(Inittialize!F9)^2*(Inittialize!J$16)*(Inittialize!$C$21)</f>
        <v>1.6806134238997238E-3</v>
      </c>
    </row>
    <row r="37" spans="1:13" x14ac:dyDescent="0.3">
      <c r="A37" s="32">
        <v>9</v>
      </c>
      <c r="B37" s="34">
        <f>(Inittialize!$A$16)^2*Inittialize!F10*(Inittialize!$C$20)</f>
        <v>3.1511501698119817E-4</v>
      </c>
      <c r="C37" s="34">
        <f>(Inittialize!$F10^2)*Inittialize!B$16</f>
        <v>4.5516613563950848E-4</v>
      </c>
      <c r="D37" s="34">
        <f>(Inittialize!$F10^2)*Inittialize!C$16</f>
        <v>4.5516613563950848E-4</v>
      </c>
      <c r="E37" s="34">
        <f>(Inittialize!$F10^2)*Inittialize!D$16</f>
        <v>4.5516613563950848E-4</v>
      </c>
      <c r="F37" s="34">
        <f>(Inittialize!$F10^2)*Inittialize!E$16</f>
        <v>4.5516613563950848E-4</v>
      </c>
      <c r="G37" s="34">
        <f>(Inittialize!$F10^2)*Inittialize!F$16</f>
        <v>4.5516613563950848E-4</v>
      </c>
      <c r="H37" s="34">
        <f>(Inittialize!$F10^2)*Inittialize!G$16</f>
        <v>4.5516613563950848E-4</v>
      </c>
      <c r="I37" s="34">
        <f>(Inittialize!$F10^2)*Inittialize!H$16</f>
        <v>4.5516613563950848E-4</v>
      </c>
      <c r="J37" s="34">
        <f>(Inittialize!$F10^2)*Inittialize!I$16</f>
        <v>4.5516613563950848E-4</v>
      </c>
      <c r="K37" s="34">
        <f>(Inittialize!F10)^2*(Inittialize!J$16)*(Inittialize!$C$21)</f>
        <v>1.6806134238997238E-3</v>
      </c>
    </row>
    <row r="38" spans="1:13" x14ac:dyDescent="0.3">
      <c r="A38" s="32">
        <v>10</v>
      </c>
      <c r="B38" s="34">
        <f>(Inittialize!F11)^2*(Inittialize!A16)*(Inittialize!$C$20)</f>
        <v>5.0418402716991707E-3</v>
      </c>
      <c r="C38" s="34">
        <f>(Inittialize!$F11^2)*Inittialize!B$16</f>
        <v>7.2826581702321357E-3</v>
      </c>
      <c r="D38" s="34">
        <f>(Inittialize!$F11^2)*Inittialize!C$16</f>
        <v>7.2826581702321357E-3</v>
      </c>
      <c r="E38" s="34">
        <f>(Inittialize!$F11^2)*Inittialize!D$16</f>
        <v>7.2826581702321357E-3</v>
      </c>
      <c r="F38" s="34">
        <f>(Inittialize!$F11^2)*Inittialize!E$16</f>
        <v>7.2826581702321357E-3</v>
      </c>
      <c r="G38" s="34">
        <f>(Inittialize!$F11^2)*Inittialize!F$16</f>
        <v>7.2826581702321357E-3</v>
      </c>
      <c r="H38" s="34">
        <f>(Inittialize!$F11^2)*Inittialize!G$16</f>
        <v>7.2826581702321357E-3</v>
      </c>
      <c r="I38" s="34">
        <f>(Inittialize!$F11^2)*Inittialize!H$16</f>
        <v>7.2826581702321357E-3</v>
      </c>
      <c r="J38" s="34">
        <f>(Inittialize!$F11^2)*Inittialize!I$16</f>
        <v>7.2826581702321357E-3</v>
      </c>
      <c r="K38" s="34">
        <f>(Inittialize!F11)^2*(Inittialize!J$16)*(Inittialize!$C$21)</f>
        <v>2.688981478239558E-2</v>
      </c>
      <c r="M38" s="33">
        <f>SUM(B29:K38)</f>
        <v>0.1409264381499247</v>
      </c>
    </row>
    <row r="39" spans="1:13" x14ac:dyDescent="0.3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3">
      <c r="A40" s="37" t="s">
        <v>11</v>
      </c>
      <c r="B40" s="38"/>
      <c r="C40" s="39">
        <f>2*(1/(9+Rules!$B$6))*(Rules!$B$6/(9+Rules!$B$6))</f>
        <v>4.7337278106508882E-2</v>
      </c>
      <c r="M40" s="33">
        <f>SUM(B3:K17,B19:K27,B29:K38)</f>
        <v>0.95266272189349366</v>
      </c>
    </row>
    <row r="41" spans="1:13" x14ac:dyDescent="0.3">
      <c r="M41" s="33">
        <f>M40+C40</f>
        <v>1.0000000000000024</v>
      </c>
    </row>
    <row r="43" spans="1:13" x14ac:dyDescent="0.3">
      <c r="C43" s="36" t="s">
        <v>12</v>
      </c>
    </row>
    <row r="44" spans="1:13" x14ac:dyDescent="0.3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 x14ac:dyDescent="0.3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3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3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3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3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3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3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3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3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3">
      <c r="A54" s="40" t="s">
        <v>1</v>
      </c>
      <c r="B54" s="40"/>
    </row>
    <row r="56" spans="1:11" x14ac:dyDescent="0.3">
      <c r="C56" s="36" t="s">
        <v>12</v>
      </c>
    </row>
    <row r="57" spans="1:11" x14ac:dyDescent="0.3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 x14ac:dyDescent="0.3">
      <c r="A58" s="40">
        <v>2</v>
      </c>
      <c r="B58" s="40"/>
      <c r="D58" s="33">
        <f>Inittialize!$B16*Inittialize!C16</f>
        <v>5.9171597633136102E-3</v>
      </c>
      <c r="E58" s="33">
        <f>Inittialize!$B16*Inittialize!D16</f>
        <v>5.9171597633136102E-3</v>
      </c>
      <c r="F58" s="33">
        <f>Inittialize!$B16*Inittialize!E16</f>
        <v>5.9171597633136102E-3</v>
      </c>
      <c r="G58" s="33">
        <f>Inittialize!$B16*Inittialize!F16</f>
        <v>5.9171597633136102E-3</v>
      </c>
      <c r="H58" s="33">
        <f>Inittialize!$B16*Inittialize!G16</f>
        <v>5.9171597633136102E-3</v>
      </c>
      <c r="I58" s="33">
        <f>Inittialize!$B16*Inittialize!H16</f>
        <v>5.9171597633136102E-3</v>
      </c>
      <c r="J58" s="33">
        <f>Inittialize!$B16*Inittialize!I16</f>
        <v>5.9171597633136102E-3</v>
      </c>
      <c r="K58" s="33">
        <f>Inittialize!$B16*Inittialize!J16</f>
        <v>2.3668639053254441E-2</v>
      </c>
    </row>
    <row r="59" spans="1:11" x14ac:dyDescent="0.3">
      <c r="A59" s="40">
        <v>3</v>
      </c>
      <c r="B59" s="40"/>
      <c r="C59" s="33">
        <f>Inittialize!$C16*Inittialize!B16</f>
        <v>5.9171597633136102E-3</v>
      </c>
      <c r="E59" s="33">
        <f>Inittialize!$C16*Inittialize!D16</f>
        <v>5.9171597633136102E-3</v>
      </c>
      <c r="F59" s="33">
        <f>Inittialize!$C16*Inittialize!E16</f>
        <v>5.9171597633136102E-3</v>
      </c>
      <c r="G59" s="33">
        <f>Inittialize!$C16*Inittialize!F16</f>
        <v>5.9171597633136102E-3</v>
      </c>
      <c r="H59" s="33">
        <f>Inittialize!$C16*Inittialize!G16</f>
        <v>5.9171597633136102E-3</v>
      </c>
      <c r="I59" s="33">
        <f>Inittialize!$C16*Inittialize!H16</f>
        <v>5.9171597633136102E-3</v>
      </c>
      <c r="J59" s="33">
        <f>Inittialize!$C16*Inittialize!I16</f>
        <v>5.9171597633136102E-3</v>
      </c>
      <c r="K59" s="33">
        <f>Inittialize!$C16*Inittialize!J16</f>
        <v>2.3668639053254441E-2</v>
      </c>
    </row>
    <row r="60" spans="1:11" x14ac:dyDescent="0.3">
      <c r="A60" s="40">
        <v>4</v>
      </c>
      <c r="B60" s="40"/>
      <c r="C60" s="33">
        <f>Inittialize!$D16*Inittialize!B16</f>
        <v>5.9171597633136102E-3</v>
      </c>
      <c r="D60" s="33">
        <f>Inittialize!$D16*Inittialize!C16</f>
        <v>5.9171597633136102E-3</v>
      </c>
      <c r="F60" s="33">
        <f>Inittialize!$D16*Inittialize!E16</f>
        <v>5.9171597633136102E-3</v>
      </c>
      <c r="G60" s="33">
        <f>Inittialize!$D16*Inittialize!F16</f>
        <v>5.9171597633136102E-3</v>
      </c>
      <c r="H60" s="33">
        <f>Inittialize!$D16*Inittialize!G16</f>
        <v>5.9171597633136102E-3</v>
      </c>
      <c r="I60" s="33">
        <f>Inittialize!$D16*Inittialize!H16</f>
        <v>5.9171597633136102E-3</v>
      </c>
      <c r="J60" s="33">
        <f>Inittialize!$D16*Inittialize!I16</f>
        <v>5.9171597633136102E-3</v>
      </c>
      <c r="K60" s="33">
        <f>Inittialize!$D16*Inittialize!J16</f>
        <v>2.3668639053254441E-2</v>
      </c>
    </row>
    <row r="61" spans="1:11" x14ac:dyDescent="0.3">
      <c r="A61" s="40">
        <v>5</v>
      </c>
      <c r="B61" s="40"/>
      <c r="C61" s="33">
        <f>Inittialize!$E16*Inittialize!B16</f>
        <v>5.9171597633136102E-3</v>
      </c>
      <c r="D61" s="33">
        <f>Inittialize!$E16*Inittialize!C16</f>
        <v>5.9171597633136102E-3</v>
      </c>
      <c r="E61" s="33">
        <f>Inittialize!$E16*Inittialize!D16</f>
        <v>5.9171597633136102E-3</v>
      </c>
      <c r="G61" s="33">
        <f>Inittialize!$E16*Inittialize!F16</f>
        <v>5.9171597633136102E-3</v>
      </c>
      <c r="H61" s="33">
        <f>Inittialize!$E16*Inittialize!G16</f>
        <v>5.9171597633136102E-3</v>
      </c>
      <c r="I61" s="33">
        <f>Inittialize!$E16*Inittialize!H16</f>
        <v>5.9171597633136102E-3</v>
      </c>
      <c r="J61" s="33">
        <f>Inittialize!$E16*Inittialize!I16</f>
        <v>5.9171597633136102E-3</v>
      </c>
      <c r="K61" s="33">
        <f>Inittialize!$E16*Inittialize!J16</f>
        <v>2.3668639053254441E-2</v>
      </c>
    </row>
    <row r="62" spans="1:11" x14ac:dyDescent="0.3">
      <c r="A62" s="40">
        <v>6</v>
      </c>
      <c r="B62" s="40"/>
      <c r="C62" s="33">
        <f>Inittialize!$F16*Inittialize!B16</f>
        <v>5.9171597633136102E-3</v>
      </c>
      <c r="D62" s="33">
        <f>Inittialize!$F16*Inittialize!C16</f>
        <v>5.9171597633136102E-3</v>
      </c>
      <c r="E62" s="33">
        <f>Inittialize!$F16*Inittialize!D16</f>
        <v>5.9171597633136102E-3</v>
      </c>
      <c r="F62" s="33">
        <f>Inittialize!$F16*Inittialize!E16</f>
        <v>5.9171597633136102E-3</v>
      </c>
      <c r="H62" s="33">
        <f>Inittialize!$F16*Inittialize!G16</f>
        <v>5.9171597633136102E-3</v>
      </c>
      <c r="I62" s="33">
        <f>Inittialize!$F16*Inittialize!H16</f>
        <v>5.9171597633136102E-3</v>
      </c>
      <c r="J62" s="33">
        <f>Inittialize!$F16*Inittialize!I16</f>
        <v>5.9171597633136102E-3</v>
      </c>
      <c r="K62" s="33">
        <f>Inittialize!$F16*Inittialize!J16</f>
        <v>2.3668639053254441E-2</v>
      </c>
    </row>
    <row r="63" spans="1:11" x14ac:dyDescent="0.3">
      <c r="A63" s="40">
        <v>7</v>
      </c>
      <c r="B63" s="40"/>
      <c r="C63" s="33">
        <f>Inittialize!$G16*Inittialize!B16</f>
        <v>5.9171597633136102E-3</v>
      </c>
      <c r="D63" s="33">
        <f>Inittialize!$G16*Inittialize!C16</f>
        <v>5.9171597633136102E-3</v>
      </c>
      <c r="E63" s="33">
        <f>Inittialize!$G16*Inittialize!D16</f>
        <v>5.9171597633136102E-3</v>
      </c>
      <c r="F63" s="33">
        <f>Inittialize!$G16*Inittialize!E16</f>
        <v>5.9171597633136102E-3</v>
      </c>
      <c r="G63" s="33">
        <f>Inittialize!$G16*Inittialize!F16</f>
        <v>5.9171597633136102E-3</v>
      </c>
      <c r="I63" s="33">
        <f>Inittialize!$G16*Inittialize!H16</f>
        <v>5.9171597633136102E-3</v>
      </c>
      <c r="J63" s="33">
        <f>Inittialize!$G16*Inittialize!I16</f>
        <v>5.9171597633136102E-3</v>
      </c>
      <c r="K63" s="33">
        <f>Inittialize!$G16*Inittialize!J16</f>
        <v>2.3668639053254441E-2</v>
      </c>
    </row>
    <row r="64" spans="1:11" x14ac:dyDescent="0.3">
      <c r="A64" s="40">
        <v>8</v>
      </c>
      <c r="B64" s="40"/>
      <c r="C64" s="33">
        <f>Inittialize!$H16*Inittialize!B16</f>
        <v>5.9171597633136102E-3</v>
      </c>
      <c r="D64" s="33">
        <f>Inittialize!$H16*Inittialize!C16</f>
        <v>5.9171597633136102E-3</v>
      </c>
      <c r="E64" s="33">
        <f>Inittialize!$H16*Inittialize!D16</f>
        <v>5.9171597633136102E-3</v>
      </c>
      <c r="F64" s="33">
        <f>Inittialize!$H16*Inittialize!E16</f>
        <v>5.9171597633136102E-3</v>
      </c>
      <c r="G64" s="33">
        <f>Inittialize!$H16*Inittialize!F16</f>
        <v>5.9171597633136102E-3</v>
      </c>
      <c r="H64" s="33">
        <f>Inittialize!$H16*Inittialize!G16</f>
        <v>5.9171597633136102E-3</v>
      </c>
      <c r="J64" s="33">
        <f>Inittialize!$H16*Inittialize!I16</f>
        <v>5.9171597633136102E-3</v>
      </c>
      <c r="K64" s="33">
        <f>Inittialize!$H16*Inittialize!J16</f>
        <v>2.3668639053254441E-2</v>
      </c>
    </row>
    <row r="65" spans="1:11" x14ac:dyDescent="0.3">
      <c r="A65" s="40">
        <v>9</v>
      </c>
      <c r="B65" s="40"/>
      <c r="C65" s="33">
        <f>(1/(9+Rules!$B$6))^2</f>
        <v>5.9171597633136102E-3</v>
      </c>
      <c r="D65" s="33">
        <f>(1/(9+Rules!$B$6))^2</f>
        <v>5.9171597633136102E-3</v>
      </c>
      <c r="E65" s="33">
        <f>(1/(9+Rules!$B$6))^2</f>
        <v>5.9171597633136102E-3</v>
      </c>
      <c r="F65" s="33">
        <f>(1/(9+Rules!$B$6))^2</f>
        <v>5.9171597633136102E-3</v>
      </c>
      <c r="G65" s="33">
        <f>(1/(9+Rules!$B$6))^2</f>
        <v>5.9171597633136102E-3</v>
      </c>
      <c r="H65" s="33">
        <f>(1/(9+Rules!$B$6))^2</f>
        <v>5.9171597633136102E-3</v>
      </c>
      <c r="I65" s="33">
        <f>(1/(9+Rules!$B$6))^2</f>
        <v>5.9171597633136102E-3</v>
      </c>
      <c r="K65" s="33">
        <f>Inittialize!$I16*Inittialize!J16</f>
        <v>2.3668639053254441E-2</v>
      </c>
    </row>
    <row r="66" spans="1:11" x14ac:dyDescent="0.3">
      <c r="A66" s="40">
        <v>10</v>
      </c>
      <c r="B66" s="40"/>
      <c r="C66" s="33">
        <f>Inittialize!B16*Inittialize!$J16</f>
        <v>2.3668639053254441E-2</v>
      </c>
      <c r="D66" s="33">
        <f>Inittialize!C16*Inittialize!$J16</f>
        <v>2.3668639053254441E-2</v>
      </c>
      <c r="E66" s="33">
        <f>Inittialize!D16*Inittialize!$J16</f>
        <v>2.3668639053254441E-2</v>
      </c>
      <c r="F66" s="33">
        <f>Inittialize!E16*Inittialize!$J16</f>
        <v>2.3668639053254441E-2</v>
      </c>
      <c r="G66" s="33">
        <f>Inittialize!F16*Inittialize!$J16</f>
        <v>2.3668639053254441E-2</v>
      </c>
      <c r="H66" s="33">
        <f>Inittialize!G16*Inittialize!$J16</f>
        <v>2.3668639053254441E-2</v>
      </c>
      <c r="I66" s="33">
        <f>Inittialize!H16*Inittialize!$J16</f>
        <v>2.3668639053254441E-2</v>
      </c>
      <c r="J66" s="33">
        <f>Inittialize!I16*Inittialize!$J16</f>
        <v>2.3668639053254441E-2</v>
      </c>
    </row>
    <row r="67" spans="1:11" x14ac:dyDescent="0.3">
      <c r="A67" s="40" t="s">
        <v>1</v>
      </c>
      <c r="B67" s="40"/>
    </row>
    <row r="69" spans="1:11" x14ac:dyDescent="0.3">
      <c r="A69" s="40"/>
      <c r="B69" s="40"/>
    </row>
    <row r="70" spans="1:11" x14ac:dyDescent="0.3">
      <c r="A70" s="33" t="s">
        <v>9</v>
      </c>
      <c r="C70" s="33" t="s">
        <v>14</v>
      </c>
      <c r="E70" s="33" t="s">
        <v>15</v>
      </c>
    </row>
    <row r="71" spans="1:11" ht="15.6" x14ac:dyDescent="0.3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5.6" x14ac:dyDescent="0.3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5.6" x14ac:dyDescent="0.3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5.6" x14ac:dyDescent="0.3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5.6" x14ac:dyDescent="0.3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5.6" x14ac:dyDescent="0.3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5.6" x14ac:dyDescent="0.3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5.6" x14ac:dyDescent="0.3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5.6" x14ac:dyDescent="0.3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5.6" x14ac:dyDescent="0.3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5.6" x14ac:dyDescent="0.3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5.6" x14ac:dyDescent="0.3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5.6" x14ac:dyDescent="0.3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5.6" x14ac:dyDescent="0.3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5.6" x14ac:dyDescent="0.3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 x14ac:dyDescent="0.3">
      <c r="C87" s="33">
        <f>SUM(C71:C86)</f>
        <v>0.71005917159763332</v>
      </c>
    </row>
  </sheetData>
  <sheetProtection sheet="1" objects="1" scenarios="1"/>
  <mergeCells count="1">
    <mergeCell ref="A1:K1"/>
  </mergeCells>
  <phoneticPr fontId="16" type="noConversion"/>
  <conditionalFormatting sqref="B3:K17 B29:K39 B19:K27">
    <cfRule type="containsText" dxfId="773" priority="15" operator="containsText" text="R">
      <formula>NOT(ISERROR(SEARCH("R",B3)))</formula>
    </cfRule>
    <cfRule type="containsText" dxfId="772" priority="16" operator="containsText" text="D">
      <formula>NOT(ISERROR(SEARCH("D",B3)))</formula>
    </cfRule>
    <cfRule type="containsText" dxfId="771" priority="17" operator="containsText" text="S">
      <formula>NOT(ISERROR(SEARCH("S",B3)))</formula>
    </cfRule>
    <cfRule type="containsText" dxfId="770" priority="18" operator="containsText" text="H">
      <formula>NOT(ISERROR(SEARCH("H",B3)))</formula>
    </cfRule>
  </conditionalFormatting>
  <conditionalFormatting sqref="B3:K17 B29:K39 B19:K27">
    <cfRule type="containsText" dxfId="769" priority="14" operator="containsText" text="P">
      <formula>NOT(ISERROR(SEARCH("P",B3)))</formula>
    </cfRule>
  </conditionalFormatting>
  <conditionalFormatting sqref="C43">
    <cfRule type="containsText" dxfId="768" priority="10" operator="containsText" text="R">
      <formula>NOT(ISERROR(SEARCH("R",C43)))</formula>
    </cfRule>
    <cfRule type="containsText" dxfId="767" priority="11" operator="containsText" text="D">
      <formula>NOT(ISERROR(SEARCH("D",C43)))</formula>
    </cfRule>
    <cfRule type="containsText" dxfId="766" priority="12" operator="containsText" text="S">
      <formula>NOT(ISERROR(SEARCH("S",C43)))</formula>
    </cfRule>
    <cfRule type="containsText" dxfId="765" priority="13" operator="containsText" text="H">
      <formula>NOT(ISERROR(SEARCH("H",C43)))</formula>
    </cfRule>
  </conditionalFormatting>
  <conditionalFormatting sqref="C43">
    <cfRule type="containsText" dxfId="764" priority="9" operator="containsText" text="P">
      <formula>NOT(ISERROR(SEARCH("P",C43)))</formula>
    </cfRule>
  </conditionalFormatting>
  <conditionalFormatting sqref="C56">
    <cfRule type="containsText" dxfId="763" priority="5" operator="containsText" text="R">
      <formula>NOT(ISERROR(SEARCH("R",C56)))</formula>
    </cfRule>
    <cfRule type="containsText" dxfId="762" priority="6" operator="containsText" text="D">
      <formula>NOT(ISERROR(SEARCH("D",C56)))</formula>
    </cfRule>
    <cfRule type="containsText" dxfId="761" priority="7" operator="containsText" text="S">
      <formula>NOT(ISERROR(SEARCH("S",C56)))</formula>
    </cfRule>
    <cfRule type="containsText" dxfId="760" priority="8" operator="containsText" text="H">
      <formula>NOT(ISERROR(SEARCH("H",C56)))</formula>
    </cfRule>
  </conditionalFormatting>
  <conditionalFormatting sqref="C56">
    <cfRule type="containsText" dxfId="759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3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AF122"/>
  <sheetViews>
    <sheetView zoomScale="85" workbookViewId="0">
      <selection activeCell="E26" sqref="E26"/>
    </sheetView>
  </sheetViews>
  <sheetFormatPr defaultColWidth="11" defaultRowHeight="15.6" x14ac:dyDescent="0.3"/>
  <cols>
    <col min="2" max="3" width="12" bestFit="1" customWidth="1"/>
  </cols>
  <sheetData>
    <row r="2" spans="1:18" x14ac:dyDescent="0.3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89</v>
      </c>
      <c r="O2" t="s">
        <v>14</v>
      </c>
      <c r="Q2" t="s">
        <v>90</v>
      </c>
      <c r="R2" t="s">
        <v>14</v>
      </c>
    </row>
    <row r="3" spans="1:18" x14ac:dyDescent="0.3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3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3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3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3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3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3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3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3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3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3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18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18" x14ac:dyDescent="0.3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18" x14ac:dyDescent="0.3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 x14ac:dyDescent="0.3">
      <c r="A17" s="40">
        <v>2</v>
      </c>
      <c r="B17" s="40"/>
      <c r="C17" s="33">
        <f>1/(9+Rules!$B$6)^2</f>
        <v>5.9171597633136093E-3</v>
      </c>
      <c r="D17" s="33">
        <f>(1/(9+Rules!$B$6))^2</f>
        <v>5.9171597633136102E-3</v>
      </c>
      <c r="E17" s="33">
        <f>(1/(9+Rules!$B$6))^2</f>
        <v>5.9171597633136102E-3</v>
      </c>
      <c r="F17" s="33">
        <f>(1/(9+Rules!$B$6))^2</f>
        <v>5.9171597633136102E-3</v>
      </c>
      <c r="G17" s="33">
        <f>(1/(9+Rules!$B$6))^2</f>
        <v>5.9171597633136102E-3</v>
      </c>
      <c r="H17" s="33">
        <f>(1/(9+Rules!$B$6))^2</f>
        <v>5.9171597633136102E-3</v>
      </c>
      <c r="I17" s="33">
        <f>(1/(9+Rules!$B$6))^2</f>
        <v>5.9171597633136102E-3</v>
      </c>
      <c r="J17" s="33">
        <f>(1/(9+Rules!$B$6))^2</f>
        <v>5.9171597633136102E-3</v>
      </c>
      <c r="K17" s="33">
        <f>(1/(9+Rules!$B$6))*(Rules!$B$6/(9+Rules!$B$6))</f>
        <v>2.3668639053254441E-2</v>
      </c>
      <c r="L17" s="33">
        <f>(1/(9+Rules!$B$6))^2</f>
        <v>5.9171597633136102E-3</v>
      </c>
      <c r="N17" s="33">
        <v>18</v>
      </c>
      <c r="O17">
        <f t="shared" si="1"/>
        <v>5.3254437869822494E-2</v>
      </c>
    </row>
    <row r="18" spans="1:32" x14ac:dyDescent="0.3">
      <c r="A18" s="40">
        <v>3</v>
      </c>
      <c r="B18" s="40"/>
      <c r="C18" s="33">
        <f>(1/(9+Rules!$B$6))^2</f>
        <v>5.9171597633136102E-3</v>
      </c>
      <c r="D18" s="33">
        <f>1/(9+Rules!$B$6)^2</f>
        <v>5.9171597633136093E-3</v>
      </c>
      <c r="E18" s="33">
        <f>(1/(9+Rules!$B$6))^2</f>
        <v>5.9171597633136102E-3</v>
      </c>
      <c r="F18" s="33">
        <f>(1/(9+Rules!$B$6))^2</f>
        <v>5.9171597633136102E-3</v>
      </c>
      <c r="G18" s="33">
        <f>(1/(9+Rules!$B$6))^2</f>
        <v>5.9171597633136102E-3</v>
      </c>
      <c r="H18" s="33">
        <f>(1/(9+Rules!$B$6))^2</f>
        <v>5.9171597633136102E-3</v>
      </c>
      <c r="I18" s="33">
        <f>(1/(9+Rules!$B$6))^2</f>
        <v>5.9171597633136102E-3</v>
      </c>
      <c r="J18" s="33">
        <f>(1/(9+Rules!$B$6))^2</f>
        <v>5.9171597633136102E-3</v>
      </c>
      <c r="K18" s="33">
        <f>(1/(9+Rules!$B$6))*(Rules!$B$6/(9+Rules!$B$6))</f>
        <v>2.3668639053254441E-2</v>
      </c>
      <c r="L18" s="33">
        <f>(1/(9+Rules!$B$6))^2</f>
        <v>5.9171597633136102E-3</v>
      </c>
      <c r="N18">
        <v>19</v>
      </c>
      <c r="O18">
        <f t="shared" si="1"/>
        <v>4.7337278106508882E-2</v>
      </c>
    </row>
    <row r="19" spans="1:32" x14ac:dyDescent="0.3">
      <c r="A19" s="40">
        <v>4</v>
      </c>
      <c r="B19" s="40"/>
      <c r="C19" s="33">
        <f>(1/(9+Rules!$B$6))^2</f>
        <v>5.9171597633136102E-3</v>
      </c>
      <c r="D19" s="33">
        <f>(1/(9+Rules!$B$6))^2</f>
        <v>5.9171597633136102E-3</v>
      </c>
      <c r="E19" s="33">
        <f>1/(9+Rules!$B$6)^2</f>
        <v>5.9171597633136093E-3</v>
      </c>
      <c r="F19" s="33">
        <f>(1/(9+Rules!$B$6))^2</f>
        <v>5.9171597633136102E-3</v>
      </c>
      <c r="G19" s="33">
        <f>(1/(9+Rules!$B$6))^2</f>
        <v>5.9171597633136102E-3</v>
      </c>
      <c r="H19" s="33">
        <f>(1/(9+Rules!$B$6))^2</f>
        <v>5.9171597633136102E-3</v>
      </c>
      <c r="I19" s="33">
        <f>(1/(9+Rules!$B$6))^2</f>
        <v>5.9171597633136102E-3</v>
      </c>
      <c r="J19" s="33">
        <f>(1/(9+Rules!$B$6))^2</f>
        <v>5.9171597633136102E-3</v>
      </c>
      <c r="K19" s="33">
        <f>(1/(9+Rules!$B$6))*(Rules!$B$6/(9+Rules!$B$6))</f>
        <v>2.3668639053254441E-2</v>
      </c>
      <c r="L19" s="33">
        <f>(1/(9+Rules!$B$6))^2</f>
        <v>5.9171597633136102E-3</v>
      </c>
      <c r="N19" s="33">
        <v>20</v>
      </c>
      <c r="O19">
        <f t="shared" si="1"/>
        <v>9.4674556213017763E-2</v>
      </c>
    </row>
    <row r="20" spans="1:32" x14ac:dyDescent="0.3">
      <c r="A20" s="40">
        <v>5</v>
      </c>
      <c r="B20" s="40"/>
      <c r="C20" s="33">
        <f>(1/(9+Rules!$B$6))^2</f>
        <v>5.9171597633136102E-3</v>
      </c>
      <c r="D20" s="33">
        <f>(1/(9+Rules!$B$6))^2</f>
        <v>5.9171597633136102E-3</v>
      </c>
      <c r="E20" s="33">
        <f>(1/(9+Rules!$B$6))^2</f>
        <v>5.9171597633136102E-3</v>
      </c>
      <c r="F20" s="33">
        <f>1/(9+Rules!$B$6)^2</f>
        <v>5.9171597633136093E-3</v>
      </c>
      <c r="G20" s="33">
        <f>(1/(9+Rules!$B$6))^2</f>
        <v>5.9171597633136102E-3</v>
      </c>
      <c r="H20" s="33">
        <f>(1/(9+Rules!$B$6))^2</f>
        <v>5.9171597633136102E-3</v>
      </c>
      <c r="I20" s="33">
        <f>(1/(9+Rules!$B$6))^2</f>
        <v>5.9171597633136102E-3</v>
      </c>
      <c r="J20" s="33">
        <f>(1/(9+Rules!$B$6))^2</f>
        <v>5.9171597633136102E-3</v>
      </c>
      <c r="K20" s="33">
        <f>(1/(9+Rules!$B$6))*(Rules!$B$6/(9+Rules!$B$6))</f>
        <v>2.3668639053254441E-2</v>
      </c>
      <c r="L20" s="33">
        <f>(1/(9+Rules!$B$6))^2</f>
        <v>5.9171597633136102E-3</v>
      </c>
    </row>
    <row r="21" spans="1:32" x14ac:dyDescent="0.3">
      <c r="A21" s="40">
        <v>6</v>
      </c>
      <c r="B21" s="40"/>
      <c r="C21" s="33">
        <f>(1/(9+Rules!$B$6))^2</f>
        <v>5.9171597633136102E-3</v>
      </c>
      <c r="D21" s="33">
        <f>(1/(9+Rules!$B$6))^2</f>
        <v>5.9171597633136102E-3</v>
      </c>
      <c r="E21" s="33">
        <f>(1/(9+Rules!$B$6))^2</f>
        <v>5.9171597633136102E-3</v>
      </c>
      <c r="F21" s="33">
        <f>(1/(9+Rules!$B$6))^2</f>
        <v>5.9171597633136102E-3</v>
      </c>
      <c r="G21" s="33">
        <f>1/(9+Rules!$B$6)^2</f>
        <v>5.9171597633136093E-3</v>
      </c>
      <c r="H21" s="33">
        <f>(1/(9+Rules!$B$6))^2</f>
        <v>5.9171597633136102E-3</v>
      </c>
      <c r="I21" s="33">
        <f>(1/(9+Rules!$B$6))^2</f>
        <v>5.9171597633136102E-3</v>
      </c>
      <c r="J21" s="33">
        <f>(1/(9+Rules!$B$6))^2</f>
        <v>5.9171597633136102E-3</v>
      </c>
      <c r="K21" s="33">
        <f>(1/(9+Rules!$B$6))*(Rules!$B$6/(9+Rules!$B$6))</f>
        <v>2.3668639053254441E-2</v>
      </c>
      <c r="L21" s="33">
        <f>(1/(9+Rules!$B$6))^2</f>
        <v>5.9171597633136102E-3</v>
      </c>
    </row>
    <row r="22" spans="1:32" x14ac:dyDescent="0.3">
      <c r="A22" s="40">
        <v>7</v>
      </c>
      <c r="B22" s="40"/>
      <c r="C22" s="33">
        <f>(1/(9+Rules!$B$6))^2</f>
        <v>5.9171597633136102E-3</v>
      </c>
      <c r="D22" s="33">
        <f>(1/(9+Rules!$B$6))^2</f>
        <v>5.9171597633136102E-3</v>
      </c>
      <c r="E22" s="33">
        <f>(1/(9+Rules!$B$6))^2</f>
        <v>5.9171597633136102E-3</v>
      </c>
      <c r="F22" s="33">
        <f>(1/(9+Rules!$B$6))^2</f>
        <v>5.9171597633136102E-3</v>
      </c>
      <c r="G22" s="33">
        <f>(1/(9+Rules!$B$6))^2</f>
        <v>5.9171597633136102E-3</v>
      </c>
      <c r="H22" s="33">
        <f>1/(9+Rules!$B$6)^2</f>
        <v>5.9171597633136093E-3</v>
      </c>
      <c r="I22" s="33">
        <f>(1/(9+Rules!$B$6))^2</f>
        <v>5.9171597633136102E-3</v>
      </c>
      <c r="J22" s="33">
        <f>(1/(9+Rules!$B$6))^2</f>
        <v>5.9171597633136102E-3</v>
      </c>
      <c r="K22" s="33">
        <f>(1/(9+Rules!$B$6))*(Rules!$B$6/(9+Rules!$B$6))</f>
        <v>2.3668639053254441E-2</v>
      </c>
      <c r="L22" s="33">
        <f>(1/(9+Rules!$B$6))^2</f>
        <v>5.9171597633136102E-3</v>
      </c>
    </row>
    <row r="23" spans="1:32" x14ac:dyDescent="0.3">
      <c r="A23" s="40">
        <v>8</v>
      </c>
      <c r="B23" s="40"/>
      <c r="C23" s="33">
        <f>(1/(9+Rules!$B$6))^2</f>
        <v>5.9171597633136102E-3</v>
      </c>
      <c r="D23" s="33">
        <f>(1/(9+Rules!$B$6))^2</f>
        <v>5.9171597633136102E-3</v>
      </c>
      <c r="E23" s="33">
        <f>(1/(9+Rules!$B$6))^2</f>
        <v>5.9171597633136102E-3</v>
      </c>
      <c r="F23" s="33">
        <f>(1/(9+Rules!$B$6))^2</f>
        <v>5.9171597633136102E-3</v>
      </c>
      <c r="G23" s="33">
        <f>(1/(9+Rules!$B$6))^2</f>
        <v>5.9171597633136102E-3</v>
      </c>
      <c r="H23" s="33">
        <f>(1/(9+Rules!$B$6))^2</f>
        <v>5.9171597633136102E-3</v>
      </c>
      <c r="I23" s="33">
        <f>1/(9+Rules!$B$6)^2</f>
        <v>5.9171597633136093E-3</v>
      </c>
      <c r="J23" s="33">
        <f>(1/(9+Rules!$B$6))^2</f>
        <v>5.9171597633136102E-3</v>
      </c>
      <c r="K23" s="33">
        <f>(1/(9+Rules!$B$6))*(Rules!$B$6/(9+Rules!$B$6))</f>
        <v>2.3668639053254441E-2</v>
      </c>
      <c r="L23" s="33">
        <f>(1/(9+Rules!$B$6))^2</f>
        <v>5.9171597633136102E-3</v>
      </c>
      <c r="O23">
        <f>SUM(O3:O22)</f>
        <v>0.8520710059171599</v>
      </c>
      <c r="S23" t="s">
        <v>96</v>
      </c>
      <c r="T23">
        <f>SUM(O16:O19,R10:R12)</f>
        <v>0.32544378698224863</v>
      </c>
    </row>
    <row r="24" spans="1:32" x14ac:dyDescent="0.3">
      <c r="A24" s="40">
        <v>9</v>
      </c>
      <c r="B24" s="40"/>
      <c r="C24" s="33">
        <f>(1/(9+Rules!$B$6))^2</f>
        <v>5.9171597633136102E-3</v>
      </c>
      <c r="D24" s="33">
        <f>(1/(9+Rules!$B$6))^2</f>
        <v>5.9171597633136102E-3</v>
      </c>
      <c r="E24" s="33">
        <f>(1/(9+Rules!$B$6))^2</f>
        <v>5.9171597633136102E-3</v>
      </c>
      <c r="F24" s="33">
        <f>(1/(9+Rules!$B$6))^2</f>
        <v>5.9171597633136102E-3</v>
      </c>
      <c r="G24" s="33">
        <f>(1/(9+Rules!$B$6))^2</f>
        <v>5.9171597633136102E-3</v>
      </c>
      <c r="H24" s="33">
        <f>(1/(9+Rules!$B$6))^2</f>
        <v>5.9171597633136102E-3</v>
      </c>
      <c r="I24" s="33">
        <f>(1/(9+Rules!$B$6))^2</f>
        <v>5.9171597633136102E-3</v>
      </c>
      <c r="J24" s="33">
        <f>1/(9+Rules!$B$6)^2</f>
        <v>5.9171597633136093E-3</v>
      </c>
      <c r="K24" s="33">
        <f>(1/(9+Rules!$B$6))*(Rules!$B$6/(9+Rules!$B$6))</f>
        <v>2.3668639053254441E-2</v>
      </c>
      <c r="L24" s="33">
        <f>(1/(9+Rules!$B$6))^2</f>
        <v>5.9171597633136102E-3</v>
      </c>
    </row>
    <row r="25" spans="1:32" x14ac:dyDescent="0.3">
      <c r="A25" s="40">
        <v>10</v>
      </c>
      <c r="B25" s="40"/>
      <c r="C25" s="33">
        <f>(1/(9+Rules!$B$6))*(Rules!$B$6/(9+Rules!$B$6))</f>
        <v>2.3668639053254441E-2</v>
      </c>
      <c r="D25" s="33">
        <f>(1/(9+Rules!$B$6))*(Rules!$B$6/(9+Rules!$B$6))</f>
        <v>2.3668639053254441E-2</v>
      </c>
      <c r="E25" s="33">
        <f>(1/(9+Rules!$B$6))*(Rules!$B$6/(9+Rules!$B$6))</f>
        <v>2.3668639053254441E-2</v>
      </c>
      <c r="F25" s="33">
        <f>(1/(9+Rules!$B$6))*(Rules!$B$6/(9+Rules!$B$6))</f>
        <v>2.3668639053254441E-2</v>
      </c>
      <c r="G25" s="33">
        <f>(1/(9+Rules!$B$6))*(Rules!$B$6/(9+Rules!$B$6))</f>
        <v>2.3668639053254441E-2</v>
      </c>
      <c r="H25" s="33">
        <f>(1/(9+Rules!$B$6))*(Rules!$B$6/(9+Rules!$B$6))</f>
        <v>2.3668639053254441E-2</v>
      </c>
      <c r="I25" s="33">
        <f>(1/(9+Rules!$B$6))*(Rules!$B$6/(9+Rules!$B$6))</f>
        <v>2.3668639053254441E-2</v>
      </c>
      <c r="J25" s="33">
        <f>(1/(9+Rules!$B$6))*(Rules!$B$6/(9+Rules!$B$6))</f>
        <v>2.3668639053254441E-2</v>
      </c>
      <c r="K25" s="33">
        <f>(Rules!$B$6/(9+Rules!$B$6))^2</f>
        <v>9.4674556213017763E-2</v>
      </c>
      <c r="L25" s="33">
        <f>(1/(9+Rules!$B$6))*(Rules!$B$6/(9+Rules!$B$6))</f>
        <v>2.3668639053254441E-2</v>
      </c>
    </row>
    <row r="26" spans="1:32" x14ac:dyDescent="0.3">
      <c r="A26" s="40">
        <v>1</v>
      </c>
      <c r="C26" s="33">
        <f>(1/(9+Rules!$B$6))^2</f>
        <v>5.9171597633136102E-3</v>
      </c>
      <c r="D26" s="33">
        <f>(1/(9+Rules!$B$6))^2</f>
        <v>5.9171597633136102E-3</v>
      </c>
      <c r="E26" s="33">
        <f>(1/(9+Rules!$B$6))^2</f>
        <v>5.9171597633136102E-3</v>
      </c>
      <c r="F26" s="33">
        <f>(1/(9+Rules!$B$6))^2</f>
        <v>5.9171597633136102E-3</v>
      </c>
      <c r="G26" s="33">
        <f>(1/(9+Rules!$B$6))^2</f>
        <v>5.9171597633136102E-3</v>
      </c>
      <c r="H26" s="33">
        <f>(1/(9+Rules!$B$6))^2</f>
        <v>5.9171597633136102E-3</v>
      </c>
      <c r="I26" s="33">
        <f>(1/(9+Rules!$B$6))^2</f>
        <v>5.9171597633136102E-3</v>
      </c>
      <c r="J26" s="33">
        <f>(1/(9+Rules!$B$6))^2</f>
        <v>5.9171597633136102E-3</v>
      </c>
      <c r="K26" s="33">
        <f>(1/(9+Rules!$B$6))*(Rules!$B$6/(9+Rules!$B$6))</f>
        <v>2.3668639053254441E-2</v>
      </c>
      <c r="L26" s="33">
        <f>1/(9+Rules!$B$6)^2</f>
        <v>5.9171597633136093E-3</v>
      </c>
    </row>
    <row r="29" spans="1:32" x14ac:dyDescent="0.3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3">
      <c r="A30">
        <v>4</v>
      </c>
      <c r="B30">
        <f>O3</f>
        <v>5.9171597633136093E-3</v>
      </c>
      <c r="C30">
        <f>$B30*1/(9+Rules!$B$6)</f>
        <v>4.5516613563950843E-4</v>
      </c>
      <c r="D30">
        <f>$B30*1/(9+Rules!$B$6)</f>
        <v>4.5516613563950843E-4</v>
      </c>
      <c r="E30">
        <f>$B30*1/(9+Rules!$B$6)</f>
        <v>4.5516613563950843E-4</v>
      </c>
      <c r="F30">
        <f>$B30*1/(9+Rules!$B$6)</f>
        <v>4.5516613563950843E-4</v>
      </c>
      <c r="G30">
        <f>$B30*1/(9+Rules!$B$6)</f>
        <v>4.5516613563950843E-4</v>
      </c>
      <c r="H30">
        <f>$B30*1/(9+Rules!$B$6)</f>
        <v>4.5516613563950843E-4</v>
      </c>
      <c r="I30">
        <f>$B30*1/(9+Rules!$B$6)</f>
        <v>4.5516613563950843E-4</v>
      </c>
      <c r="J30">
        <f>$B30*1/(9+Rules!$B$6)</f>
        <v>4.5516613563950843E-4</v>
      </c>
      <c r="K30">
        <f>$B30*1/(9+Rules!$B$6)</f>
        <v>4.5516613563950843E-4</v>
      </c>
      <c r="L30">
        <f>$B30*Rules!$B$6/(9+Rules!$B$6)</f>
        <v>1.8206645425580337E-3</v>
      </c>
    </row>
    <row r="31" spans="1:32" x14ac:dyDescent="0.3">
      <c r="A31">
        <v>5</v>
      </c>
      <c r="B31">
        <f t="shared" ref="B31:B42" si="6">O4</f>
        <v>1.183431952662722E-2</v>
      </c>
      <c r="D31">
        <f>$B31*1/(9+Rules!$B$6)</f>
        <v>9.1033227127901696E-4</v>
      </c>
      <c r="E31">
        <f>$B31*1/(9+Rules!$B$6)</f>
        <v>9.1033227127901696E-4</v>
      </c>
      <c r="F31">
        <f>$B31*1/(9+Rules!$B$6)</f>
        <v>9.1033227127901696E-4</v>
      </c>
      <c r="G31">
        <f>$B31*1/(9+Rules!$B$6)</f>
        <v>9.1033227127901696E-4</v>
      </c>
      <c r="H31">
        <f>$B31*1/(9+Rules!$B$6)</f>
        <v>9.1033227127901696E-4</v>
      </c>
      <c r="I31">
        <f>$B31*1/(9+Rules!$B$6)</f>
        <v>9.1033227127901696E-4</v>
      </c>
      <c r="J31">
        <f>$B31*1/(9+Rules!$B$6)</f>
        <v>9.1033227127901696E-4</v>
      </c>
      <c r="K31">
        <f>$B31*1/(9+Rules!$B$6)</f>
        <v>9.1033227127901696E-4</v>
      </c>
      <c r="L31">
        <f>$B31*1/(9+Rules!$B$6)</f>
        <v>9.1033227127901696E-4</v>
      </c>
      <c r="M31">
        <f>$B31*Rules!$B$6/(9+Rules!$B$6)</f>
        <v>3.6413290851160678E-3</v>
      </c>
    </row>
    <row r="32" spans="1:32" x14ac:dyDescent="0.3">
      <c r="A32">
        <v>6</v>
      </c>
      <c r="B32">
        <f t="shared" si="6"/>
        <v>1.7751479289940829E-2</v>
      </c>
      <c r="E32">
        <f>$B32*1/(9+Rules!$B$6)</f>
        <v>1.3654984069185253E-3</v>
      </c>
      <c r="F32">
        <f>$B$32*1/(9+Rules!$B$6)</f>
        <v>1.3654984069185253E-3</v>
      </c>
      <c r="G32">
        <f>$B$32*1/(9+Rules!$B$6)</f>
        <v>1.3654984069185253E-3</v>
      </c>
      <c r="H32">
        <f>$B$32*1/(9+Rules!$B$6)</f>
        <v>1.3654984069185253E-3</v>
      </c>
      <c r="I32">
        <f>$B$32*1/(9+Rules!$B$6)</f>
        <v>1.3654984069185253E-3</v>
      </c>
      <c r="J32">
        <f>$B$32*1/(9+Rules!$B$6)</f>
        <v>1.3654984069185253E-3</v>
      </c>
      <c r="K32">
        <f>$B$32*1/(9+Rules!$B$6)</f>
        <v>1.3654984069185253E-3</v>
      </c>
      <c r="L32">
        <f>$B$32*1/(9+Rules!$B$6)</f>
        <v>1.3654984069185253E-3</v>
      </c>
      <c r="M32">
        <f>$B$32*1/(9+Rules!$B$6)</f>
        <v>1.3654984069185253E-3</v>
      </c>
      <c r="N32">
        <f>$B32*Rules!$B$6/(9+Rules!$B$6)</f>
        <v>5.4619936276741011E-3</v>
      </c>
    </row>
    <row r="33" spans="1:28" x14ac:dyDescent="0.3">
      <c r="A33">
        <v>7</v>
      </c>
      <c r="B33">
        <f t="shared" si="6"/>
        <v>2.3668639053254441E-2</v>
      </c>
      <c r="F33">
        <f>$B33*1/(9+Rules!$B$6)</f>
        <v>1.8206645425580339E-3</v>
      </c>
      <c r="G33">
        <f>$B33*1/(9+Rules!$B$6)</f>
        <v>1.8206645425580339E-3</v>
      </c>
      <c r="H33">
        <f>$B33*1/(9+Rules!$B$6)</f>
        <v>1.8206645425580339E-3</v>
      </c>
      <c r="I33">
        <f>$B33*1/(9+Rules!$B$6)</f>
        <v>1.8206645425580339E-3</v>
      </c>
      <c r="J33">
        <f>$B33*1/(9+Rules!$B$6)</f>
        <v>1.8206645425580339E-3</v>
      </c>
      <c r="K33">
        <f>$B33*1/(9+Rules!$B$6)</f>
        <v>1.8206645425580339E-3</v>
      </c>
      <c r="L33">
        <f>$B33*1/(9+Rules!$B$6)</f>
        <v>1.8206645425580339E-3</v>
      </c>
      <c r="M33">
        <f>$B33*1/(9+Rules!$B$6)</f>
        <v>1.8206645425580339E-3</v>
      </c>
      <c r="N33">
        <f>$B33*1/(9+Rules!$B$6)</f>
        <v>1.8206645425580339E-3</v>
      </c>
      <c r="O33">
        <f>$B33*Rules!$B$6/(9+Rules!$B$6)</f>
        <v>7.2826581702321357E-3</v>
      </c>
    </row>
    <row r="34" spans="1:28" x14ac:dyDescent="0.3">
      <c r="A34">
        <v>8</v>
      </c>
      <c r="B34">
        <f t="shared" si="6"/>
        <v>2.9585798816568053E-2</v>
      </c>
      <c r="G34">
        <f>$B34*1/(9+Rules!$B$6)</f>
        <v>2.2758306781975423E-3</v>
      </c>
      <c r="H34">
        <f>$B34*1/(9+Rules!$B$6)</f>
        <v>2.2758306781975423E-3</v>
      </c>
      <c r="I34">
        <f>$B34*1/(9+Rules!$B$6)</f>
        <v>2.2758306781975423E-3</v>
      </c>
      <c r="J34">
        <f>$B34*1/(9+Rules!$B$6)</f>
        <v>2.2758306781975423E-3</v>
      </c>
      <c r="K34">
        <f>$B34*1/(9+Rules!$B$6)</f>
        <v>2.2758306781975423E-3</v>
      </c>
      <c r="L34">
        <f>$B34*1/(9+Rules!$B$6)</f>
        <v>2.2758306781975423E-3</v>
      </c>
      <c r="M34">
        <f>$B34*1/(9+Rules!$B$6)</f>
        <v>2.2758306781975423E-3</v>
      </c>
      <c r="N34">
        <f>$B34*1/(9+Rules!$B$6)</f>
        <v>2.2758306781975423E-3</v>
      </c>
      <c r="O34">
        <f>$B34*1/(9+Rules!$B$6)</f>
        <v>2.2758306781975423E-3</v>
      </c>
      <c r="P34">
        <f>$B34*Rules!$B$6/(9+Rules!$B$6)</f>
        <v>9.1033227127901694E-3</v>
      </c>
    </row>
    <row r="35" spans="1:28" x14ac:dyDescent="0.3">
      <c r="A35">
        <v>9</v>
      </c>
      <c r="B35">
        <f t="shared" si="6"/>
        <v>3.5502958579881665E-2</v>
      </c>
      <c r="H35">
        <f>$B35*1/(9+Rules!$B$6)</f>
        <v>2.730996813837051E-3</v>
      </c>
      <c r="I35">
        <f>$B35*1/(9+Rules!$B$6)</f>
        <v>2.730996813837051E-3</v>
      </c>
      <c r="J35">
        <f>$B35*1/(9+Rules!$B$6)</f>
        <v>2.730996813837051E-3</v>
      </c>
      <c r="K35">
        <f>$B35*1/(9+Rules!$B$6)</f>
        <v>2.730996813837051E-3</v>
      </c>
      <c r="L35">
        <f>$B35*1/(9+Rules!$B$6)</f>
        <v>2.730996813837051E-3</v>
      </c>
      <c r="M35">
        <f>$B35*1/(9+Rules!$B$6)</f>
        <v>2.730996813837051E-3</v>
      </c>
      <c r="N35">
        <f>$B35*1/(9+Rules!$B$6)</f>
        <v>2.730996813837051E-3</v>
      </c>
      <c r="O35">
        <f>$B35*1/(9+Rules!$B$6)</f>
        <v>2.730996813837051E-3</v>
      </c>
      <c r="P35">
        <f>$B35*1/(9+Rules!$B$6)</f>
        <v>2.730996813837051E-3</v>
      </c>
      <c r="Q35">
        <f>$B35*Rules!$B$6/(9+Rules!$B$6)</f>
        <v>1.0923987255348204E-2</v>
      </c>
    </row>
    <row r="36" spans="1:28" x14ac:dyDescent="0.3">
      <c r="A36">
        <v>10</v>
      </c>
      <c r="B36">
        <f t="shared" si="6"/>
        <v>4.142011834319527E-2</v>
      </c>
      <c r="I36">
        <f>$B36*1/(9+Rules!$B$6)</f>
        <v>3.1861629494765592E-3</v>
      </c>
      <c r="J36">
        <f>$B36*1/(9+Rules!$B$6)</f>
        <v>3.1861629494765592E-3</v>
      </c>
      <c r="K36">
        <f>$B36*1/(9+Rules!$B$6)</f>
        <v>3.1861629494765592E-3</v>
      </c>
      <c r="L36">
        <f>$B36*1/(9+Rules!$B$6)</f>
        <v>3.1861629494765592E-3</v>
      </c>
      <c r="M36">
        <f>$B36*1/(9+Rules!$B$6)</f>
        <v>3.1861629494765592E-3</v>
      </c>
      <c r="N36">
        <f>$B36*1/(9+Rules!$B$6)</f>
        <v>3.1861629494765592E-3</v>
      </c>
      <c r="O36">
        <f>$B36*1/(9+Rules!$B$6)</f>
        <v>3.1861629494765592E-3</v>
      </c>
      <c r="P36">
        <f>$B36*1/(9+Rules!$B$6)</f>
        <v>3.1861629494765592E-3</v>
      </c>
      <c r="Q36">
        <f>$B36*1/(9+Rules!$B$6)</f>
        <v>3.1861629494765592E-3</v>
      </c>
      <c r="R36">
        <f>$B36*Rules!$B$6/(9+Rules!$B$6)</f>
        <v>1.2744651797906237E-2</v>
      </c>
    </row>
    <row r="37" spans="1:28" x14ac:dyDescent="0.3">
      <c r="A37">
        <v>11</v>
      </c>
      <c r="B37">
        <f t="shared" si="6"/>
        <v>4.7337278106508889E-2</v>
      </c>
      <c r="J37">
        <f>$B37*1/(9+Rules!$B$6)</f>
        <v>3.6413290851160683E-3</v>
      </c>
      <c r="K37">
        <f>$B37*1/(9+Rules!$B$6)</f>
        <v>3.6413290851160683E-3</v>
      </c>
      <c r="L37">
        <f>$B37*1/(9+Rules!$B$6)</f>
        <v>3.6413290851160683E-3</v>
      </c>
      <c r="M37">
        <f>$B37*1/(9+Rules!$B$6)</f>
        <v>3.6413290851160683E-3</v>
      </c>
      <c r="N37">
        <f>$B37*1/(9+Rules!$B$6)</f>
        <v>3.6413290851160683E-3</v>
      </c>
      <c r="O37">
        <f>$B37*1/(9+Rules!$B$6)</f>
        <v>3.6413290851160683E-3</v>
      </c>
      <c r="P37">
        <f>$B37*1/(9+Rules!$B$6)</f>
        <v>3.6413290851160683E-3</v>
      </c>
      <c r="Q37">
        <f>$B37*1/(9+Rules!$B$6)</f>
        <v>3.6413290851160683E-3</v>
      </c>
      <c r="R37">
        <f>$B37*1/(9+Rules!$B$6)</f>
        <v>3.6413290851160683E-3</v>
      </c>
      <c r="S37">
        <f>$B37*Rules!$B$6/(9+Rules!$B$6)</f>
        <v>1.4565316340464273E-2</v>
      </c>
    </row>
    <row r="38" spans="1:28" x14ac:dyDescent="0.3">
      <c r="A38">
        <v>12</v>
      </c>
      <c r="B38">
        <f t="shared" si="6"/>
        <v>8.8757396449704151E-2</v>
      </c>
      <c r="K38">
        <f>$B38*1/(9+Rules!$B$6)</f>
        <v>6.8274920345926266E-3</v>
      </c>
      <c r="L38">
        <f>$B38*1/(9+Rules!$B$6)</f>
        <v>6.8274920345926266E-3</v>
      </c>
      <c r="M38">
        <f>$B38*1/(9+Rules!$B$6)</f>
        <v>6.8274920345926266E-3</v>
      </c>
      <c r="N38">
        <f>$B38*1/(9+Rules!$B$6)</f>
        <v>6.8274920345926266E-3</v>
      </c>
      <c r="O38">
        <f>$B38*1/(9+Rules!$B$6)</f>
        <v>6.8274920345926266E-3</v>
      </c>
      <c r="P38">
        <f>$B38*1/(9+Rules!$B$6)</f>
        <v>6.8274920345926266E-3</v>
      </c>
      <c r="Q38">
        <f>$B38*1/(9+Rules!$B$6)</f>
        <v>6.8274920345926266E-3</v>
      </c>
      <c r="R38">
        <f>$B38*1/(9+Rules!$B$6)</f>
        <v>6.8274920345926266E-3</v>
      </c>
      <c r="S38">
        <f>$B38*1/(9+Rules!$B$6)</f>
        <v>6.8274920345926266E-3</v>
      </c>
      <c r="T38">
        <f>$B38*Rules!$B$6/(9+Rules!$B$6)</f>
        <v>2.7309968138370506E-2</v>
      </c>
    </row>
    <row r="39" spans="1:28" x14ac:dyDescent="0.3">
      <c r="A39">
        <v>13</v>
      </c>
      <c r="B39">
        <f t="shared" si="6"/>
        <v>8.2840236686390553E-2</v>
      </c>
      <c r="L39">
        <f>$B39*1/(9+Rules!$B$6)</f>
        <v>6.3723258989531193E-3</v>
      </c>
      <c r="M39">
        <f>$B39*1/(9+Rules!$B$6)</f>
        <v>6.3723258989531193E-3</v>
      </c>
      <c r="N39">
        <f>$B39*1/(9+Rules!$B$6)</f>
        <v>6.3723258989531193E-3</v>
      </c>
      <c r="O39">
        <f>$B39*1/(9+Rules!$B$6)</f>
        <v>6.3723258989531193E-3</v>
      </c>
      <c r="P39">
        <f>$B39*1/(9+Rules!$B$6)</f>
        <v>6.3723258989531193E-3</v>
      </c>
      <c r="Q39">
        <f>$B39*1/(9+Rules!$B$6)</f>
        <v>6.3723258989531193E-3</v>
      </c>
      <c r="R39">
        <f>$B39*1/(9+Rules!$B$6)</f>
        <v>6.3723258989531193E-3</v>
      </c>
      <c r="S39">
        <f>$B39*1/(9+Rules!$B$6)</f>
        <v>6.3723258989531193E-3</v>
      </c>
      <c r="T39">
        <f>$B39*1/(9+Rules!$B$6)</f>
        <v>6.3723258989531193E-3</v>
      </c>
      <c r="U39">
        <f>$B39*Rules!$B$6/(9+Rules!$B$6)</f>
        <v>2.5489303595812477E-2</v>
      </c>
    </row>
    <row r="40" spans="1:28" x14ac:dyDescent="0.3">
      <c r="A40">
        <v>14</v>
      </c>
      <c r="B40">
        <f t="shared" si="6"/>
        <v>7.6923076923076941E-2</v>
      </c>
      <c r="M40">
        <f>$B40*1/(9+Rules!$B$6)</f>
        <v>5.9171597633136111E-3</v>
      </c>
      <c r="N40">
        <f>$B40*1/(9+Rules!$B$6)</f>
        <v>5.9171597633136111E-3</v>
      </c>
      <c r="O40">
        <f>$B40*1/(9+Rules!$B$6)</f>
        <v>5.9171597633136111E-3</v>
      </c>
      <c r="P40">
        <f>$B40*1/(9+Rules!$B$6)</f>
        <v>5.9171597633136111E-3</v>
      </c>
      <c r="Q40">
        <f>$B40*1/(9+Rules!$B$6)</f>
        <v>5.9171597633136111E-3</v>
      </c>
      <c r="R40">
        <f>$B40*1/(9+Rules!$B$6)</f>
        <v>5.9171597633136111E-3</v>
      </c>
      <c r="S40">
        <f>$B40*1/(9+Rules!$B$6)</f>
        <v>5.9171597633136111E-3</v>
      </c>
      <c r="T40">
        <f>$B40*1/(9+Rules!$B$6)</f>
        <v>5.9171597633136111E-3</v>
      </c>
      <c r="U40">
        <f>$B40*1/(9+Rules!$B$6)</f>
        <v>5.9171597633136111E-3</v>
      </c>
      <c r="V40">
        <f>$B40*Rules!$B$6/(9+Rules!$B$6)</f>
        <v>2.3668639053254444E-2</v>
      </c>
    </row>
    <row r="41" spans="1:28" x14ac:dyDescent="0.3">
      <c r="A41">
        <v>15</v>
      </c>
      <c r="B41">
        <f t="shared" si="6"/>
        <v>7.1005917159763329E-2</v>
      </c>
      <c r="N41">
        <f>$B41*1/(9+Rules!$B$6)</f>
        <v>5.461993627674102E-3</v>
      </c>
      <c r="O41">
        <f>$B41*1/(9+Rules!$B$6)</f>
        <v>5.461993627674102E-3</v>
      </c>
      <c r="P41">
        <f>$B41*1/(9+Rules!$B$6)</f>
        <v>5.461993627674102E-3</v>
      </c>
      <c r="Q41">
        <f>$B41*1/(9+Rules!$B$6)</f>
        <v>5.461993627674102E-3</v>
      </c>
      <c r="R41">
        <f>$B41*1/(9+Rules!$B$6)</f>
        <v>5.461993627674102E-3</v>
      </c>
      <c r="S41">
        <f>$B41*1/(9+Rules!$B$6)</f>
        <v>5.461993627674102E-3</v>
      </c>
      <c r="T41">
        <f>$B41*1/(9+Rules!$B$6)</f>
        <v>5.461993627674102E-3</v>
      </c>
      <c r="U41">
        <f>$B41*1/(9+Rules!$B$6)</f>
        <v>5.461993627674102E-3</v>
      </c>
      <c r="V41">
        <f>$B41*1/(9+Rules!$B$6)</f>
        <v>5.461993627674102E-3</v>
      </c>
      <c r="W41">
        <f>$B41*Rules!$B$6/(9+Rules!$B$6)</f>
        <v>2.1847974510696408E-2</v>
      </c>
    </row>
    <row r="42" spans="1:28" x14ac:dyDescent="0.3">
      <c r="A42">
        <v>16</v>
      </c>
      <c r="B42">
        <f t="shared" si="6"/>
        <v>6.5088757396449717E-2</v>
      </c>
      <c r="O42">
        <f>$B42*1/(9+Rules!$B$6)</f>
        <v>5.0068274920345938E-3</v>
      </c>
      <c r="P42">
        <f>$B42*1/(9+Rules!$B$6)</f>
        <v>5.0068274920345938E-3</v>
      </c>
      <c r="Q42">
        <f>$B42*1/(9+Rules!$B$6)</f>
        <v>5.0068274920345938E-3</v>
      </c>
      <c r="R42">
        <f>$B42*1/(9+Rules!$B$6)</f>
        <v>5.0068274920345938E-3</v>
      </c>
      <c r="S42">
        <f>$B42*1/(9+Rules!$B$6)</f>
        <v>5.0068274920345938E-3</v>
      </c>
      <c r="T42">
        <f>$B42*1/(9+Rules!$B$6)</f>
        <v>5.0068274920345938E-3</v>
      </c>
      <c r="U42">
        <f>$B42*1/(9+Rules!$B$6)</f>
        <v>5.0068274920345938E-3</v>
      </c>
      <c r="V42">
        <f>$B42*1/(9+Rules!$B$6)</f>
        <v>5.0068274920345938E-3</v>
      </c>
      <c r="W42">
        <f>$B42*1/(9+Rules!$B$6)</f>
        <v>5.0068274920345938E-3</v>
      </c>
      <c r="X42">
        <f>$B42*Rules!$B$6/(9+Rules!$B$6)</f>
        <v>2.0027309968138375E-2</v>
      </c>
    </row>
    <row r="43" spans="1:28" x14ac:dyDescent="0.3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3">
      <c r="A45" t="s">
        <v>95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3">
      <c r="A46">
        <v>12</v>
      </c>
      <c r="B46">
        <f t="shared" ref="B46:B52" si="8">R3</f>
        <v>5.9171597633136093E-3</v>
      </c>
      <c r="C46">
        <f>$B46*1/(9+Rules!$B$6)</f>
        <v>4.5516613563950843E-4</v>
      </c>
      <c r="D46">
        <f>$B46*1/(9+Rules!$B$6)</f>
        <v>4.5516613563950843E-4</v>
      </c>
      <c r="E46">
        <f>$B46*1/(9+Rules!$B$6)</f>
        <v>4.5516613563950843E-4</v>
      </c>
      <c r="F46">
        <f>$B46*1/(9+Rules!$B$6)</f>
        <v>4.5516613563950843E-4</v>
      </c>
      <c r="G46">
        <f>$B46*1/(9+Rules!$B$6)</f>
        <v>4.5516613563950843E-4</v>
      </c>
      <c r="H46">
        <f>$B46*1/(9+Rules!$B$6)</f>
        <v>4.5516613563950843E-4</v>
      </c>
      <c r="I46">
        <f>$B46*1/(9+Rules!$B$6)</f>
        <v>4.5516613563950843E-4</v>
      </c>
      <c r="J46">
        <f>$B46*1/(9+Rules!$B$6)</f>
        <v>4.5516613563950843E-4</v>
      </c>
      <c r="K46">
        <f>$B46*1/(9+Rules!$B$6)</f>
        <v>4.5516613563950843E-4</v>
      </c>
      <c r="L46">
        <f>$B46*Rules!$B$6/(9+Rules!$B$6)</f>
        <v>1.8206645425580337E-3</v>
      </c>
    </row>
    <row r="47" spans="1:28" x14ac:dyDescent="0.3">
      <c r="A47">
        <v>13</v>
      </c>
      <c r="B47">
        <f t="shared" si="8"/>
        <v>1.183431952662722E-2</v>
      </c>
      <c r="D47">
        <f>$B47*1/(9+Rules!$B$6)</f>
        <v>9.1033227127901696E-4</v>
      </c>
      <c r="E47">
        <f>$B47*1/(9+Rules!$B$6)</f>
        <v>9.1033227127901696E-4</v>
      </c>
      <c r="F47">
        <f>$B47*1/(9+Rules!$B$6)</f>
        <v>9.1033227127901696E-4</v>
      </c>
      <c r="G47">
        <f>$B47*1/(9+Rules!$B$6)</f>
        <v>9.1033227127901696E-4</v>
      </c>
      <c r="H47">
        <f>$B47*1/(9+Rules!$B$6)</f>
        <v>9.1033227127901696E-4</v>
      </c>
      <c r="I47">
        <f>$B47*1/(9+Rules!$B$6)</f>
        <v>9.1033227127901696E-4</v>
      </c>
      <c r="J47">
        <f>$B47*1/(9+Rules!$B$6)</f>
        <v>9.1033227127901696E-4</v>
      </c>
      <c r="K47">
        <f>$B47*1/(9+Rules!$B$6)</f>
        <v>9.1033227127901696E-4</v>
      </c>
      <c r="L47">
        <f>$B47*1/(9+Rules!$B$6)</f>
        <v>9.1033227127901696E-4</v>
      </c>
      <c r="M47">
        <f>$B47*Rules!$B$6/(9+Rules!$B$6)</f>
        <v>3.6413290851160678E-3</v>
      </c>
    </row>
    <row r="48" spans="1:28" x14ac:dyDescent="0.3">
      <c r="A48">
        <v>14</v>
      </c>
      <c r="B48">
        <f t="shared" si="8"/>
        <v>1.183431952662722E-2</v>
      </c>
      <c r="E48">
        <f>$B48*1/(9+Rules!$B$6)</f>
        <v>9.1033227127901696E-4</v>
      </c>
      <c r="F48">
        <f>$B48*1/(9+Rules!$B$6)</f>
        <v>9.1033227127901696E-4</v>
      </c>
      <c r="G48">
        <f>$B48*1/(9+Rules!$B$6)</f>
        <v>9.1033227127901696E-4</v>
      </c>
      <c r="H48">
        <f>$B48*1/(9+Rules!$B$6)</f>
        <v>9.1033227127901696E-4</v>
      </c>
      <c r="I48">
        <f>$B48*1/(9+Rules!$B$6)</f>
        <v>9.1033227127901696E-4</v>
      </c>
      <c r="J48">
        <f>$B48*1/(9+Rules!$B$6)</f>
        <v>9.1033227127901696E-4</v>
      </c>
      <c r="K48">
        <f>$B48*1/(9+Rules!$B$6)</f>
        <v>9.1033227127901696E-4</v>
      </c>
      <c r="L48">
        <f>$B48*1/(9+Rules!$B$6)</f>
        <v>9.1033227127901696E-4</v>
      </c>
      <c r="M48">
        <f>$B48*1/(9+Rules!$B$6)</f>
        <v>9.1033227127901696E-4</v>
      </c>
      <c r="N48">
        <f>$B48*Rules!$B$6/(9+Rules!$B$6)</f>
        <v>3.6413290851160678E-3</v>
      </c>
    </row>
    <row r="49" spans="1:30" x14ac:dyDescent="0.3">
      <c r="A49">
        <v>15</v>
      </c>
      <c r="B49">
        <f t="shared" si="8"/>
        <v>1.183431952662722E-2</v>
      </c>
      <c r="F49">
        <f>$B49*1/(9+Rules!$B$6)</f>
        <v>9.1033227127901696E-4</v>
      </c>
      <c r="G49">
        <f>$B49*1/(9+Rules!$B$6)</f>
        <v>9.1033227127901696E-4</v>
      </c>
      <c r="H49">
        <f>$B49*1/(9+Rules!$B$6)</f>
        <v>9.1033227127901696E-4</v>
      </c>
      <c r="I49">
        <f>$B49*1/(9+Rules!$B$6)</f>
        <v>9.1033227127901696E-4</v>
      </c>
      <c r="J49">
        <f>$B49*1/(9+Rules!$B$6)</f>
        <v>9.1033227127901696E-4</v>
      </c>
      <c r="K49">
        <f>$B49*1/(9+Rules!$B$6)</f>
        <v>9.1033227127901696E-4</v>
      </c>
      <c r="L49">
        <f>$B49*1/(9+Rules!$B$6)</f>
        <v>9.1033227127901696E-4</v>
      </c>
      <c r="M49">
        <f>$B49*1/(9+Rules!$B$6)</f>
        <v>9.1033227127901696E-4</v>
      </c>
      <c r="N49">
        <f>$B49*1/(9+Rules!$B$6)</f>
        <v>9.1033227127901696E-4</v>
      </c>
      <c r="O49">
        <f>$B49*Rules!$B$6/(9+Rules!$B$6)</f>
        <v>3.6413290851160678E-3</v>
      </c>
    </row>
    <row r="50" spans="1:30" x14ac:dyDescent="0.3">
      <c r="A50">
        <v>16</v>
      </c>
      <c r="B50">
        <f t="shared" si="8"/>
        <v>1.183431952662722E-2</v>
      </c>
      <c r="G50">
        <f>$B50*1/(9+Rules!$B$6)</f>
        <v>9.1033227127901696E-4</v>
      </c>
      <c r="H50">
        <f>$B50*1/(9+Rules!$B$6)</f>
        <v>9.1033227127901696E-4</v>
      </c>
      <c r="I50">
        <f>$B50*1/(9+Rules!$B$6)</f>
        <v>9.1033227127901696E-4</v>
      </c>
      <c r="J50">
        <f>$B50*1/(9+Rules!$B$6)</f>
        <v>9.1033227127901696E-4</v>
      </c>
      <c r="K50">
        <f>$B50*1/(9+Rules!$B$6)</f>
        <v>9.1033227127901696E-4</v>
      </c>
      <c r="L50">
        <f>$B50*1/(9+Rules!$B$6)</f>
        <v>9.1033227127901696E-4</v>
      </c>
      <c r="M50">
        <f>$B50*1/(9+Rules!$B$6)</f>
        <v>9.1033227127901696E-4</v>
      </c>
      <c r="N50">
        <f>$B50*1/(9+Rules!$B$6)</f>
        <v>9.1033227127901696E-4</v>
      </c>
      <c r="O50">
        <f>$B50*1/(9+Rules!$B$6)</f>
        <v>9.1033227127901696E-4</v>
      </c>
      <c r="P50">
        <f>$B50*Rules!$B$6/(9+Rules!$B$6)</f>
        <v>3.6413290851160678E-3</v>
      </c>
    </row>
    <row r="51" spans="1:30" x14ac:dyDescent="0.3">
      <c r="A51">
        <v>17</v>
      </c>
      <c r="B51">
        <f t="shared" si="8"/>
        <v>1.183431952662722E-2</v>
      </c>
      <c r="H51">
        <f>$B51*1/(9+Rules!$B$6)</f>
        <v>9.1033227127901696E-4</v>
      </c>
      <c r="I51">
        <f>$B51*1/(9+Rules!$B$6)</f>
        <v>9.1033227127901696E-4</v>
      </c>
      <c r="J51">
        <f>$B51*1/(9+Rules!$B$6)</f>
        <v>9.1033227127901696E-4</v>
      </c>
      <c r="K51">
        <f>$B51*1/(9+Rules!$B$6)</f>
        <v>9.1033227127901696E-4</v>
      </c>
      <c r="L51">
        <f>$B51*1/(9+Rules!$B$6)</f>
        <v>9.1033227127901696E-4</v>
      </c>
      <c r="M51">
        <f>$B51*1/(9+Rules!$B$6)</f>
        <v>9.1033227127901696E-4</v>
      </c>
      <c r="N51">
        <f>$B51*1/(9+Rules!$B$6)</f>
        <v>9.1033227127901696E-4</v>
      </c>
      <c r="O51">
        <f>$B51*1/(9+Rules!$B$6)</f>
        <v>9.1033227127901696E-4</v>
      </c>
      <c r="P51">
        <f>$B51*1/(9+Rules!$B$6)</f>
        <v>9.1033227127901696E-4</v>
      </c>
      <c r="Q51">
        <f>$B51*Rules!$B$6/(9+Rules!$B$6)</f>
        <v>3.6413290851160678E-3</v>
      </c>
    </row>
    <row r="52" spans="1:30" x14ac:dyDescent="0.3">
      <c r="A52">
        <v>18</v>
      </c>
      <c r="B52">
        <f t="shared" si="8"/>
        <v>1.183431952662722E-2</v>
      </c>
      <c r="I52">
        <f>$B52*1/(9+Rules!$B$6)</f>
        <v>9.1033227127901696E-4</v>
      </c>
      <c r="J52">
        <f>$B52*1/(9+Rules!$B$6)</f>
        <v>9.1033227127901696E-4</v>
      </c>
      <c r="K52">
        <f>$B52*1/(9+Rules!$B$6)</f>
        <v>9.1033227127901696E-4</v>
      </c>
      <c r="L52">
        <f>$B52*1/(9+Rules!$B$6)</f>
        <v>9.1033227127901696E-4</v>
      </c>
      <c r="M52">
        <f>$B52*1/(9+Rules!$B$6)</f>
        <v>9.1033227127901696E-4</v>
      </c>
      <c r="N52">
        <f>$B52*1/(9+Rules!$B$6)</f>
        <v>9.1033227127901696E-4</v>
      </c>
      <c r="O52">
        <f>$B52*1/(9+Rules!$B$6)</f>
        <v>9.1033227127901696E-4</v>
      </c>
      <c r="P52">
        <f>$B52*1/(9+Rules!$B$6)</f>
        <v>9.1033227127901696E-4</v>
      </c>
      <c r="Q52">
        <f>$B52*1/(9+Rules!$B$6)</f>
        <v>9.1033227127901696E-4</v>
      </c>
      <c r="R52">
        <f>$B52*Rules!$B$6/(9+Rules!$B$6)</f>
        <v>3.6413290851160678E-3</v>
      </c>
    </row>
    <row r="53" spans="1:30" x14ac:dyDescent="0.3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3">
      <c r="B55" t="s">
        <v>91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87</v>
      </c>
      <c r="U55" t="s">
        <v>2</v>
      </c>
      <c r="V55" t="s">
        <v>96</v>
      </c>
      <c r="W55" t="s">
        <v>109</v>
      </c>
    </row>
    <row r="56" spans="1:30" x14ac:dyDescent="0.3">
      <c r="B56" t="s">
        <v>97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3">
      <c r="B57" t="s">
        <v>98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3">
      <c r="U58">
        <f ca="1">SUM(U56:U57)+W56</f>
        <v>1.0000000000000002</v>
      </c>
    </row>
    <row r="60" spans="1:30" x14ac:dyDescent="0.3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3">
      <c r="A61">
        <v>5</v>
      </c>
      <c r="B61">
        <f ca="1">C56</f>
        <v>4.5516613563950843E-4</v>
      </c>
      <c r="C61">
        <f ca="1">$B61*1/(9+Rules!$B$6)</f>
        <v>3.5012779664577572E-5</v>
      </c>
      <c r="D61">
        <f ca="1">$B61*1/(9+Rules!$B$6)</f>
        <v>3.5012779664577572E-5</v>
      </c>
      <c r="E61">
        <f ca="1">$B61*1/(9+Rules!$B$6)</f>
        <v>3.5012779664577572E-5</v>
      </c>
      <c r="F61">
        <f ca="1">$B61*1/(9+Rules!$B$6)</f>
        <v>3.5012779664577572E-5</v>
      </c>
      <c r="G61">
        <f ca="1">$B61*1/(9+Rules!$B$6)</f>
        <v>3.5012779664577572E-5</v>
      </c>
      <c r="H61">
        <f ca="1">$B61*1/(9+Rules!$B$6)</f>
        <v>3.5012779664577572E-5</v>
      </c>
      <c r="I61">
        <f ca="1">$B61*1/(9+Rules!$B$6)</f>
        <v>3.5012779664577572E-5</v>
      </c>
      <c r="J61">
        <f ca="1">$B61*1/(9+Rules!$B$6)</f>
        <v>3.5012779664577572E-5</v>
      </c>
      <c r="K61">
        <f ca="1">$B61*1/(9+Rules!$B$6)</f>
        <v>3.5012779664577572E-5</v>
      </c>
      <c r="L61">
        <f ca="1">$B61*Rules!$B$6/(9+Rules!$B$6)</f>
        <v>1.4005111865831029E-4</v>
      </c>
    </row>
    <row r="62" spans="1:30" x14ac:dyDescent="0.3">
      <c r="A62">
        <v>6</v>
      </c>
      <c r="B62">
        <f ca="1">D56</f>
        <v>1.3654984069185255E-3</v>
      </c>
      <c r="D62">
        <f ca="1">$B62*1/(9+Rules!$B$6)</f>
        <v>1.0503833899373274E-4</v>
      </c>
      <c r="E62">
        <f ca="1">$B62*1/(9+Rules!$B$6)</f>
        <v>1.0503833899373274E-4</v>
      </c>
      <c r="F62">
        <f ca="1">$B62*1/(9+Rules!$B$6)</f>
        <v>1.0503833899373274E-4</v>
      </c>
      <c r="G62">
        <f ca="1">$B62*1/(9+Rules!$B$6)</f>
        <v>1.0503833899373274E-4</v>
      </c>
      <c r="H62">
        <f ca="1">$B62*1/(9+Rules!$B$6)</f>
        <v>1.0503833899373274E-4</v>
      </c>
      <c r="I62">
        <f ca="1">$B62*1/(9+Rules!$B$6)</f>
        <v>1.0503833899373274E-4</v>
      </c>
      <c r="J62">
        <f ca="1">$B62*1/(9+Rules!$B$6)</f>
        <v>1.0503833899373274E-4</v>
      </c>
      <c r="K62">
        <f ca="1">$B62*1/(9+Rules!$B$6)</f>
        <v>1.0503833899373274E-4</v>
      </c>
      <c r="L62">
        <f ca="1">$B62*1/(9+Rules!$B$6)</f>
        <v>1.0503833899373274E-4</v>
      </c>
      <c r="M62">
        <f ca="1">$B62*Rules!$B$6/(9+Rules!$B$6)</f>
        <v>4.2015335597493094E-4</v>
      </c>
    </row>
    <row r="63" spans="1:30" x14ac:dyDescent="0.3">
      <c r="A63">
        <v>7</v>
      </c>
      <c r="B63">
        <f ca="1">E56</f>
        <v>2.730996813837051E-3</v>
      </c>
      <c r="E63">
        <f ca="1">$B63*1/(9+Rules!$B$6)</f>
        <v>2.1007667798746547E-4</v>
      </c>
      <c r="F63">
        <f ca="1">$B63*1/(9+Rules!$B$6)</f>
        <v>2.1007667798746547E-4</v>
      </c>
      <c r="G63">
        <f ca="1">$B63*1/(9+Rules!$B$6)</f>
        <v>2.1007667798746547E-4</v>
      </c>
      <c r="H63">
        <f ca="1">$B63*1/(9+Rules!$B$6)</f>
        <v>2.1007667798746547E-4</v>
      </c>
      <c r="I63">
        <f ca="1">$B63*1/(9+Rules!$B$6)</f>
        <v>2.1007667798746547E-4</v>
      </c>
      <c r="J63">
        <f ca="1">$B63*1/(9+Rules!$B$6)</f>
        <v>2.1007667798746547E-4</v>
      </c>
      <c r="K63">
        <f ca="1">$B63*1/(9+Rules!$B$6)</f>
        <v>2.1007667798746547E-4</v>
      </c>
      <c r="L63">
        <f ca="1">$B63*1/(9+Rules!$B$6)</f>
        <v>2.1007667798746547E-4</v>
      </c>
      <c r="M63">
        <f ca="1">$B63*1/(9+Rules!$B$6)</f>
        <v>2.1007667798746547E-4</v>
      </c>
      <c r="N63">
        <f ca="1">$B63*Rules!$B$6/(9+Rules!$B$6)</f>
        <v>8.4030671194986189E-4</v>
      </c>
    </row>
    <row r="64" spans="1:30" x14ac:dyDescent="0.3">
      <c r="A64">
        <v>8</v>
      </c>
      <c r="B64">
        <f ca="1">F56</f>
        <v>4.5516613563950847E-3</v>
      </c>
      <c r="F64">
        <f ca="1">$B64*1/(9+Rules!$B$6)</f>
        <v>3.5012779664577576E-4</v>
      </c>
      <c r="G64">
        <f ca="1">$B64*1/(9+Rules!$B$6)</f>
        <v>3.5012779664577576E-4</v>
      </c>
      <c r="H64">
        <f ca="1">$B64*1/(9+Rules!$B$6)</f>
        <v>3.5012779664577576E-4</v>
      </c>
      <c r="I64">
        <f ca="1">$B64*1/(9+Rules!$B$6)</f>
        <v>3.5012779664577576E-4</v>
      </c>
      <c r="J64">
        <f ca="1">$B64*1/(9+Rules!$B$6)</f>
        <v>3.5012779664577576E-4</v>
      </c>
      <c r="K64">
        <f ca="1">$B64*1/(9+Rules!$B$6)</f>
        <v>3.5012779664577576E-4</v>
      </c>
      <c r="L64">
        <f ca="1">$B64*1/(9+Rules!$B$6)</f>
        <v>3.5012779664577576E-4</v>
      </c>
      <c r="M64">
        <f ca="1">$B64*1/(9+Rules!$B$6)</f>
        <v>3.5012779664577576E-4</v>
      </c>
      <c r="N64">
        <f ca="1">$B64*1/(9+Rules!$B$6)</f>
        <v>3.5012779664577576E-4</v>
      </c>
      <c r="O64">
        <f ca="1">$B64*Rules!$B$6/(9+Rules!$B$6)</f>
        <v>1.400511186583103E-3</v>
      </c>
    </row>
    <row r="65" spans="1:28" x14ac:dyDescent="0.3">
      <c r="A65">
        <v>9</v>
      </c>
      <c r="B65">
        <f ca="1">G56</f>
        <v>6.8274920345926266E-3</v>
      </c>
      <c r="G65">
        <f ca="1">$B65*1/(9+Rules!$B$6)</f>
        <v>5.2519169496866361E-4</v>
      </c>
      <c r="H65">
        <f ca="1">$B65*1/(9+Rules!$B$6)</f>
        <v>5.2519169496866361E-4</v>
      </c>
      <c r="I65">
        <f ca="1">$B65*1/(9+Rules!$B$6)</f>
        <v>5.2519169496866361E-4</v>
      </c>
      <c r="J65">
        <f ca="1">$B65*1/(9+Rules!$B$6)</f>
        <v>5.2519169496866361E-4</v>
      </c>
      <c r="K65">
        <f ca="1">$B65*1/(9+Rules!$B$6)</f>
        <v>5.2519169496866361E-4</v>
      </c>
      <c r="L65">
        <f ca="1">$B65*1/(9+Rules!$B$6)</f>
        <v>5.2519169496866361E-4</v>
      </c>
      <c r="M65">
        <f ca="1">$B65*1/(9+Rules!$B$6)</f>
        <v>5.2519169496866361E-4</v>
      </c>
      <c r="N65">
        <f ca="1">$B65*1/(9+Rules!$B$6)</f>
        <v>5.2519169496866361E-4</v>
      </c>
      <c r="O65">
        <f ca="1">$B65*1/(9+Rules!$B$6)</f>
        <v>5.2519169496866361E-4</v>
      </c>
      <c r="P65">
        <f ca="1">$B65*Rules!$B$6/(9+Rules!$B$6)</f>
        <v>2.1007667798746544E-3</v>
      </c>
    </row>
    <row r="66" spans="1:28" x14ac:dyDescent="0.3">
      <c r="A66">
        <v>10</v>
      </c>
      <c r="B66">
        <f ca="1">H56</f>
        <v>9.5584888484296776E-3</v>
      </c>
      <c r="H66">
        <f ca="1">$B66*1/(9+Rules!$B$6)</f>
        <v>7.3526837295612906E-4</v>
      </c>
      <c r="I66">
        <f ca="1">$B66*1/(9+Rules!$B$6)</f>
        <v>7.3526837295612906E-4</v>
      </c>
      <c r="J66">
        <f ca="1">$B66*1/(9+Rules!$B$6)</f>
        <v>7.3526837295612906E-4</v>
      </c>
      <c r="K66">
        <f ca="1">$B66*1/(9+Rules!$B$6)</f>
        <v>7.3526837295612906E-4</v>
      </c>
      <c r="L66">
        <f ca="1">$B66*1/(9+Rules!$B$6)</f>
        <v>7.3526837295612906E-4</v>
      </c>
      <c r="M66">
        <f ca="1">$B66*1/(9+Rules!$B$6)</f>
        <v>7.3526837295612906E-4</v>
      </c>
      <c r="N66">
        <f ca="1">$B66*1/(9+Rules!$B$6)</f>
        <v>7.3526837295612906E-4</v>
      </c>
      <c r="O66">
        <f ca="1">$B66*1/(9+Rules!$B$6)</f>
        <v>7.3526837295612906E-4</v>
      </c>
      <c r="P66">
        <f ca="1">$B66*1/(9+Rules!$B$6)</f>
        <v>7.3526837295612906E-4</v>
      </c>
      <c r="Q66">
        <f ca="1">$B66*Rules!$B$6/(9+Rules!$B$6)</f>
        <v>2.9410734918245162E-3</v>
      </c>
    </row>
    <row r="67" spans="1:28" x14ac:dyDescent="0.3">
      <c r="A67">
        <v>11</v>
      </c>
      <c r="B67">
        <f ca="1">I56</f>
        <v>1.2744651797906237E-2</v>
      </c>
      <c r="I67">
        <f ca="1">$B67*1/(9+Rules!$B$6)</f>
        <v>9.8035783060817215E-4</v>
      </c>
      <c r="J67">
        <f ca="1">$B67*1/(9+Rules!$B$6)</f>
        <v>9.8035783060817215E-4</v>
      </c>
      <c r="K67">
        <f ca="1">$B67*1/(9+Rules!$B$6)</f>
        <v>9.8035783060817215E-4</v>
      </c>
      <c r="L67">
        <f ca="1">$B67*1/(9+Rules!$B$6)</f>
        <v>9.8035783060817215E-4</v>
      </c>
      <c r="M67">
        <f ca="1">$B67*1/(9+Rules!$B$6)</f>
        <v>9.8035783060817215E-4</v>
      </c>
      <c r="N67">
        <f ca="1">$B67*1/(9+Rules!$B$6)</f>
        <v>9.8035783060817215E-4</v>
      </c>
      <c r="O67">
        <f ca="1">$B67*1/(9+Rules!$B$6)</f>
        <v>9.8035783060817215E-4</v>
      </c>
      <c r="P67">
        <f ca="1">$B67*1/(9+Rules!$B$6)</f>
        <v>9.8035783060817215E-4</v>
      </c>
      <c r="Q67">
        <f ca="1">$B67*1/(9+Rules!$B$6)</f>
        <v>9.8035783060817215E-4</v>
      </c>
      <c r="R67">
        <f ca="1">$B67*Rules!$B$6/(9+Rules!$B$6)</f>
        <v>3.9214313224326886E-3</v>
      </c>
    </row>
    <row r="68" spans="1:28" x14ac:dyDescent="0.3">
      <c r="A68">
        <v>12</v>
      </c>
      <c r="B68">
        <f ca="1">J56</f>
        <v>2.3668639053254441E-2</v>
      </c>
      <c r="J68">
        <f ca="1">$B68*1/(9+Rules!$B$6)</f>
        <v>1.8206645425580339E-3</v>
      </c>
      <c r="K68">
        <f ca="1">$B68*1/(9+Rules!$B$6)</f>
        <v>1.8206645425580339E-3</v>
      </c>
      <c r="L68">
        <f ca="1">$B68*1/(9+Rules!$B$6)</f>
        <v>1.8206645425580339E-3</v>
      </c>
      <c r="M68">
        <f ca="1">$B68*1/(9+Rules!$B$6)</f>
        <v>1.8206645425580339E-3</v>
      </c>
      <c r="N68">
        <f ca="1">$B68*1/(9+Rules!$B$6)</f>
        <v>1.8206645425580339E-3</v>
      </c>
      <c r="O68">
        <f ca="1">$B68*1/(9+Rules!$B$6)</f>
        <v>1.8206645425580339E-3</v>
      </c>
      <c r="P68">
        <f ca="1">$B68*1/(9+Rules!$B$6)</f>
        <v>1.8206645425580339E-3</v>
      </c>
      <c r="Q68">
        <f ca="1">$B68*1/(9+Rules!$B$6)</f>
        <v>1.8206645425580339E-3</v>
      </c>
      <c r="R68">
        <f ca="1">$B68*1/(9+Rules!$B$6)</f>
        <v>1.8206645425580339E-3</v>
      </c>
      <c r="S68">
        <f ca="1">$B68*Rules!$B$6/(9+Rules!$B$6)</f>
        <v>7.2826581702321357E-3</v>
      </c>
    </row>
    <row r="69" spans="1:28" x14ac:dyDescent="0.3">
      <c r="A69">
        <v>13</v>
      </c>
      <c r="B69">
        <f ca="1">K56</f>
        <v>3.1406463359126086E-2</v>
      </c>
      <c r="K69">
        <f ca="1">$B69*1/(9+Rules!$B$6)</f>
        <v>2.4158817968558529E-3</v>
      </c>
      <c r="L69">
        <f ca="1">$B69*1/(9+Rules!$B$6)</f>
        <v>2.4158817968558529E-3</v>
      </c>
      <c r="M69">
        <f ca="1">$B69*1/(9+Rules!$B$6)</f>
        <v>2.4158817968558529E-3</v>
      </c>
      <c r="N69">
        <f ca="1">$B69*1/(9+Rules!$B$6)</f>
        <v>2.4158817968558529E-3</v>
      </c>
      <c r="O69">
        <f ca="1">$B69*1/(9+Rules!$B$6)</f>
        <v>2.4158817968558529E-3</v>
      </c>
      <c r="P69">
        <f ca="1">$B69*1/(9+Rules!$B$6)</f>
        <v>2.4158817968558529E-3</v>
      </c>
      <c r="Q69">
        <f ca="1">$B69*1/(9+Rules!$B$6)</f>
        <v>2.4158817968558529E-3</v>
      </c>
      <c r="R69">
        <f ca="1">$B69*1/(9+Rules!$B$6)</f>
        <v>2.4158817968558529E-3</v>
      </c>
      <c r="S69">
        <f ca="1">$B69*1/(9+Rules!$B$6)</f>
        <v>2.4158817968558529E-3</v>
      </c>
      <c r="T69">
        <f ca="1">$B69*Rules!$B$6/(9+Rules!$B$6)</f>
        <v>9.6635271874234117E-3</v>
      </c>
    </row>
    <row r="70" spans="1:28" x14ac:dyDescent="0.3">
      <c r="A70">
        <v>14</v>
      </c>
      <c r="B70">
        <f ca="1">L56</f>
        <v>3.823395539371871E-2</v>
      </c>
      <c r="L70">
        <f ca="1">$B70*1/(9+Rules!$B$6)</f>
        <v>2.9410734918245162E-3</v>
      </c>
      <c r="M70">
        <f ca="1">$B70*1/(9+Rules!$B$6)</f>
        <v>2.9410734918245162E-3</v>
      </c>
      <c r="N70">
        <f ca="1">$B70*1/(9+Rules!$B$6)</f>
        <v>2.9410734918245162E-3</v>
      </c>
      <c r="O70">
        <f ca="1">$B70*1/(9+Rules!$B$6)</f>
        <v>2.9410734918245162E-3</v>
      </c>
      <c r="P70">
        <f ca="1">$B70*1/(9+Rules!$B$6)</f>
        <v>2.9410734918245162E-3</v>
      </c>
      <c r="Q70">
        <f ca="1">$B70*1/(9+Rules!$B$6)</f>
        <v>2.9410734918245162E-3</v>
      </c>
      <c r="R70">
        <f ca="1">$B70*1/(9+Rules!$B$6)</f>
        <v>2.9410734918245162E-3</v>
      </c>
      <c r="S70">
        <f ca="1">$B70*1/(9+Rules!$B$6)</f>
        <v>2.9410734918245162E-3</v>
      </c>
      <c r="T70">
        <f ca="1">$B70*1/(9+Rules!$B$6)</f>
        <v>2.9410734918245162E-3</v>
      </c>
      <c r="U70">
        <f ca="1">$B70*Rules!$B$6/(9+Rules!$B$6)</f>
        <v>1.1764293967298065E-2</v>
      </c>
    </row>
    <row r="71" spans="1:28" x14ac:dyDescent="0.3">
      <c r="A71">
        <v>15</v>
      </c>
      <c r="B71">
        <f ca="1">M56</f>
        <v>4.4151115157032322E-2</v>
      </c>
      <c r="M71">
        <f ca="1">$B71*1/(9+Rules!$B$6)</f>
        <v>3.3962396274640249E-3</v>
      </c>
      <c r="N71">
        <f ca="1">$B71*1/(9+Rules!$B$6)</f>
        <v>3.3962396274640249E-3</v>
      </c>
      <c r="O71">
        <f ca="1">$B71*1/(9+Rules!$B$6)</f>
        <v>3.3962396274640249E-3</v>
      </c>
      <c r="P71">
        <f ca="1">$B71*1/(9+Rules!$B$6)</f>
        <v>3.3962396274640249E-3</v>
      </c>
      <c r="Q71">
        <f ca="1">$B71*1/(9+Rules!$B$6)</f>
        <v>3.3962396274640249E-3</v>
      </c>
      <c r="R71">
        <f ca="1">$B71*1/(9+Rules!$B$6)</f>
        <v>3.3962396274640249E-3</v>
      </c>
      <c r="S71">
        <f ca="1">$B71*1/(9+Rules!$B$6)</f>
        <v>3.3962396274640249E-3</v>
      </c>
      <c r="T71">
        <f ca="1">$B71*1/(9+Rules!$B$6)</f>
        <v>3.3962396274640249E-3</v>
      </c>
      <c r="U71">
        <f ca="1">$B71*1/(9+Rules!$B$6)</f>
        <v>3.3962396274640249E-3</v>
      </c>
      <c r="V71">
        <f ca="1">$B71*Rules!$B$6/(9+Rules!$B$6)</f>
        <v>1.3584958509856099E-2</v>
      </c>
    </row>
    <row r="72" spans="1:28" x14ac:dyDescent="0.3">
      <c r="A72">
        <v>16</v>
      </c>
      <c r="B72">
        <f ca="1">N56</f>
        <v>4.9157942649066921E-2</v>
      </c>
      <c r="N72">
        <f ca="1">$B72*1/(9+Rules!$B$6)</f>
        <v>3.7813802037743784E-3</v>
      </c>
      <c r="O72">
        <f ca="1">$B72*1/(9+Rules!$B$6)</f>
        <v>3.7813802037743784E-3</v>
      </c>
      <c r="P72">
        <f ca="1">$B72*1/(9+Rules!$B$6)</f>
        <v>3.7813802037743784E-3</v>
      </c>
      <c r="Q72">
        <f ca="1">$B72*1/(9+Rules!$B$6)</f>
        <v>3.7813802037743784E-3</v>
      </c>
      <c r="R72">
        <f ca="1">$B72*1/(9+Rules!$B$6)</f>
        <v>3.7813802037743784E-3</v>
      </c>
      <c r="S72">
        <f ca="1">$B72*1/(9+Rules!$B$6)</f>
        <v>3.7813802037743784E-3</v>
      </c>
      <c r="T72">
        <f ca="1">$B72*1/(9+Rules!$B$6)</f>
        <v>3.7813802037743784E-3</v>
      </c>
      <c r="U72">
        <f ca="1">$B72*1/(9+Rules!$B$6)</f>
        <v>3.7813802037743784E-3</v>
      </c>
      <c r="V72">
        <f ca="1">$B72*1/(9+Rules!$B$6)</f>
        <v>3.7813802037743784E-3</v>
      </c>
      <c r="W72">
        <f ca="1">$B72*Rules!$B$6/(9+Rules!$B$6)</f>
        <v>1.5125520815097514E-2</v>
      </c>
    </row>
    <row r="73" spans="1:28" x14ac:dyDescent="0.3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3">
      <c r="A75" t="s">
        <v>94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3">
      <c r="A76">
        <v>13</v>
      </c>
      <c r="B76">
        <f>K57</f>
        <v>4.5516613563950843E-4</v>
      </c>
      <c r="C76">
        <f>$B76*1/(9+Rules!$B$6)</f>
        <v>3.5012779664577572E-5</v>
      </c>
      <c r="D76">
        <f>$B76*1/(9+Rules!$B$6)</f>
        <v>3.5012779664577572E-5</v>
      </c>
      <c r="E76">
        <f>$B76*1/(9+Rules!$B$6)</f>
        <v>3.5012779664577572E-5</v>
      </c>
      <c r="F76">
        <f>$B76*1/(9+Rules!$B$6)</f>
        <v>3.5012779664577572E-5</v>
      </c>
      <c r="G76">
        <f>$B76*1/(9+Rules!$B$6)</f>
        <v>3.5012779664577572E-5</v>
      </c>
      <c r="H76">
        <f>$B76*1/(9+Rules!$B$6)</f>
        <v>3.5012779664577572E-5</v>
      </c>
      <c r="I76">
        <f>$B76*1/(9+Rules!$B$6)</f>
        <v>3.5012779664577572E-5</v>
      </c>
      <c r="J76">
        <f>$B76*1/(9+Rules!$B$6)</f>
        <v>3.5012779664577572E-5</v>
      </c>
      <c r="K76">
        <f>$B76*1/(9+Rules!$B$6)</f>
        <v>3.5012779664577572E-5</v>
      </c>
      <c r="L76">
        <f>$B76*Rules!$B$6/(9+Rules!$B$6)</f>
        <v>1.4005111865831029E-4</v>
      </c>
    </row>
    <row r="77" spans="1:28" x14ac:dyDescent="0.3">
      <c r="A77">
        <v>14</v>
      </c>
      <c r="B77">
        <f>L57</f>
        <v>1.3654984069185255E-3</v>
      </c>
      <c r="D77">
        <f>$B77*1/(9+Rules!$B$6)</f>
        <v>1.0503833899373274E-4</v>
      </c>
      <c r="E77">
        <f>$B77*1/(9+Rules!$B$6)</f>
        <v>1.0503833899373274E-4</v>
      </c>
      <c r="F77">
        <f>$B77*1/(9+Rules!$B$6)</f>
        <v>1.0503833899373274E-4</v>
      </c>
      <c r="G77">
        <f>$B77*1/(9+Rules!$B$6)</f>
        <v>1.0503833899373274E-4</v>
      </c>
      <c r="H77">
        <f>$B77*1/(9+Rules!$B$6)</f>
        <v>1.0503833899373274E-4</v>
      </c>
      <c r="I77">
        <f>$B77*1/(9+Rules!$B$6)</f>
        <v>1.0503833899373274E-4</v>
      </c>
      <c r="J77">
        <f>$B77*1/(9+Rules!$B$6)</f>
        <v>1.0503833899373274E-4</v>
      </c>
      <c r="K77">
        <f>$B77*1/(9+Rules!$B$6)</f>
        <v>1.0503833899373274E-4</v>
      </c>
      <c r="L77">
        <f>$B77*1/(9+Rules!$B$6)</f>
        <v>1.0503833899373274E-4</v>
      </c>
      <c r="M77">
        <f>$B77*Rules!$B$6/(9+Rules!$B$6)</f>
        <v>4.2015335597493094E-4</v>
      </c>
    </row>
    <row r="78" spans="1:28" x14ac:dyDescent="0.3">
      <c r="A78">
        <v>15</v>
      </c>
      <c r="B78">
        <f>M57</f>
        <v>2.2758306781975423E-3</v>
      </c>
      <c r="E78">
        <f>$B78*1/(9+Rules!$B$6)</f>
        <v>1.7506389832288788E-4</v>
      </c>
      <c r="F78">
        <f>$B78*1/(9+Rules!$B$6)</f>
        <v>1.7506389832288788E-4</v>
      </c>
      <c r="G78">
        <f>$B78*1/(9+Rules!$B$6)</f>
        <v>1.7506389832288788E-4</v>
      </c>
      <c r="H78">
        <f>$B78*1/(9+Rules!$B$6)</f>
        <v>1.7506389832288788E-4</v>
      </c>
      <c r="I78">
        <f>$B78*1/(9+Rules!$B$6)</f>
        <v>1.7506389832288788E-4</v>
      </c>
      <c r="J78">
        <f>$B78*1/(9+Rules!$B$6)</f>
        <v>1.7506389832288788E-4</v>
      </c>
      <c r="K78">
        <f>$B78*1/(9+Rules!$B$6)</f>
        <v>1.7506389832288788E-4</v>
      </c>
      <c r="L78">
        <f>$B78*1/(9+Rules!$B$6)</f>
        <v>1.7506389832288788E-4</v>
      </c>
      <c r="M78">
        <f>$B78*1/(9+Rules!$B$6)</f>
        <v>1.7506389832288788E-4</v>
      </c>
      <c r="N78">
        <f>$B78*Rules!$B$6/(9+Rules!$B$6)</f>
        <v>7.0025559329155152E-4</v>
      </c>
    </row>
    <row r="79" spans="1:28" x14ac:dyDescent="0.3">
      <c r="A79">
        <v>16</v>
      </c>
      <c r="B79">
        <f>N57</f>
        <v>3.1861629494765592E-3</v>
      </c>
      <c r="F79">
        <f>$B79*1/(9+Rules!$B$6)</f>
        <v>2.4508945765204304E-4</v>
      </c>
      <c r="G79">
        <f>$B79*1/(9+Rules!$B$6)</f>
        <v>2.4508945765204304E-4</v>
      </c>
      <c r="H79">
        <f>$B79*1/(9+Rules!$B$6)</f>
        <v>2.4508945765204304E-4</v>
      </c>
      <c r="I79">
        <f>$B79*1/(9+Rules!$B$6)</f>
        <v>2.4508945765204304E-4</v>
      </c>
      <c r="J79">
        <f>$B79*1/(9+Rules!$B$6)</f>
        <v>2.4508945765204304E-4</v>
      </c>
      <c r="K79">
        <f>$B79*1/(9+Rules!$B$6)</f>
        <v>2.4508945765204304E-4</v>
      </c>
      <c r="L79">
        <f>$B79*1/(9+Rules!$B$6)</f>
        <v>2.4508945765204304E-4</v>
      </c>
      <c r="M79">
        <f>$B79*1/(9+Rules!$B$6)</f>
        <v>2.4508945765204304E-4</v>
      </c>
      <c r="N79">
        <f>$B79*1/(9+Rules!$B$6)</f>
        <v>2.4508945765204304E-4</v>
      </c>
      <c r="O79">
        <f>$B79*Rules!$B$6/(9+Rules!$B$6)</f>
        <v>9.8035783060817215E-4</v>
      </c>
    </row>
    <row r="80" spans="1:28" x14ac:dyDescent="0.3">
      <c r="A80">
        <v>17</v>
      </c>
      <c r="B80">
        <f>O57</f>
        <v>4.0964952207555765E-3</v>
      </c>
      <c r="G80">
        <f>$B80*1/(9+Rules!$B$6)</f>
        <v>3.1511501698119817E-4</v>
      </c>
      <c r="H80">
        <f>$B80*1/(9+Rules!$B$6)</f>
        <v>3.1511501698119817E-4</v>
      </c>
      <c r="I80">
        <f>$B80*1/(9+Rules!$B$6)</f>
        <v>3.1511501698119817E-4</v>
      </c>
      <c r="J80">
        <f>$B80*1/(9+Rules!$B$6)</f>
        <v>3.1511501698119817E-4</v>
      </c>
      <c r="K80">
        <f>$B80*1/(9+Rules!$B$6)</f>
        <v>3.1511501698119817E-4</v>
      </c>
      <c r="L80">
        <f>$B80*1/(9+Rules!$B$6)</f>
        <v>3.1511501698119817E-4</v>
      </c>
      <c r="M80">
        <f>$B80*1/(9+Rules!$B$6)</f>
        <v>3.1511501698119817E-4</v>
      </c>
      <c r="N80">
        <f>$B80*1/(9+Rules!$B$6)</f>
        <v>3.1511501698119817E-4</v>
      </c>
      <c r="O80">
        <f>$B80*1/(9+Rules!$B$6)</f>
        <v>3.1511501698119817E-4</v>
      </c>
      <c r="P80">
        <f>$B80*Rules!$B$6/(9+Rules!$B$6)</f>
        <v>1.2604600679247927E-3</v>
      </c>
    </row>
    <row r="81" spans="1:30" x14ac:dyDescent="0.3">
      <c r="A81">
        <v>18</v>
      </c>
      <c r="B81">
        <f>P57</f>
        <v>5.0068274920345938E-3</v>
      </c>
      <c r="H81">
        <f>$B81*1/(9+Rules!$B$6)</f>
        <v>3.8514057631035335E-4</v>
      </c>
      <c r="I81">
        <f>$B81*1/(9+Rules!$B$6)</f>
        <v>3.8514057631035335E-4</v>
      </c>
      <c r="J81">
        <f>$B81*1/(9+Rules!$B$6)</f>
        <v>3.8514057631035335E-4</v>
      </c>
      <c r="K81">
        <f>$B81*1/(9+Rules!$B$6)</f>
        <v>3.8514057631035335E-4</v>
      </c>
      <c r="L81">
        <f>$B81*1/(9+Rules!$B$6)</f>
        <v>3.8514057631035335E-4</v>
      </c>
      <c r="M81">
        <f>$B81*1/(9+Rules!$B$6)</f>
        <v>3.8514057631035335E-4</v>
      </c>
      <c r="N81">
        <f>$B81*1/(9+Rules!$B$6)</f>
        <v>3.8514057631035335E-4</v>
      </c>
      <c r="O81">
        <f>$B81*1/(9+Rules!$B$6)</f>
        <v>3.8514057631035335E-4</v>
      </c>
      <c r="P81">
        <f>$B81*1/(9+Rules!$B$6)</f>
        <v>3.8514057631035335E-4</v>
      </c>
      <c r="Q81">
        <f>$B81*Rules!$B$6/(9+Rules!$B$6)</f>
        <v>1.5405623052414134E-3</v>
      </c>
    </row>
    <row r="82" spans="1:30" x14ac:dyDescent="0.3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3">
      <c r="B84" t="s">
        <v>92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87</v>
      </c>
      <c r="T84" t="s">
        <v>2</v>
      </c>
      <c r="U84" t="s">
        <v>96</v>
      </c>
      <c r="V84" t="s">
        <v>109</v>
      </c>
      <c r="W84" t="s">
        <v>99</v>
      </c>
    </row>
    <row r="85" spans="1:30" x14ac:dyDescent="0.3">
      <c r="B85" t="s">
        <v>97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3">
      <c r="B86" t="s">
        <v>98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93</v>
      </c>
    </row>
    <row r="87" spans="1:30" x14ac:dyDescent="0.3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3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3">
      <c r="A91">
        <v>6</v>
      </c>
      <c r="B91">
        <f ca="1">C85</f>
        <v>3.5012779664577572E-5</v>
      </c>
      <c r="C91">
        <f ca="1">$B91*1/(9+Rules!$B$6)</f>
        <v>2.6932907434290439E-6</v>
      </c>
      <c r="D91">
        <f ca="1">$B91*1/(9+Rules!$B$6)</f>
        <v>2.6932907434290439E-6</v>
      </c>
      <c r="E91">
        <f ca="1">$B91*1/(9+Rules!$B$6)</f>
        <v>2.6932907434290439E-6</v>
      </c>
      <c r="F91">
        <f ca="1">$B91*1/(9+Rules!$B$6)</f>
        <v>2.6932907434290439E-6</v>
      </c>
      <c r="G91">
        <f ca="1">$B91*1/(9+Rules!$B$6)</f>
        <v>2.6932907434290439E-6</v>
      </c>
      <c r="H91">
        <f ca="1">$B91*1/(9+Rules!$B$6)</f>
        <v>2.6932907434290439E-6</v>
      </c>
      <c r="I91">
        <f ca="1">$B91*1/(9+Rules!$B$6)</f>
        <v>2.6932907434290439E-6</v>
      </c>
      <c r="J91">
        <f ca="1">$B91*1/(9+Rules!$B$6)</f>
        <v>2.6932907434290439E-6</v>
      </c>
      <c r="K91">
        <f ca="1">$B91*1/(9+Rules!$B$6)</f>
        <v>2.6932907434290439E-6</v>
      </c>
      <c r="L91">
        <f ca="1">$B91*Rules!$B$6/(9+Rules!$B$6)</f>
        <v>1.0773162973716176E-5</v>
      </c>
    </row>
    <row r="92" spans="1:30" x14ac:dyDescent="0.3">
      <c r="A92">
        <v>7</v>
      </c>
      <c r="B92">
        <f ca="1">D85</f>
        <v>1.4005111865831031E-4</v>
      </c>
      <c r="D92">
        <f ca="1">$B92*1/(9+Rules!$B$6)</f>
        <v>1.0773162973716177E-5</v>
      </c>
      <c r="E92">
        <f ca="1">$B92*1/(9+Rules!$B$6)</f>
        <v>1.0773162973716177E-5</v>
      </c>
      <c r="F92">
        <f ca="1">$B92*1/(9+Rules!$B$6)</f>
        <v>1.0773162973716177E-5</v>
      </c>
      <c r="G92">
        <f ca="1">$B92*1/(9+Rules!$B$6)</f>
        <v>1.0773162973716177E-5</v>
      </c>
      <c r="H92">
        <f ca="1">$B92*1/(9+Rules!$B$6)</f>
        <v>1.0773162973716177E-5</v>
      </c>
      <c r="I92">
        <f ca="1">$B92*1/(9+Rules!$B$6)</f>
        <v>1.0773162973716177E-5</v>
      </c>
      <c r="J92">
        <f ca="1">$B92*1/(9+Rules!$B$6)</f>
        <v>1.0773162973716177E-5</v>
      </c>
      <c r="K92">
        <f ca="1">$B92*1/(9+Rules!$B$6)</f>
        <v>1.0773162973716177E-5</v>
      </c>
      <c r="L92">
        <f ca="1">$B92*1/(9+Rules!$B$6)</f>
        <v>1.0773162973716177E-5</v>
      </c>
      <c r="M92">
        <f ca="1">$B92*Rules!$B$6/(9+Rules!$B$6)</f>
        <v>4.3092651894864709E-5</v>
      </c>
    </row>
    <row r="93" spans="1:30" x14ac:dyDescent="0.3">
      <c r="A93">
        <v>8</v>
      </c>
      <c r="B93">
        <f ca="1">E85</f>
        <v>3.5012779664577581E-4</v>
      </c>
      <c r="E93">
        <f ca="1">$B93*1/(9+Rules!$B$6)</f>
        <v>2.6932907434290448E-5</v>
      </c>
      <c r="F93">
        <f ca="1">$B93*1/(9+Rules!$B$6)</f>
        <v>2.6932907434290448E-5</v>
      </c>
      <c r="G93">
        <f ca="1">$B93*1/(9+Rules!$B$6)</f>
        <v>2.6932907434290448E-5</v>
      </c>
      <c r="H93">
        <f ca="1">$B93*1/(9+Rules!$B$6)</f>
        <v>2.6932907434290448E-5</v>
      </c>
      <c r="I93">
        <f ca="1">$B93*1/(9+Rules!$B$6)</f>
        <v>2.6932907434290448E-5</v>
      </c>
      <c r="J93">
        <f ca="1">$B93*1/(9+Rules!$B$6)</f>
        <v>2.6932907434290448E-5</v>
      </c>
      <c r="K93">
        <f ca="1">$B93*1/(9+Rules!$B$6)</f>
        <v>2.6932907434290448E-5</v>
      </c>
      <c r="L93">
        <f ca="1">$B93*1/(9+Rules!$B$6)</f>
        <v>2.6932907434290448E-5</v>
      </c>
      <c r="M93">
        <f ca="1">$B93*1/(9+Rules!$B$6)</f>
        <v>2.6932907434290448E-5</v>
      </c>
      <c r="N93">
        <f ca="1">$B93*Rules!$B$6/(9+Rules!$B$6)</f>
        <v>1.0773162973716179E-4</v>
      </c>
    </row>
    <row r="94" spans="1:30" x14ac:dyDescent="0.3">
      <c r="A94">
        <v>9</v>
      </c>
      <c r="B94">
        <f ca="1">F$85</f>
        <v>7.0025559329155163E-4</v>
      </c>
      <c r="F94">
        <f ca="1">$B94*1/(9+Rules!$B$6)</f>
        <v>5.3865814868580896E-5</v>
      </c>
      <c r="G94">
        <f ca="1">$B94*1/(9+Rules!$B$6)</f>
        <v>5.3865814868580896E-5</v>
      </c>
      <c r="H94">
        <f ca="1">$B94*1/(9+Rules!$B$6)</f>
        <v>5.3865814868580896E-5</v>
      </c>
      <c r="I94">
        <f ca="1">$B94*1/(9+Rules!$B$6)</f>
        <v>5.3865814868580896E-5</v>
      </c>
      <c r="J94">
        <f ca="1">$B94*1/(9+Rules!$B$6)</f>
        <v>5.3865814868580896E-5</v>
      </c>
      <c r="K94">
        <f ca="1">$B94*1/(9+Rules!$B$6)</f>
        <v>5.3865814868580896E-5</v>
      </c>
      <c r="L94">
        <f ca="1">$B94*1/(9+Rules!$B$6)</f>
        <v>5.3865814868580896E-5</v>
      </c>
      <c r="M94">
        <f ca="1">$B94*1/(9+Rules!$B$6)</f>
        <v>5.3865814868580896E-5</v>
      </c>
      <c r="N94">
        <f ca="1">$B94*1/(9+Rules!$B$6)</f>
        <v>5.3865814868580896E-5</v>
      </c>
      <c r="O94">
        <f ca="1">$B94*Rules!$B$6/(9+Rules!$B$6)</f>
        <v>2.1546325947432359E-4</v>
      </c>
    </row>
    <row r="95" spans="1:30" x14ac:dyDescent="0.3">
      <c r="A95">
        <v>10</v>
      </c>
      <c r="B95">
        <f ca="1">G$85</f>
        <v>1.2254472882602153E-3</v>
      </c>
      <c r="G95">
        <f ca="1">$B95*1/(9+Rules!$B$6)</f>
        <v>9.4265176020016562E-5</v>
      </c>
      <c r="H95">
        <f ca="1">$B95*1/(9+Rules!$B$6)</f>
        <v>9.4265176020016562E-5</v>
      </c>
      <c r="I95">
        <f ca="1">$B95*1/(9+Rules!$B$6)</f>
        <v>9.4265176020016562E-5</v>
      </c>
      <c r="J95">
        <f ca="1">$B95*1/(9+Rules!$B$6)</f>
        <v>9.4265176020016562E-5</v>
      </c>
      <c r="K95">
        <f ca="1">$B95*1/(9+Rules!$B$6)</f>
        <v>9.4265176020016562E-5</v>
      </c>
      <c r="L95">
        <f ca="1">$B95*1/(9+Rules!$B$6)</f>
        <v>9.4265176020016562E-5</v>
      </c>
      <c r="M95">
        <f ca="1">$B95*1/(9+Rules!$B$6)</f>
        <v>9.4265176020016562E-5</v>
      </c>
      <c r="N95">
        <f ca="1">$B95*1/(9+Rules!$B$6)</f>
        <v>9.4265176020016562E-5</v>
      </c>
      <c r="O95">
        <f ca="1">$B95*1/(9+Rules!$B$6)</f>
        <v>9.4265176020016562E-5</v>
      </c>
      <c r="P95">
        <f ca="1">$B95*Rules!$B$6/(9+Rules!$B$6)</f>
        <v>3.7706070408006625E-4</v>
      </c>
    </row>
    <row r="96" spans="1:30" x14ac:dyDescent="0.3">
      <c r="A96">
        <v>11</v>
      </c>
      <c r="B96">
        <f ca="1">H$85</f>
        <v>1.9607156612163443E-3</v>
      </c>
      <c r="H96">
        <f ca="1">$B96*1/(9+Rules!$B$6)</f>
        <v>1.5082428163202649E-4</v>
      </c>
      <c r="I96">
        <f ca="1">$B96*1/(9+Rules!$B$6)</f>
        <v>1.5082428163202649E-4</v>
      </c>
      <c r="J96">
        <f ca="1">$B96*1/(9+Rules!$B$6)</f>
        <v>1.5082428163202649E-4</v>
      </c>
      <c r="K96">
        <f ca="1">$B96*1/(9+Rules!$B$6)</f>
        <v>1.5082428163202649E-4</v>
      </c>
      <c r="L96">
        <f ca="1">$B96*1/(9+Rules!$B$6)</f>
        <v>1.5082428163202649E-4</v>
      </c>
      <c r="M96">
        <f ca="1">$B96*1/(9+Rules!$B$6)</f>
        <v>1.5082428163202649E-4</v>
      </c>
      <c r="N96">
        <f ca="1">$B96*1/(9+Rules!$B$6)</f>
        <v>1.5082428163202649E-4</v>
      </c>
      <c r="O96">
        <f ca="1">$B96*1/(9+Rules!$B$6)</f>
        <v>1.5082428163202649E-4</v>
      </c>
      <c r="P96">
        <f ca="1">$B96*1/(9+Rules!$B$6)</f>
        <v>1.5082428163202649E-4</v>
      </c>
      <c r="Q96">
        <f ca="1">$B96*Rules!$B$6/(9+Rules!$B$6)</f>
        <v>6.0329712652810595E-4</v>
      </c>
    </row>
    <row r="97" spans="1:28" x14ac:dyDescent="0.3">
      <c r="A97">
        <v>12</v>
      </c>
      <c r="B97">
        <f ca="1">I$85</f>
        <v>4.2015335597493098E-3</v>
      </c>
      <c r="I97">
        <f ca="1">$B97*1/(9+Rules!$B$6)</f>
        <v>3.2319488921148538E-4</v>
      </c>
      <c r="J97">
        <f ca="1">$B97*1/(9+Rules!$B$6)</f>
        <v>3.2319488921148538E-4</v>
      </c>
      <c r="K97">
        <f ca="1">$B97*1/(9+Rules!$B$6)</f>
        <v>3.2319488921148538E-4</v>
      </c>
      <c r="L97">
        <f ca="1">$B97*1/(9+Rules!$B$6)</f>
        <v>3.2319488921148538E-4</v>
      </c>
      <c r="M97">
        <f ca="1">$B97*1/(9+Rules!$B$6)</f>
        <v>3.2319488921148538E-4</v>
      </c>
      <c r="N97">
        <f ca="1">$B97*1/(9+Rules!$B$6)</f>
        <v>3.2319488921148538E-4</v>
      </c>
      <c r="O97">
        <f ca="1">$B97*1/(9+Rules!$B$6)</f>
        <v>3.2319488921148538E-4</v>
      </c>
      <c r="P97">
        <f ca="1">$B97*1/(9+Rules!$B$6)</f>
        <v>3.2319488921148538E-4</v>
      </c>
      <c r="Q97">
        <f ca="1">$B97*1/(9+Rules!$B$6)</f>
        <v>3.2319488921148538E-4</v>
      </c>
      <c r="R97">
        <f ca="1">$B97*Rules!$B$6/(9+Rules!$B$6)</f>
        <v>1.2927795568459415E-3</v>
      </c>
    </row>
    <row r="98" spans="1:28" x14ac:dyDescent="0.3">
      <c r="A98">
        <v>13</v>
      </c>
      <c r="B98">
        <f ca="1">J$85</f>
        <v>6.1272364413010759E-3</v>
      </c>
      <c r="J98">
        <f ca="1">$B98*1/(9+Rules!$B$6)</f>
        <v>4.7132588010008274E-4</v>
      </c>
      <c r="K98">
        <f ca="1">$B98*1/(9+Rules!$B$6)</f>
        <v>4.7132588010008274E-4</v>
      </c>
      <c r="L98">
        <f ca="1">$B98*1/(9+Rules!$B$6)</f>
        <v>4.7132588010008274E-4</v>
      </c>
      <c r="M98">
        <f ca="1">$B98*1/(9+Rules!$B$6)</f>
        <v>4.7132588010008274E-4</v>
      </c>
      <c r="N98">
        <f ca="1">$B98*1/(9+Rules!$B$6)</f>
        <v>4.7132588010008274E-4</v>
      </c>
      <c r="O98">
        <f ca="1">$B98*1/(9+Rules!$B$6)</f>
        <v>4.7132588010008274E-4</v>
      </c>
      <c r="P98">
        <f ca="1">$B98*1/(9+Rules!$B$6)</f>
        <v>4.7132588010008274E-4</v>
      </c>
      <c r="Q98">
        <f ca="1">$B98*1/(9+Rules!$B$6)</f>
        <v>4.7132588010008274E-4</v>
      </c>
      <c r="R98">
        <f ca="1">$B98*1/(9+Rules!$B$6)</f>
        <v>4.7132588010008274E-4</v>
      </c>
      <c r="S98">
        <f ca="1">$B98*Rules!$B$6/(9+Rules!$B$6)</f>
        <v>1.885303520400331E-3</v>
      </c>
    </row>
    <row r="99" spans="1:28" x14ac:dyDescent="0.3">
      <c r="A99">
        <v>14</v>
      </c>
      <c r="B99">
        <f ca="1">K$85</f>
        <v>8.7181821364798167E-3</v>
      </c>
      <c r="K99">
        <f ca="1">$B99*1/(9+Rules!$B$6)</f>
        <v>6.7062939511383201E-4</v>
      </c>
      <c r="L99">
        <f ca="1">$B99*1/(9+Rules!$B$6)</f>
        <v>6.7062939511383201E-4</v>
      </c>
      <c r="M99">
        <f ca="1">$B99*1/(9+Rules!$B$6)</f>
        <v>6.7062939511383201E-4</v>
      </c>
      <c r="N99">
        <f ca="1">$B99*1/(9+Rules!$B$6)</f>
        <v>6.7062939511383201E-4</v>
      </c>
      <c r="O99">
        <f ca="1">$B99*1/(9+Rules!$B$6)</f>
        <v>6.7062939511383201E-4</v>
      </c>
      <c r="P99">
        <f ca="1">$B99*1/(9+Rules!$B$6)</f>
        <v>6.7062939511383201E-4</v>
      </c>
      <c r="Q99">
        <f ca="1">$B99*1/(9+Rules!$B$6)</f>
        <v>6.7062939511383201E-4</v>
      </c>
      <c r="R99">
        <f ca="1">$B99*1/(9+Rules!$B$6)</f>
        <v>6.7062939511383201E-4</v>
      </c>
      <c r="S99">
        <f ca="1">$B99*1/(9+Rules!$B$6)</f>
        <v>6.7062939511383201E-4</v>
      </c>
      <c r="T99">
        <f ca="1">$B99*Rules!$B$6/(9+Rules!$B$6)</f>
        <v>2.682517580455328E-3</v>
      </c>
    </row>
    <row r="100" spans="1:28" x14ac:dyDescent="0.3">
      <c r="A100">
        <v>15</v>
      </c>
      <c r="B100">
        <f ca="1">L$85</f>
        <v>1.1869332306291799E-2</v>
      </c>
      <c r="L100">
        <f ca="1">$B100*1/(9+Rules!$B$6)</f>
        <v>9.1302556202244609E-4</v>
      </c>
      <c r="M100">
        <f ca="1">$B100*1/(9+Rules!$B$6)</f>
        <v>9.1302556202244609E-4</v>
      </c>
      <c r="N100">
        <f ca="1">$B100*1/(9+Rules!$B$6)</f>
        <v>9.1302556202244609E-4</v>
      </c>
      <c r="O100">
        <f ca="1">$B100*1/(9+Rules!$B$6)</f>
        <v>9.1302556202244609E-4</v>
      </c>
      <c r="P100">
        <f ca="1">$B100*1/(9+Rules!$B$6)</f>
        <v>9.1302556202244609E-4</v>
      </c>
      <c r="Q100">
        <f ca="1">$B100*1/(9+Rules!$B$6)</f>
        <v>9.1302556202244609E-4</v>
      </c>
      <c r="R100">
        <f ca="1">$B100*1/(9+Rules!$B$6)</f>
        <v>9.1302556202244609E-4</v>
      </c>
      <c r="S100">
        <f ca="1">$B100*1/(9+Rules!$B$6)</f>
        <v>9.1302556202244609E-4</v>
      </c>
      <c r="T100">
        <f ca="1">$B100*1/(9+Rules!$B$6)</f>
        <v>9.1302556202244609E-4</v>
      </c>
      <c r="U100">
        <f ca="1">$B100*Rules!$B$6/(9+Rules!$B$6)</f>
        <v>3.6521022480897843E-3</v>
      </c>
    </row>
    <row r="101" spans="1:28" x14ac:dyDescent="0.3">
      <c r="A101">
        <v>16</v>
      </c>
      <c r="B101">
        <f ca="1">M$85</f>
        <v>1.5475648611743288E-2</v>
      </c>
      <c r="M101">
        <f ca="1">$B101*1/(9+Rules!$B$6)</f>
        <v>1.1904345085956376E-3</v>
      </c>
      <c r="N101">
        <f ca="1">$B101*1/(9+Rules!$B$6)</f>
        <v>1.1904345085956376E-3</v>
      </c>
      <c r="O101">
        <f ca="1">$B101*1/(9+Rules!$B$6)</f>
        <v>1.1904345085956376E-3</v>
      </c>
      <c r="P101">
        <f ca="1">$B101*1/(9+Rules!$B$6)</f>
        <v>1.1904345085956376E-3</v>
      </c>
      <c r="Q101">
        <f ca="1">$B101*1/(9+Rules!$B$6)</f>
        <v>1.1904345085956376E-3</v>
      </c>
      <c r="R101">
        <f ca="1">$B101*1/(9+Rules!$B$6)</f>
        <v>1.1904345085956376E-3</v>
      </c>
      <c r="S101">
        <f ca="1">$B101*1/(9+Rules!$B$6)</f>
        <v>1.1904345085956376E-3</v>
      </c>
      <c r="T101">
        <f ca="1">$B101*1/(9+Rules!$B$6)</f>
        <v>1.1904345085956376E-3</v>
      </c>
      <c r="U101">
        <f ca="1">$B101*1/(9+Rules!$B$6)</f>
        <v>1.1904345085956376E-3</v>
      </c>
      <c r="V101">
        <f ca="1">$B101*Rules!$B$6/(9+Rules!$B$6)</f>
        <v>4.7617380343825504E-3</v>
      </c>
    </row>
    <row r="102" spans="1:28" x14ac:dyDescent="0.3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3">
      <c r="A104" t="s">
        <v>94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3">
      <c r="A105">
        <v>14</v>
      </c>
      <c r="B105">
        <f>K$86</f>
        <v>3.5012779664577572E-5</v>
      </c>
      <c r="C105">
        <f>$B105*1/(9+Rules!$B$6)</f>
        <v>2.6932907434290439E-6</v>
      </c>
      <c r="D105">
        <f>$B105*1/(9+Rules!$B$6)</f>
        <v>2.6932907434290439E-6</v>
      </c>
      <c r="E105">
        <f>$B105*1/(9+Rules!$B$6)</f>
        <v>2.6932907434290439E-6</v>
      </c>
      <c r="F105">
        <f>$B105*1/(9+Rules!$B$6)</f>
        <v>2.6932907434290439E-6</v>
      </c>
      <c r="G105">
        <f>$B105*1/(9+Rules!$B$6)</f>
        <v>2.6932907434290439E-6</v>
      </c>
      <c r="H105">
        <f>$B105*1/(9+Rules!$B$6)</f>
        <v>2.6932907434290439E-6</v>
      </c>
      <c r="I105">
        <f>$B105*1/(9+Rules!$B$6)</f>
        <v>2.6932907434290439E-6</v>
      </c>
      <c r="J105">
        <f>$B105*1/(9+Rules!$B$6)</f>
        <v>2.6932907434290439E-6</v>
      </c>
      <c r="K105">
        <f>$B105*1/(9+Rules!$B$6)</f>
        <v>2.6932907434290439E-6</v>
      </c>
      <c r="L105">
        <f>$B105*Rules!$B$6/(9+Rules!$B$6)</f>
        <v>1.0773162973716176E-5</v>
      </c>
    </row>
    <row r="106" spans="1:28" x14ac:dyDescent="0.3">
      <c r="A106">
        <v>15</v>
      </c>
      <c r="B106">
        <f>L$86</f>
        <v>1.4005111865831031E-4</v>
      </c>
      <c r="D106">
        <f>$B106*1/(9+Rules!$B$6)</f>
        <v>1.0773162973716177E-5</v>
      </c>
      <c r="E106">
        <f>$B106*1/(9+Rules!$B$6)</f>
        <v>1.0773162973716177E-5</v>
      </c>
      <c r="F106">
        <f>$B106*1/(9+Rules!$B$6)</f>
        <v>1.0773162973716177E-5</v>
      </c>
      <c r="G106">
        <f>$B106*1/(9+Rules!$B$6)</f>
        <v>1.0773162973716177E-5</v>
      </c>
      <c r="H106">
        <f>$B106*1/(9+Rules!$B$6)</f>
        <v>1.0773162973716177E-5</v>
      </c>
      <c r="I106">
        <f>$B106*1/(9+Rules!$B$6)</f>
        <v>1.0773162973716177E-5</v>
      </c>
      <c r="J106">
        <f>$B106*1/(9+Rules!$B$6)</f>
        <v>1.0773162973716177E-5</v>
      </c>
      <c r="K106">
        <f>$B106*1/(9+Rules!$B$6)</f>
        <v>1.0773162973716177E-5</v>
      </c>
      <c r="L106">
        <f>$B106*1/(9+Rules!$B$6)</f>
        <v>1.0773162973716177E-5</v>
      </c>
      <c r="M106">
        <f>$B106*Rules!$B$6/(9+Rules!$B$6)</f>
        <v>4.3092651894864709E-5</v>
      </c>
    </row>
    <row r="107" spans="1:28" x14ac:dyDescent="0.3">
      <c r="A107">
        <v>16</v>
      </c>
      <c r="B107">
        <f>M$86</f>
        <v>3.1511501698119817E-4</v>
      </c>
      <c r="E107">
        <f>$B107*1/(9+Rules!$B$6)</f>
        <v>2.4239616690861398E-5</v>
      </c>
      <c r="F107">
        <f>$B107*1/(9+Rules!$B$6)</f>
        <v>2.4239616690861398E-5</v>
      </c>
      <c r="G107">
        <f>$B107*1/(9+Rules!$B$6)</f>
        <v>2.4239616690861398E-5</v>
      </c>
      <c r="H107">
        <f>$B107*1/(9+Rules!$B$6)</f>
        <v>2.4239616690861398E-5</v>
      </c>
      <c r="I107">
        <f>$B107*1/(9+Rules!$B$6)</f>
        <v>2.4239616690861398E-5</v>
      </c>
      <c r="J107">
        <f>$B107*1/(9+Rules!$B$6)</f>
        <v>2.4239616690861398E-5</v>
      </c>
      <c r="K107">
        <f>$B107*1/(9+Rules!$B$6)</f>
        <v>2.4239616690861398E-5</v>
      </c>
      <c r="L107">
        <f>$B107*1/(9+Rules!$B$6)</f>
        <v>2.4239616690861398E-5</v>
      </c>
      <c r="M107">
        <f>$B107*1/(9+Rules!$B$6)</f>
        <v>2.4239616690861398E-5</v>
      </c>
      <c r="N107">
        <f>$B107*Rules!$B$6/(9+Rules!$B$6)</f>
        <v>9.6958466763445592E-5</v>
      </c>
    </row>
    <row r="108" spans="1:28" x14ac:dyDescent="0.3">
      <c r="A108">
        <v>17</v>
      </c>
      <c r="B108">
        <f>N$86</f>
        <v>5.6020447463324126E-4</v>
      </c>
      <c r="F108">
        <f>$B108*1/(9+Rules!$B$6)</f>
        <v>4.3092651894864709E-5</v>
      </c>
      <c r="G108">
        <f>$B108*1/(9+Rules!$B$6)</f>
        <v>4.3092651894864709E-5</v>
      </c>
      <c r="H108">
        <f>$B108*1/(9+Rules!$B$6)</f>
        <v>4.3092651894864709E-5</v>
      </c>
      <c r="I108">
        <f>$B108*1/(9+Rules!$B$6)</f>
        <v>4.3092651894864709E-5</v>
      </c>
      <c r="J108">
        <f>$B108*1/(9+Rules!$B$6)</f>
        <v>4.3092651894864709E-5</v>
      </c>
      <c r="K108">
        <f>$B108*1/(9+Rules!$B$6)</f>
        <v>4.3092651894864709E-5</v>
      </c>
      <c r="L108">
        <f>$B108*1/(9+Rules!$B$6)</f>
        <v>4.3092651894864709E-5</v>
      </c>
      <c r="M108">
        <f>$B108*1/(9+Rules!$B$6)</f>
        <v>4.3092651894864709E-5</v>
      </c>
      <c r="N108">
        <f>$B108*1/(9+Rules!$B$6)</f>
        <v>4.3092651894864709E-5</v>
      </c>
      <c r="O108">
        <f>$B108*Rules!$B$6/(9+Rules!$B$6)</f>
        <v>1.7237060757945884E-4</v>
      </c>
    </row>
    <row r="109" spans="1:28" x14ac:dyDescent="0.3">
      <c r="A109">
        <v>18</v>
      </c>
      <c r="B109">
        <f>O$86</f>
        <v>8.7531949161443942E-4</v>
      </c>
      <c r="G109">
        <f>$B109*1/(9+Rules!$B$6)</f>
        <v>6.7332268585726114E-5</v>
      </c>
      <c r="H109">
        <f>$B109*1/(9+Rules!$B$6)</f>
        <v>6.7332268585726114E-5</v>
      </c>
      <c r="I109">
        <f>$B109*1/(9+Rules!$B$6)</f>
        <v>6.7332268585726114E-5</v>
      </c>
      <c r="J109">
        <f>$B109*1/(9+Rules!$B$6)</f>
        <v>6.7332268585726114E-5</v>
      </c>
      <c r="K109">
        <f>$B109*1/(9+Rules!$B$6)</f>
        <v>6.7332268585726114E-5</v>
      </c>
      <c r="L109">
        <f>$B109*1/(9+Rules!$B$6)</f>
        <v>6.7332268585726114E-5</v>
      </c>
      <c r="M109">
        <f>$B109*1/(9+Rules!$B$6)</f>
        <v>6.7332268585726114E-5</v>
      </c>
      <c r="N109">
        <f>$B109*1/(9+Rules!$B$6)</f>
        <v>6.7332268585726114E-5</v>
      </c>
      <c r="O109">
        <f>$B109*1/(9+Rules!$B$6)</f>
        <v>6.7332268585726114E-5</v>
      </c>
      <c r="P109">
        <f>$B109*Rules!$B$6/(9+Rules!$B$6)</f>
        <v>2.6932907434290445E-4</v>
      </c>
    </row>
    <row r="110" spans="1:28" x14ac:dyDescent="0.3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3">
      <c r="B112" t="s">
        <v>101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87</v>
      </c>
      <c r="S112" t="s">
        <v>2</v>
      </c>
      <c r="T112" t="s">
        <v>96</v>
      </c>
      <c r="U112" t="s">
        <v>109</v>
      </c>
      <c r="V112" t="s">
        <v>99</v>
      </c>
      <c r="W112" t="s">
        <v>100</v>
      </c>
    </row>
    <row r="113" spans="2:24" x14ac:dyDescent="0.3">
      <c r="B113" t="s">
        <v>97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3">
      <c r="B114" t="s">
        <v>98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93</v>
      </c>
    </row>
    <row r="115" spans="2:24" x14ac:dyDescent="0.3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6.2" thickBot="1" x14ac:dyDescent="0.35"/>
    <row r="117" spans="2:24" ht="16.2" thickBot="1" x14ac:dyDescent="0.35">
      <c r="D117" s="103"/>
      <c r="E117" s="21" t="s">
        <v>107</v>
      </c>
      <c r="F117" s="19" t="s">
        <v>106</v>
      </c>
      <c r="G117" s="19" t="s">
        <v>108</v>
      </c>
      <c r="H117" s="20" t="s">
        <v>93</v>
      </c>
    </row>
    <row r="118" spans="2:24" x14ac:dyDescent="0.3">
      <c r="D118" s="96" t="s">
        <v>102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3">
      <c r="D119" s="97" t="s">
        <v>103</v>
      </c>
      <c r="E119" s="128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3">
      <c r="D120" s="97" t="s">
        <v>104</v>
      </c>
      <c r="E120" s="128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3">
      <c r="D121" s="97" t="s">
        <v>105</v>
      </c>
      <c r="E121" s="128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6.2" thickBot="1" x14ac:dyDescent="0.35">
      <c r="D122" s="129" t="s">
        <v>2</v>
      </c>
      <c r="E122" s="130">
        <f ca="1">SUM(E118:E121)</f>
        <v>0.68327439515423138</v>
      </c>
      <c r="F122" s="109">
        <f ca="1">SUM(F118:F121)</f>
        <v>0.28758419900186649</v>
      </c>
      <c r="G122" s="109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758" priority="7" operator="containsText" text="R">
      <formula>NOT(ISERROR(SEARCH("R",C2)))</formula>
    </cfRule>
    <cfRule type="containsText" dxfId="757" priority="8" operator="containsText" text="D">
      <formula>NOT(ISERROR(SEARCH("D",C2)))</formula>
    </cfRule>
    <cfRule type="containsText" dxfId="756" priority="9" operator="containsText" text="S">
      <formula>NOT(ISERROR(SEARCH("S",C2)))</formula>
    </cfRule>
    <cfRule type="containsText" dxfId="755" priority="10" operator="containsText" text="H">
      <formula>NOT(ISERROR(SEARCH("H",C2)))</formula>
    </cfRule>
  </conditionalFormatting>
  <conditionalFormatting sqref="C2">
    <cfRule type="containsText" dxfId="754" priority="6" operator="containsText" text="P">
      <formula>NOT(ISERROR(SEARCH("P",C2)))</formula>
    </cfRule>
  </conditionalFormatting>
  <conditionalFormatting sqref="C15">
    <cfRule type="containsText" dxfId="753" priority="2" operator="containsText" text="R">
      <formula>NOT(ISERROR(SEARCH("R",C15)))</formula>
    </cfRule>
    <cfRule type="containsText" dxfId="752" priority="3" operator="containsText" text="D">
      <formula>NOT(ISERROR(SEARCH("D",C15)))</formula>
    </cfRule>
    <cfRule type="containsText" dxfId="751" priority="4" operator="containsText" text="S">
      <formula>NOT(ISERROR(SEARCH("S",C15)))</formula>
    </cfRule>
    <cfRule type="containsText" dxfId="750" priority="5" operator="containsText" text="H">
      <formula>NOT(ISERROR(SEARCH("H",C15)))</formula>
    </cfRule>
  </conditionalFormatting>
  <conditionalFormatting sqref="C15">
    <cfRule type="containsText" dxfId="749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2"/>
  <sheetViews>
    <sheetView workbookViewId="0">
      <selection activeCell="A2" sqref="A2"/>
    </sheetView>
  </sheetViews>
  <sheetFormatPr defaultColWidth="11" defaultRowHeight="15.6" x14ac:dyDescent="0.3"/>
  <cols>
    <col min="1" max="1" width="9.19921875" customWidth="1"/>
  </cols>
  <sheetData>
    <row r="1" spans="1:4" x14ac:dyDescent="0.3">
      <c r="B1" t="s">
        <v>117</v>
      </c>
      <c r="C1" t="s">
        <v>114</v>
      </c>
      <c r="D1" t="s">
        <v>115</v>
      </c>
    </row>
    <row r="2" spans="1:4" x14ac:dyDescent="0.3">
      <c r="A2" t="s">
        <v>116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Q204"/>
  <sheetViews>
    <sheetView workbookViewId="0">
      <selection activeCell="H9" sqref="H9"/>
    </sheetView>
  </sheetViews>
  <sheetFormatPr defaultColWidth="8.796875" defaultRowHeight="14.4" x14ac:dyDescent="0.3"/>
  <cols>
    <col min="1" max="2" width="8.796875" style="33"/>
    <col min="3" max="3" width="8" style="33" customWidth="1"/>
    <col min="4" max="16" width="8.796875" style="33"/>
    <col min="17" max="17" width="10.5" style="33" bestFit="1" customWidth="1"/>
    <col min="18" max="16384" width="8.796875" style="33"/>
  </cols>
  <sheetData>
    <row r="1" spans="1:17" ht="24" thickBot="1" x14ac:dyDescent="0.5">
      <c r="A1" s="465" t="s">
        <v>195</v>
      </c>
      <c r="B1" s="466"/>
      <c r="C1" s="466"/>
      <c r="D1" s="466"/>
      <c r="E1" s="466"/>
      <c r="F1" s="466"/>
      <c r="G1" s="466"/>
      <c r="H1" s="466"/>
      <c r="I1" s="466"/>
      <c r="J1" s="466"/>
      <c r="K1" s="467"/>
    </row>
    <row r="2" spans="1:17" ht="15" thickBot="1" x14ac:dyDescent="0.35">
      <c r="A2" s="147" t="s">
        <v>9</v>
      </c>
      <c r="B2" s="147" t="s">
        <v>1</v>
      </c>
      <c r="C2" s="147">
        <v>2</v>
      </c>
      <c r="D2" s="147">
        <v>3</v>
      </c>
      <c r="E2" s="147">
        <v>4</v>
      </c>
      <c r="F2" s="147">
        <v>5</v>
      </c>
      <c r="G2" s="147">
        <v>6</v>
      </c>
      <c r="H2" s="147">
        <v>7</v>
      </c>
      <c r="I2" s="147">
        <v>8</v>
      </c>
      <c r="J2" s="147">
        <v>9</v>
      </c>
      <c r="K2" s="147">
        <v>10</v>
      </c>
      <c r="M2" s="196"/>
      <c r="N2" s="205" t="s">
        <v>175</v>
      </c>
      <c r="O2" s="179" t="s">
        <v>37</v>
      </c>
      <c r="P2" s="179" t="s">
        <v>174</v>
      </c>
      <c r="Q2" s="192" t="s">
        <v>36</v>
      </c>
    </row>
    <row r="3" spans="1:17" x14ac:dyDescent="0.3">
      <c r="A3" s="32">
        <v>5</v>
      </c>
      <c r="B3" s="34">
        <f>HSDR!B3</f>
        <v>-0.40632230211141918</v>
      </c>
      <c r="C3" s="34">
        <f>HSDR!C3</f>
        <v>-0.12821556706374751</v>
      </c>
      <c r="D3" s="34">
        <f>HSDR!D3</f>
        <v>-9.5310227261489827E-2</v>
      </c>
      <c r="E3" s="34">
        <f>HSDR!E3</f>
        <v>-6.1479464199694266E-2</v>
      </c>
      <c r="F3" s="34">
        <f>HSDR!F3</f>
        <v>-2.3978970391859797E-2</v>
      </c>
      <c r="G3" s="34">
        <f>HSDR!G3</f>
        <v>-1.1863378384402296E-3</v>
      </c>
      <c r="H3" s="34">
        <f>HSDR!H3</f>
        <v>-0.11944744188414852</v>
      </c>
      <c r="I3" s="34">
        <f>HSDR!I3</f>
        <v>-0.18809330390318521</v>
      </c>
      <c r="J3" s="34">
        <f>HSDR!J3</f>
        <v>-0.2666150533579591</v>
      </c>
      <c r="K3" s="34">
        <f>HSDR!K3</f>
        <v>-0.3577434525808979</v>
      </c>
      <c r="M3" s="204" t="s">
        <v>46</v>
      </c>
      <c r="N3" s="194">
        <f>SUM(SUMIF($B$3:$K$17,"&gt;0",B3:K17),SUMIF($B$19:$K$27,"&gt;0",B19:K27),SUMIF($B$29:$K$38,"&gt;0",B29:K38))</f>
        <v>59.548342504882434</v>
      </c>
      <c r="O3" s="176">
        <f>COUNTIF($B$3:$K$17,"&gt;0")+COUNTIF($B$19:$K$27,"&gt;0")+COUNTIF($B$29:$K$38,"&gt;0")</f>
        <v>158</v>
      </c>
      <c r="P3" s="176">
        <f>AVERAGE(AVERAGEIF($B$3:$K$17,"&gt;0"),AVERAGEIF($B$19:$K$27,"&gt;0"),AVERAGEIF($B$29:$K$38,"&gt;0"))</f>
        <v>0.36675182168309034</v>
      </c>
      <c r="Q3" s="177">
        <f>N3/N5</f>
        <v>3.4083464181920125</v>
      </c>
    </row>
    <row r="4" spans="1:17" ht="15" thickBot="1" x14ac:dyDescent="0.35">
      <c r="A4" s="32">
        <v>6</v>
      </c>
      <c r="B4" s="34">
        <f>HSDR!B4</f>
        <v>-0.4196869034710109</v>
      </c>
      <c r="C4" s="34">
        <f>HSDR!C4</f>
        <v>-0.14075911746001996</v>
      </c>
      <c r="D4" s="34">
        <f>HSDR!D4</f>
        <v>-0.10729107800860832</v>
      </c>
      <c r="E4" s="34">
        <f>HSDR!E4</f>
        <v>-7.2917141926387333E-2</v>
      </c>
      <c r="F4" s="34">
        <f>HSDR!F4</f>
        <v>-3.4915973330102358E-2</v>
      </c>
      <c r="G4" s="34">
        <f>HSDR!G4</f>
        <v>-1.3005835529874346E-2</v>
      </c>
      <c r="H4" s="34">
        <f>HSDR!H4</f>
        <v>-0.15193270723669947</v>
      </c>
      <c r="I4" s="34">
        <f>HSDR!I4</f>
        <v>-0.21724188132078476</v>
      </c>
      <c r="J4" s="34">
        <f>HSDR!J4</f>
        <v>-0.29264070019772603</v>
      </c>
      <c r="K4" s="34">
        <f>HSDR!K4</f>
        <v>-0.38050766229289545</v>
      </c>
      <c r="M4" s="203" t="s">
        <v>149</v>
      </c>
      <c r="N4" s="198">
        <f>SUM(SUMIF($B$3:$K$17,"&lt;0"),SUMIF($B$19:$K$27,"&lt;0"),SUMIF($B$29:$K$38,"&lt;0"),C40)</f>
        <v>-42.077013244733351</v>
      </c>
      <c r="O4" s="199">
        <f>COUNTIF($B$3:$K$17,"&lt;0")+COUNTIF($B$19:$K$27,"&lt;0")+COUNTIF($B$29:$K$38,"&lt;0")+COUNTIF(C40,"&lt;0")</f>
        <v>183</v>
      </c>
      <c r="P4" s="199">
        <f>AVERAGE(AVERAGEIF($B$3:$K$17,"&lt;0"),AVERAGEIF($B$19:$K$27,"&lt;0"),AVERAGEIF($B$29:$K$38,"&lt;0"))</f>
        <v>-0.20489189233950875</v>
      </c>
      <c r="Q4" s="72">
        <f>1-Q3</f>
        <v>-2.4083464181920125</v>
      </c>
    </row>
    <row r="5" spans="1:17" x14ac:dyDescent="0.3">
      <c r="A5" s="32">
        <v>7</v>
      </c>
      <c r="B5" s="34">
        <f>HSDR!B5</f>
        <v>-0.39971038372569107</v>
      </c>
      <c r="C5" s="34">
        <f>HSDR!C5</f>
        <v>-0.10918342786661635</v>
      </c>
      <c r="D5" s="34">
        <f>HSDR!D5</f>
        <v>-7.6582981904463526E-2</v>
      </c>
      <c r="E5" s="34">
        <f>HSDR!E5</f>
        <v>-4.302179400434189E-2</v>
      </c>
      <c r="F5" s="34">
        <f>HSDR!F5</f>
        <v>-7.271360902941058E-3</v>
      </c>
      <c r="G5" s="34">
        <f>HSDR!G5</f>
        <v>2.9185342353860819E-2</v>
      </c>
      <c r="H5" s="34">
        <f>HSDR!H5</f>
        <v>-6.8807799580427792E-2</v>
      </c>
      <c r="I5" s="34">
        <f>HSDR!I5</f>
        <v>-0.21060476872434969</v>
      </c>
      <c r="J5" s="34">
        <f>HSDR!J5</f>
        <v>-0.28536544048687673</v>
      </c>
      <c r="K5" s="34">
        <f>HSDR!K5</f>
        <v>-0.36507789921394673</v>
      </c>
      <c r="M5" s="185" t="s">
        <v>45</v>
      </c>
      <c r="N5" s="200">
        <f>N3+N4</f>
        <v>17.471329260149083</v>
      </c>
      <c r="O5" s="190">
        <f>COUNT($B$3:$K$17,$B$19:$K$27,$B$29:$K$38)</f>
        <v>340</v>
      </c>
      <c r="P5" s="190">
        <f>AVERAGE($B$3:$K$17,$B$19:$K$27,$B$29:$K$38)</f>
        <v>5.4327439000438495E-2</v>
      </c>
      <c r="Q5" s="71">
        <f>Q3+Q4</f>
        <v>1</v>
      </c>
    </row>
    <row r="6" spans="1:17" ht="15" thickBot="1" x14ac:dyDescent="0.35">
      <c r="A6" s="32">
        <v>8</v>
      </c>
      <c r="B6" s="34">
        <f>HSDR!B6</f>
        <v>-0.33034033459070078</v>
      </c>
      <c r="C6" s="34">
        <f>HSDR!C6</f>
        <v>-2.1798188008805668E-2</v>
      </c>
      <c r="D6" s="34">
        <f>HSDR!D6</f>
        <v>8.0052625306547553E-3</v>
      </c>
      <c r="E6" s="34">
        <f>HSDR!E6</f>
        <v>3.8784473277208804E-2</v>
      </c>
      <c r="F6" s="34">
        <f>HSDR!F6</f>
        <v>7.0804635983033687E-2</v>
      </c>
      <c r="G6" s="34">
        <f>HSDR!G6</f>
        <v>0.11496015009622315</v>
      </c>
      <c r="H6" s="34">
        <f>HSDR!H6</f>
        <v>8.2207439363742862E-2</v>
      </c>
      <c r="I6" s="34">
        <f>HSDR!I6</f>
        <v>-5.9898275658656276E-2</v>
      </c>
      <c r="J6" s="34">
        <f>HSDR!J6</f>
        <v>-0.21018633199821768</v>
      </c>
      <c r="K6" s="34">
        <f>HSDR!K6</f>
        <v>-0.30177738614031369</v>
      </c>
      <c r="M6" s="197"/>
      <c r="N6" s="195"/>
      <c r="O6" s="175"/>
      <c r="P6" s="175"/>
      <c r="Q6" s="191"/>
    </row>
    <row r="7" spans="1:17" ht="15" thickBot="1" x14ac:dyDescent="0.35">
      <c r="A7" s="32">
        <v>9</v>
      </c>
      <c r="B7" s="34">
        <f>HSDR!B7</f>
        <v>-0.25192476177072082</v>
      </c>
      <c r="C7" s="34">
        <f>HSDR!C7</f>
        <v>7.4446037576340551E-2</v>
      </c>
      <c r="D7" s="34">
        <f>HSDR!D7</f>
        <v>0.12081635332999674</v>
      </c>
      <c r="E7" s="34">
        <f>HSDR!E7</f>
        <v>0.18194893405242163</v>
      </c>
      <c r="F7" s="34">
        <f>HSDR!F7</f>
        <v>0.2430572248730361</v>
      </c>
      <c r="G7" s="34">
        <f>HSDR!G7</f>
        <v>0.31705474570166675</v>
      </c>
      <c r="H7" s="34">
        <f>HSDR!H7</f>
        <v>0.17186785993695267</v>
      </c>
      <c r="I7" s="34">
        <f>HSDR!I7</f>
        <v>9.8376217435392543E-2</v>
      </c>
      <c r="J7" s="34">
        <f>HSDR!J7</f>
        <v>-5.2178053462651766E-2</v>
      </c>
      <c r="K7" s="34">
        <f>HSDR!K7</f>
        <v>-0.21343169035706566</v>
      </c>
    </row>
    <row r="8" spans="1:17" ht="15" thickBot="1" x14ac:dyDescent="0.35">
      <c r="A8" s="32">
        <v>10</v>
      </c>
      <c r="B8" s="34">
        <f>HSDR!B8</f>
        <v>-0.14666789263035868</v>
      </c>
      <c r="C8" s="34">
        <f>HSDR!C8</f>
        <v>0.35893941244229921</v>
      </c>
      <c r="D8" s="34">
        <f>HSDR!D8</f>
        <v>0.40932067017593943</v>
      </c>
      <c r="E8" s="34">
        <f>HSDR!E8</f>
        <v>0.46094024379435394</v>
      </c>
      <c r="F8" s="34">
        <f>HSDR!F8</f>
        <v>0.51251710900326763</v>
      </c>
      <c r="G8" s="34">
        <f>HSDR!G8</f>
        <v>0.57559016859776846</v>
      </c>
      <c r="H8" s="34">
        <f>HSDR!H8</f>
        <v>0.39241245528243768</v>
      </c>
      <c r="I8" s="34">
        <f>HSDR!I8</f>
        <v>0.28663571688628381</v>
      </c>
      <c r="J8" s="34">
        <f>HSDR!J8</f>
        <v>0.14432836838077101</v>
      </c>
      <c r="K8" s="34">
        <f>HSDR!K8</f>
        <v>-4.4990260383612951E-2</v>
      </c>
      <c r="M8" s="196"/>
      <c r="N8" s="205" t="s">
        <v>149</v>
      </c>
      <c r="O8" s="206" t="s">
        <v>46</v>
      </c>
      <c r="P8" s="189" t="s">
        <v>2</v>
      </c>
    </row>
    <row r="9" spans="1:17" x14ac:dyDescent="0.3">
      <c r="A9" s="32">
        <v>11</v>
      </c>
      <c r="B9" s="34">
        <f>HSDR!B9</f>
        <v>-4.1986836980868192E-2</v>
      </c>
      <c r="C9" s="34">
        <f>HSDR!C9</f>
        <v>0.47064092333946905</v>
      </c>
      <c r="D9" s="34">
        <f>HSDR!D9</f>
        <v>0.51779525312221697</v>
      </c>
      <c r="E9" s="34">
        <f>HSDR!E9</f>
        <v>0.56604055041797596</v>
      </c>
      <c r="F9" s="34">
        <f>HSDR!F9</f>
        <v>0.6146990179090277</v>
      </c>
      <c r="G9" s="34">
        <f>HSDR!G9</f>
        <v>0.66738009490756944</v>
      </c>
      <c r="H9" s="34">
        <f>HSDR!H9</f>
        <v>0.46288894886429077</v>
      </c>
      <c r="I9" s="34">
        <f>HSDR!I9</f>
        <v>0.35069259087031507</v>
      </c>
      <c r="J9" s="34">
        <f>HSDR!J9</f>
        <v>0.2277834231524547</v>
      </c>
      <c r="K9" s="34">
        <f>HSDR!K9</f>
        <v>5.9690795265877561E-2</v>
      </c>
      <c r="M9" s="204" t="s">
        <v>9</v>
      </c>
      <c r="N9" s="194">
        <f>SUMIF(B3:K17,"&lt;0",B3:K17)</f>
        <v>-25.701456796379546</v>
      </c>
      <c r="O9" s="181">
        <f>SUMIF(B3:K17,"&gt;0",B3:K17)</f>
        <v>13.722719265336384</v>
      </c>
      <c r="P9" s="188">
        <f>SUM(N9:O9)</f>
        <v>-11.978737531043162</v>
      </c>
    </row>
    <row r="10" spans="1:17" x14ac:dyDescent="0.3">
      <c r="A10" s="32">
        <v>12</v>
      </c>
      <c r="B10" s="34">
        <f>HSDR!B10</f>
        <v>-0.4656605837768395</v>
      </c>
      <c r="C10" s="34">
        <f>HSDR!C10</f>
        <v>-0.25338998596663803</v>
      </c>
      <c r="D10" s="34">
        <f>HSDR!D10</f>
        <v>-0.23369089979808655</v>
      </c>
      <c r="E10" s="34">
        <f>HSDR!E10</f>
        <v>-0.21106310899491437</v>
      </c>
      <c r="F10" s="34">
        <f>HSDR!F10</f>
        <v>-0.16719266083547546</v>
      </c>
      <c r="G10" s="34">
        <f>HSDR!G10</f>
        <v>-0.15369901583000456</v>
      </c>
      <c r="H10" s="34">
        <f>HSDR!H10</f>
        <v>-0.21284771451731427</v>
      </c>
      <c r="I10" s="34">
        <f>HSDR!I10</f>
        <v>-0.2715748050242861</v>
      </c>
      <c r="J10" s="34">
        <f>HSDR!J10</f>
        <v>-0.34001328060893565</v>
      </c>
      <c r="K10" s="34">
        <f>HSDR!K10</f>
        <v>-0.42069618899826788</v>
      </c>
      <c r="M10" s="186" t="s">
        <v>4</v>
      </c>
      <c r="N10" s="39">
        <f>SUMIF(B19:K27,"&lt;0",B19:K27)</f>
        <v>-3.7904670828834033</v>
      </c>
      <c r="O10" s="182">
        <f>SUMIF(B19:K27,"&gt;0",B19:K27)</f>
        <v>29.388531012998897</v>
      </c>
      <c r="P10" s="184">
        <f>SUM(N10:O10)</f>
        <v>25.598063930115494</v>
      </c>
    </row>
    <row r="11" spans="1:17" ht="15" thickBot="1" x14ac:dyDescent="0.35">
      <c r="A11" s="32">
        <v>13</v>
      </c>
      <c r="B11" s="34">
        <f>HSDR!B11</f>
        <v>-0.50382768493563668</v>
      </c>
      <c r="C11" s="34">
        <f>HSDR!C11</f>
        <v>-0.29278372720927737</v>
      </c>
      <c r="D11" s="34">
        <f>HSDR!D11</f>
        <v>-0.2522502292357135</v>
      </c>
      <c r="E11" s="34">
        <f>HSDR!E11</f>
        <v>-0.21106310899491437</v>
      </c>
      <c r="F11" s="34">
        <f>HSDR!F11</f>
        <v>-0.16719266083547546</v>
      </c>
      <c r="G11" s="34">
        <f>HSDR!G11</f>
        <v>-0.15369901583000456</v>
      </c>
      <c r="H11" s="34">
        <f>HSDR!H11</f>
        <v>-0.26907287776607752</v>
      </c>
      <c r="I11" s="34">
        <f>HSDR!I11</f>
        <v>-0.32360517609397998</v>
      </c>
      <c r="J11" s="34">
        <f>HSDR!J11</f>
        <v>-0.3871551891368688</v>
      </c>
      <c r="K11" s="34">
        <f>HSDR!K11</f>
        <v>-0.46207503264124877</v>
      </c>
      <c r="M11" s="203" t="s">
        <v>10</v>
      </c>
      <c r="N11" s="198">
        <f>SUMIF(B29:K38,"&lt;0",B29:K38)</f>
        <v>-11.585089365470404</v>
      </c>
      <c r="O11" s="207">
        <f>SUMIF(B29:K38,"&gt;0",B29:K38)</f>
        <v>16.437092226547158</v>
      </c>
      <c r="P11" s="187">
        <f>SUM(N11:O11)</f>
        <v>4.8520028610767536</v>
      </c>
    </row>
    <row r="12" spans="1:17" ht="15" thickBot="1" x14ac:dyDescent="0.35">
      <c r="A12" s="32">
        <v>14</v>
      </c>
      <c r="B12" s="34">
        <f>HSDR!B12</f>
        <v>-0.53926856458309125</v>
      </c>
      <c r="C12" s="34">
        <f>HSDR!C12</f>
        <v>-0.29278372720927737</v>
      </c>
      <c r="D12" s="34">
        <f>HSDR!D12</f>
        <v>-0.2522502292357135</v>
      </c>
      <c r="E12" s="34">
        <f>HSDR!E12</f>
        <v>-0.21106310899491437</v>
      </c>
      <c r="F12" s="34">
        <f>HSDR!F12</f>
        <v>-0.16719266083547546</v>
      </c>
      <c r="G12" s="34">
        <f>HSDR!G12</f>
        <v>-0.15369901583000456</v>
      </c>
      <c r="H12" s="34">
        <f>HSDR!H12</f>
        <v>-0.3212819579256434</v>
      </c>
      <c r="I12" s="34">
        <f>HSDR!I12</f>
        <v>-0.37191909208726714</v>
      </c>
      <c r="J12" s="34">
        <f>HSDR!J12</f>
        <v>-0.43092981848423534</v>
      </c>
      <c r="K12" s="34">
        <f>HSDR!K12</f>
        <v>-0.50049824459544534</v>
      </c>
      <c r="M12" s="189" t="s">
        <v>2</v>
      </c>
      <c r="N12" s="193">
        <f>SUM(N9:N11)+C40</f>
        <v>-42.077013244733351</v>
      </c>
      <c r="O12" s="180">
        <f>SUM(O9:O11)</f>
        <v>59.548342504882434</v>
      </c>
      <c r="P12" s="196">
        <f>SUM(N12:O12)</f>
        <v>17.471329260149083</v>
      </c>
    </row>
    <row r="13" spans="1:17" ht="15" thickBot="1" x14ac:dyDescent="0.35">
      <c r="A13" s="32">
        <v>15</v>
      </c>
      <c r="B13" s="34">
        <f>HSDR!B13</f>
        <v>-0.57217795282715611</v>
      </c>
      <c r="C13" s="34">
        <f>HSDR!C13</f>
        <v>-0.29278372720927737</v>
      </c>
      <c r="D13" s="34">
        <f>HSDR!D13</f>
        <v>-0.2522502292357135</v>
      </c>
      <c r="E13" s="34">
        <f>HSDR!E13</f>
        <v>-0.21106310899491437</v>
      </c>
      <c r="F13" s="34">
        <f>HSDR!F13</f>
        <v>-0.16719266083547546</v>
      </c>
      <c r="G13" s="34">
        <f>HSDR!G13</f>
        <v>-0.15369901583000456</v>
      </c>
      <c r="H13" s="34">
        <f>HSDR!H13</f>
        <v>-0.36976181807381175</v>
      </c>
      <c r="I13" s="34">
        <f>HSDR!I13</f>
        <v>-0.41678201408103377</v>
      </c>
      <c r="J13" s="34">
        <f>HSDR!J13</f>
        <v>-0.47157768859250421</v>
      </c>
      <c r="K13" s="34">
        <f>HSDR!K13</f>
        <v>-0.53617694141005634</v>
      </c>
    </row>
    <row r="14" spans="1:17" ht="15" thickBot="1" x14ac:dyDescent="0.35">
      <c r="A14" s="32">
        <v>16</v>
      </c>
      <c r="B14" s="34">
        <f>HSDR!B14</f>
        <v>-0.57578184676460165</v>
      </c>
      <c r="C14" s="34">
        <f>HSDR!C14</f>
        <v>-0.29278372720927737</v>
      </c>
      <c r="D14" s="34">
        <f>HSDR!D14</f>
        <v>-0.2522502292357135</v>
      </c>
      <c r="E14" s="34">
        <f>HSDR!E14</f>
        <v>-0.21106310899491437</v>
      </c>
      <c r="F14" s="34">
        <f>HSDR!F14</f>
        <v>-0.16719266083547546</v>
      </c>
      <c r="G14" s="34">
        <f>HSDR!G14</f>
        <v>-0.15369901583000456</v>
      </c>
      <c r="H14" s="34">
        <f>HSDR!H14</f>
        <v>-0.41477883106853947</v>
      </c>
      <c r="I14" s="34">
        <f>HSDR!I14</f>
        <v>-0.45844044164667419</v>
      </c>
      <c r="J14" s="34">
        <f>HSDR!J14</f>
        <v>-0.50932213940732529</v>
      </c>
      <c r="K14" s="34">
        <f>HSDR!K14</f>
        <v>-0.56930715988076663</v>
      </c>
      <c r="M14" s="468" t="s">
        <v>35</v>
      </c>
      <c r="N14" s="469"/>
      <c r="O14" s="469"/>
      <c r="P14" s="470"/>
    </row>
    <row r="15" spans="1:17" x14ac:dyDescent="0.3">
      <c r="A15" s="32">
        <v>17</v>
      </c>
      <c r="B15" s="34">
        <f>HSDR!B15</f>
        <v>-0.46435750824198774</v>
      </c>
      <c r="C15" s="34">
        <f>HSDR!C15</f>
        <v>-0.15297458768154204</v>
      </c>
      <c r="D15" s="34">
        <f>HSDR!D15</f>
        <v>-0.11721624142457354</v>
      </c>
      <c r="E15" s="34">
        <f>HSDR!E15</f>
        <v>-8.0573373145316152E-2</v>
      </c>
      <c r="F15" s="34">
        <f>HSDR!F15</f>
        <v>-4.4941375564924613E-2</v>
      </c>
      <c r="G15" s="34">
        <f>HSDR!G15</f>
        <v>1.1739160673341797E-2</v>
      </c>
      <c r="H15" s="34">
        <f>HSDR!H15</f>
        <v>-0.10680898948269474</v>
      </c>
      <c r="I15" s="34">
        <f>HSDR!I15</f>
        <v>-0.38195097104844722</v>
      </c>
      <c r="J15" s="34">
        <f>HSDR!J15</f>
        <v>-0.42315423964521748</v>
      </c>
      <c r="K15" s="34">
        <f>HSDR!K15</f>
        <v>-0.46435750824198757</v>
      </c>
      <c r="M15" s="281" t="s">
        <v>40</v>
      </c>
      <c r="N15" s="283">
        <f>'WL Prob'!P12</f>
        <v>0.41373164288216041</v>
      </c>
      <c r="O15" s="281" t="s">
        <v>46</v>
      </c>
      <c r="P15" s="286">
        <f>(N17-EV!L44)/N15</f>
        <v>0.45026685775719288</v>
      </c>
    </row>
    <row r="16" spans="1:17" x14ac:dyDescent="0.3">
      <c r="A16" s="32">
        <v>18</v>
      </c>
      <c r="B16" s="34">
        <f>HSDR!B16</f>
        <v>-0.24150883119675959</v>
      </c>
      <c r="C16" s="34">
        <f>HSDR!C16</f>
        <v>0.12174190222088777</v>
      </c>
      <c r="D16" s="34">
        <f>HSDR!D16</f>
        <v>0.14830007284131125</v>
      </c>
      <c r="E16" s="34">
        <f>HSDR!E16</f>
        <v>0.17585443719748528</v>
      </c>
      <c r="F16" s="34">
        <f>HSDR!F16</f>
        <v>0.19956119497617708</v>
      </c>
      <c r="G16" s="34">
        <f>HSDR!G16</f>
        <v>0.28344391604689845</v>
      </c>
      <c r="H16" s="34">
        <f>HSDR!H16</f>
        <v>0.39955416733655175</v>
      </c>
      <c r="I16" s="34">
        <f>HSDR!I16</f>
        <v>0.10595134861912359</v>
      </c>
      <c r="J16" s="34">
        <f>HSDR!J16</f>
        <v>-0.18316335667343342</v>
      </c>
      <c r="K16" s="34">
        <f>HSDR!K16</f>
        <v>-0.24150883119675953</v>
      </c>
      <c r="M16" s="186" t="s">
        <v>41</v>
      </c>
      <c r="N16" s="284">
        <f>'WL Prob'!R12</f>
        <v>0.58626835711783964</v>
      </c>
      <c r="O16" s="186" t="s">
        <v>194</v>
      </c>
      <c r="P16" s="287">
        <f>(N17-EV!L43)/N16</f>
        <v>-0.37129327570433157</v>
      </c>
    </row>
    <row r="17" spans="1:16" ht="15" thickBot="1" x14ac:dyDescent="0.35">
      <c r="A17" s="32">
        <v>19</v>
      </c>
      <c r="B17" s="34">
        <f>HSDR!B17</f>
        <v>-1.8660154151531605E-2</v>
      </c>
      <c r="C17" s="34">
        <f>HSDR!C17</f>
        <v>0.38630468602058998</v>
      </c>
      <c r="D17" s="34">
        <f>HSDR!D17</f>
        <v>0.40436293659776018</v>
      </c>
      <c r="E17" s="34">
        <f>HSDR!E17</f>
        <v>0.42317892482749647</v>
      </c>
      <c r="F17" s="34">
        <f>HSDR!F17</f>
        <v>0.43951210416088371</v>
      </c>
      <c r="G17" s="34">
        <f>HSDR!G17</f>
        <v>0.49597707378731903</v>
      </c>
      <c r="H17" s="34">
        <f>HSDR!H17</f>
        <v>0.61597649575343139</v>
      </c>
      <c r="I17" s="34">
        <f>HSDR!I17</f>
        <v>0.59385366828669439</v>
      </c>
      <c r="J17" s="34">
        <f>HSDR!J17</f>
        <v>0.28759675706758142</v>
      </c>
      <c r="K17" s="34">
        <f>HSDR!K17</f>
        <v>-1.8660154151531549E-2</v>
      </c>
      <c r="M17" s="282" t="s">
        <v>47</v>
      </c>
      <c r="N17" s="285">
        <f>EV!L45</f>
        <v>-3.1387851960808122E-2</v>
      </c>
      <c r="O17" s="197"/>
      <c r="P17" s="288">
        <f>N15*P15+N16*P16</f>
        <v>-3.1387851960808122E-2</v>
      </c>
    </row>
    <row r="18" spans="1:16" x14ac:dyDescent="0.3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6" x14ac:dyDescent="0.3">
      <c r="A19" s="32">
        <v>13</v>
      </c>
      <c r="B19" s="34">
        <f>HSDR!B33</f>
        <v>-0.2347217780244493</v>
      </c>
      <c r="C19" s="34">
        <f>HSDR!C33</f>
        <v>4.6636132695309557E-2</v>
      </c>
      <c r="D19" s="34">
        <f>HSDR!D33</f>
        <v>7.4118813392744121E-2</v>
      </c>
      <c r="E19" s="34">
        <f>HSDR!E33</f>
        <v>0.10247714687203517</v>
      </c>
      <c r="F19" s="34">
        <f>HSDR!F33</f>
        <v>0.13336273848321714</v>
      </c>
      <c r="G19" s="34">
        <f>HSDR!G33</f>
        <v>0.17974820582791498</v>
      </c>
      <c r="H19" s="34">
        <f>HSDR!H33</f>
        <v>0.12238569517899199</v>
      </c>
      <c r="I19" s="34">
        <f>HSDR!I33</f>
        <v>5.4057070196311383E-2</v>
      </c>
      <c r="J19" s="34">
        <f>HSDR!J33</f>
        <v>-3.7694688127479961E-2</v>
      </c>
      <c r="K19" s="34">
        <f>HSDR!K33</f>
        <v>-0.16080628455762785</v>
      </c>
    </row>
    <row r="20" spans="1:16" x14ac:dyDescent="0.3">
      <c r="A20" s="32">
        <v>14</v>
      </c>
      <c r="B20" s="34">
        <f>HSDR!B34</f>
        <v>-0.26406959413166398</v>
      </c>
      <c r="C20" s="34">
        <f>HSDR!C34</f>
        <v>2.2391856987839076E-2</v>
      </c>
      <c r="D20" s="34">
        <f>HSDR!D34</f>
        <v>5.0806738919282862E-2</v>
      </c>
      <c r="E20" s="34">
        <f>HSDR!E34</f>
        <v>8.0081414310110191E-2</v>
      </c>
      <c r="F20" s="34">
        <f>HSDR!F34</f>
        <v>0.12595448524867892</v>
      </c>
      <c r="G20" s="34">
        <f>HSDR!G34</f>
        <v>0.17974820582791493</v>
      </c>
      <c r="H20" s="34">
        <f>HSDR!H34</f>
        <v>7.9507488494468218E-2</v>
      </c>
      <c r="I20" s="34">
        <f>HSDR!I34</f>
        <v>1.3277219463208506E-2</v>
      </c>
      <c r="J20" s="34">
        <f>HSDR!J34</f>
        <v>-7.5163189441683903E-2</v>
      </c>
      <c r="K20" s="34">
        <f>HSDR!K34</f>
        <v>-0.19330354140765696</v>
      </c>
    </row>
    <row r="21" spans="1:16" x14ac:dyDescent="0.3">
      <c r="A21" s="32">
        <v>15</v>
      </c>
      <c r="B21" s="34">
        <f>HSDR!B35</f>
        <v>-0.29312934580507016</v>
      </c>
      <c r="C21" s="34">
        <f>HSDR!C35</f>
        <v>-1.2068474052642775E-4</v>
      </c>
      <c r="D21" s="34">
        <f>HSDR!D35</f>
        <v>2.9159812622497394E-2</v>
      </c>
      <c r="E21" s="34">
        <f>HSDR!E35</f>
        <v>5.9285376931179856E-2</v>
      </c>
      <c r="F21" s="34">
        <f>HSDR!F35</f>
        <v>0.12595448524867892</v>
      </c>
      <c r="G21" s="34">
        <f>HSDR!G35</f>
        <v>0.17974820582791493</v>
      </c>
      <c r="H21" s="34">
        <f>HSDR!H35</f>
        <v>3.7028282279269284E-2</v>
      </c>
      <c r="I21" s="34">
        <f>HSDR!I35</f>
        <v>-2.7054780502901651E-2</v>
      </c>
      <c r="J21" s="34">
        <f>HSDR!J35</f>
        <v>-0.11218876868994296</v>
      </c>
      <c r="K21" s="34">
        <f>HSDR!K35</f>
        <v>-0.22543993358238781</v>
      </c>
    </row>
    <row r="22" spans="1:16" x14ac:dyDescent="0.3">
      <c r="A22" s="32">
        <v>16</v>
      </c>
      <c r="B22" s="34">
        <f>HSDR!B36</f>
        <v>-0.31409107314591789</v>
      </c>
      <c r="C22" s="34">
        <f>HSDR!C36</f>
        <v>-2.1025187774008636E-2</v>
      </c>
      <c r="D22" s="34">
        <f>HSDR!D36</f>
        <v>9.0590953469109059E-3</v>
      </c>
      <c r="E22" s="34">
        <f>HSDR!E36</f>
        <v>5.8426518743744854E-2</v>
      </c>
      <c r="F22" s="34">
        <f>HSDR!F36</f>
        <v>0.12595448524867892</v>
      </c>
      <c r="G22" s="34">
        <f>HSDR!G36</f>
        <v>0.17974820582791493</v>
      </c>
      <c r="H22" s="34">
        <f>HSDR!H36</f>
        <v>-4.8901571730158577E-3</v>
      </c>
      <c r="I22" s="34">
        <f>HSDR!I36</f>
        <v>-6.6794847920094075E-2</v>
      </c>
      <c r="J22" s="34">
        <f>HSDR!J36</f>
        <v>-0.14864353463007479</v>
      </c>
      <c r="K22" s="34">
        <f>HSDR!K36</f>
        <v>-0.25710121084742421</v>
      </c>
    </row>
    <row r="23" spans="1:16" x14ac:dyDescent="0.3">
      <c r="A23" s="32">
        <v>17</v>
      </c>
      <c r="B23" s="34">
        <f>HSDR!B37</f>
        <v>-0.30094774596936275</v>
      </c>
      <c r="C23" s="34">
        <f>HSDR!C37</f>
        <v>-4.9104358288915018E-4</v>
      </c>
      <c r="D23" s="34">
        <f>HSDR!D37</f>
        <v>5.5095284479298484E-2</v>
      </c>
      <c r="E23" s="34">
        <f>HSDR!E37</f>
        <v>0.11865255067432867</v>
      </c>
      <c r="F23" s="34">
        <f>HSDR!F37</f>
        <v>0.18237815537354854</v>
      </c>
      <c r="G23" s="34">
        <f>HSDR!G37</f>
        <v>0.25610428729099788</v>
      </c>
      <c r="H23" s="34">
        <f>HSDR!H37</f>
        <v>5.3823463716116689E-2</v>
      </c>
      <c r="I23" s="34">
        <f>HSDR!I37</f>
        <v>-7.2915398729642075E-2</v>
      </c>
      <c r="J23" s="34">
        <f>HSDR!J37</f>
        <v>-0.14978689218213331</v>
      </c>
      <c r="K23" s="34">
        <f>HSDR!K37</f>
        <v>-0.24941602102444038</v>
      </c>
    </row>
    <row r="24" spans="1:16" x14ac:dyDescent="0.3">
      <c r="A24" s="32">
        <v>18</v>
      </c>
      <c r="B24" s="34">
        <f>HSDR!B38</f>
        <v>-0.24150883119675959</v>
      </c>
      <c r="C24" s="34">
        <f>HSDR!C38</f>
        <v>0.12174190222088777</v>
      </c>
      <c r="D24" s="34">
        <f>HSDR!D38</f>
        <v>0.17764127567893764</v>
      </c>
      <c r="E24" s="34">
        <f>HSDR!E38</f>
        <v>0.23700384775562167</v>
      </c>
      <c r="F24" s="34">
        <f>HSDR!F38</f>
        <v>0.29522549562328776</v>
      </c>
      <c r="G24" s="34">
        <f>HSDR!G38</f>
        <v>0.38150648207879329</v>
      </c>
      <c r="H24" s="34">
        <f>HSDR!H38</f>
        <v>0.39955416733655175</v>
      </c>
      <c r="I24" s="34">
        <f>HSDR!I38</f>
        <v>0.10595134861912359</v>
      </c>
      <c r="J24" s="34">
        <f>HSDR!J38</f>
        <v>-0.10074430758041532</v>
      </c>
      <c r="K24" s="34">
        <f>HSDR!K38</f>
        <v>-0.20109793381277147</v>
      </c>
    </row>
    <row r="25" spans="1:16" x14ac:dyDescent="0.3">
      <c r="A25" s="32">
        <v>19</v>
      </c>
      <c r="B25" s="34">
        <f>HSDR!B39</f>
        <v>-1.8660154151531605E-2</v>
      </c>
      <c r="C25" s="34">
        <f>HSDR!C39</f>
        <v>0.38630468602058998</v>
      </c>
      <c r="D25" s="34">
        <f>HSDR!D39</f>
        <v>0.40436293659776018</v>
      </c>
      <c r="E25" s="34">
        <f>HSDR!E39</f>
        <v>0.42317892482749647</v>
      </c>
      <c r="F25" s="34">
        <f>HSDR!F39</f>
        <v>0.43951210416088371</v>
      </c>
      <c r="G25" s="34">
        <f>HSDR!G39</f>
        <v>0.49597707378731903</v>
      </c>
      <c r="H25" s="34">
        <f>HSDR!H39</f>
        <v>0.61597649575343139</v>
      </c>
      <c r="I25" s="34">
        <f>HSDR!I39</f>
        <v>0.59385366828669439</v>
      </c>
      <c r="J25" s="34">
        <f>HSDR!J39</f>
        <v>0.28759675706758142</v>
      </c>
      <c r="K25" s="34">
        <f>HSDR!K39</f>
        <v>-1.8660154151531549E-2</v>
      </c>
    </row>
    <row r="26" spans="1:16" x14ac:dyDescent="0.3">
      <c r="A26" s="32">
        <v>20</v>
      </c>
      <c r="B26" s="34">
        <f>HSDR!B40</f>
        <v>0.20418852289369643</v>
      </c>
      <c r="C26" s="34">
        <f>HSDR!C40</f>
        <v>0.63998657521683899</v>
      </c>
      <c r="D26" s="34">
        <f>HSDR!D40</f>
        <v>0.65027209425148147</v>
      </c>
      <c r="E26" s="34">
        <f>HSDR!E40</f>
        <v>0.66104996194807175</v>
      </c>
      <c r="F26" s="34">
        <f>HSDR!F40</f>
        <v>0.67035969063279999</v>
      </c>
      <c r="G26" s="34">
        <f>HSDR!G40</f>
        <v>0.70395857017134456</v>
      </c>
      <c r="H26" s="34">
        <f>HSDR!H40</f>
        <v>0.77322722653717502</v>
      </c>
      <c r="I26" s="34">
        <f>HSDR!I40</f>
        <v>0.79181515955189852</v>
      </c>
      <c r="J26" s="34">
        <f>HSDR!J40</f>
        <v>0.75835687080859615</v>
      </c>
      <c r="K26" s="34">
        <f>HSDR!K40</f>
        <v>0.43495775366292733</v>
      </c>
    </row>
    <row r="27" spans="1:16" x14ac:dyDescent="0.3">
      <c r="A27" s="32">
        <v>21</v>
      </c>
      <c r="B27" s="34">
        <f>IF(Rules!$B$3=Rules!$D$3,1.5,IF(Rules!$B$3=Rules!$E$3,1.2,1))</f>
        <v>1.5</v>
      </c>
      <c r="C27" s="34">
        <f>IF(Rules!$B$3=Rules!$D$3,1.5,IF(Rules!$B$3=Rules!$E$3,1.2,1))</f>
        <v>1.5</v>
      </c>
      <c r="D27" s="34">
        <f>IF(Rules!$B$3=Rules!$D$3,1.5,IF(Rules!$B$3=Rules!$E$3,1.2,1))</f>
        <v>1.5</v>
      </c>
      <c r="E27" s="34">
        <f>IF(Rules!$B$3=Rules!$D$3,1.5,IF(Rules!$B$3=Rules!$E$3,1.2,1))</f>
        <v>1.5</v>
      </c>
      <c r="F27" s="34">
        <f>IF(Rules!$B$3=Rules!$D$3,1.5,IF(Rules!$B$3=Rules!$E$3,1.2,1))</f>
        <v>1.5</v>
      </c>
      <c r="G27" s="34">
        <f>IF(Rules!$B$3=Rules!$D$3,1.5,IF(Rules!$B$3=Rules!$E$3,1.2,1))</f>
        <v>1.5</v>
      </c>
      <c r="H27" s="34">
        <f>IF(Rules!$B$3=Rules!$D$3,1.5,IF(Rules!$B$3=Rules!$E$3,1.2,1))</f>
        <v>1.5</v>
      </c>
      <c r="I27" s="34">
        <f>IF(Rules!$B$3=Rules!$D$3,1.5,IF(Rules!$B$3=Rules!$E$3,1.2,1))</f>
        <v>1.5</v>
      </c>
      <c r="J27" s="34">
        <f>IF(Rules!$B$3=Rules!$D$3,1.5,IF(Rules!$B$3=Rules!$E$3,1.2,1))</f>
        <v>1.5</v>
      </c>
      <c r="K27" s="34">
        <f>IF(Rules!$B$3=Rules!$D$3,1.5,IF(Rules!$B$3=Rules!$E$3,1.2,1))</f>
        <v>1.5</v>
      </c>
    </row>
    <row r="28" spans="1:16" x14ac:dyDescent="0.3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6" x14ac:dyDescent="0.3">
      <c r="A29" s="32" t="s">
        <v>1</v>
      </c>
      <c r="B29" s="34">
        <f>Pair!B68</f>
        <v>-0.11815715102876462</v>
      </c>
      <c r="C29" s="34">
        <f>Pair!C68</f>
        <v>0.47064092333946905</v>
      </c>
      <c r="D29" s="34">
        <f>Pair!D68</f>
        <v>0.51779525312221697</v>
      </c>
      <c r="E29" s="34">
        <f>Pair!E68</f>
        <v>0.56604055041797596</v>
      </c>
      <c r="F29" s="34">
        <f>Pair!F68</f>
        <v>0.6146990179090277</v>
      </c>
      <c r="G29" s="34">
        <f>Pair!G68</f>
        <v>0.66738009490756944</v>
      </c>
      <c r="H29" s="34">
        <f>Pair!H68</f>
        <v>0.46288894886429077</v>
      </c>
      <c r="I29" s="34">
        <f>Pair!I68</f>
        <v>0.35069259087031507</v>
      </c>
      <c r="J29" s="34">
        <f>Pair!J68</f>
        <v>0.2277834231524547</v>
      </c>
      <c r="K29" s="34">
        <f>Pair!K68</f>
        <v>5.935764187064374E-2</v>
      </c>
    </row>
    <row r="30" spans="1:16" x14ac:dyDescent="0.3">
      <c r="A30" s="32">
        <v>2</v>
      </c>
      <c r="B30" s="34">
        <f>Pair!B69</f>
        <v>-0.38538530661686632</v>
      </c>
      <c r="C30" s="34">
        <f>Pair!C69</f>
        <v>-0.11491332761892138</v>
      </c>
      <c r="D30" s="34">
        <f>Pair!D69</f>
        <v>-8.261331429974432E-2</v>
      </c>
      <c r="E30" s="34">
        <f>Pair!E69</f>
        <v>-4.4200824271668826E-2</v>
      </c>
      <c r="F30" s="34">
        <f>Pair!F69</f>
        <v>2.7460064569566803E-2</v>
      </c>
      <c r="G30" s="34">
        <f>Pair!G69</f>
        <v>7.7766823892602366E-2</v>
      </c>
      <c r="H30" s="34">
        <f>Pair!H69</f>
        <v>-5.4514042751724501E-2</v>
      </c>
      <c r="I30" s="34">
        <f>Pair!I69</f>
        <v>-0.15933415266020512</v>
      </c>
      <c r="J30" s="34">
        <f>Pair!J69</f>
        <v>-0.24066617915336552</v>
      </c>
      <c r="K30" s="34">
        <f>Pair!K69</f>
        <v>-0.33509986436351102</v>
      </c>
    </row>
    <row r="31" spans="1:16" x14ac:dyDescent="0.3">
      <c r="A31" s="32">
        <v>3</v>
      </c>
      <c r="B31" s="34">
        <f>Pair!B70</f>
        <v>-0.4196869034710109</v>
      </c>
      <c r="C31" s="34">
        <f>Pair!C70</f>
        <v>-0.14075911746001996</v>
      </c>
      <c r="D31" s="34">
        <f>Pair!D70</f>
        <v>-0.10729107800860832</v>
      </c>
      <c r="E31" s="34">
        <f>Pair!E70</f>
        <v>-7.2522581417810733E-2</v>
      </c>
      <c r="F31" s="34">
        <f>Pair!F70</f>
        <v>3.3991424279342097E-4</v>
      </c>
      <c r="G31" s="34">
        <f>Pair!G70</f>
        <v>4.8942606413118622E-2</v>
      </c>
      <c r="H31" s="34">
        <f>Pair!H70</f>
        <v>-0.11487517708071332</v>
      </c>
      <c r="I31" s="34">
        <f>Pair!I70</f>
        <v>-0.21724188132078476</v>
      </c>
      <c r="J31" s="34">
        <f>Pair!J70</f>
        <v>-0.29264070019772603</v>
      </c>
      <c r="K31" s="34">
        <f>Pair!K70</f>
        <v>-0.38050766229289545</v>
      </c>
    </row>
    <row r="32" spans="1:16" x14ac:dyDescent="0.3">
      <c r="A32" s="32">
        <v>4</v>
      </c>
      <c r="B32" s="34">
        <f>Pair!B71</f>
        <v>-0.33034033459070078</v>
      </c>
      <c r="C32" s="34">
        <f>Pair!C71</f>
        <v>-2.1798188008805668E-2</v>
      </c>
      <c r="D32" s="34">
        <f>Pair!D71</f>
        <v>8.0052625306547553E-3</v>
      </c>
      <c r="E32" s="34">
        <f>Pair!E71</f>
        <v>3.8784473277208804E-2</v>
      </c>
      <c r="F32" s="34">
        <f>Pair!F71</f>
        <v>7.0804635983033687E-2</v>
      </c>
      <c r="G32" s="34">
        <f>Pair!G71</f>
        <v>0.11496015009622315</v>
      </c>
      <c r="H32" s="34">
        <f>Pair!H71</f>
        <v>8.2207439363742862E-2</v>
      </c>
      <c r="I32" s="34">
        <f>Pair!I71</f>
        <v>-5.9898275658656276E-2</v>
      </c>
      <c r="J32" s="34">
        <f>Pair!J71</f>
        <v>-0.21018633199821768</v>
      </c>
      <c r="K32" s="34">
        <f>Pair!K71</f>
        <v>-0.30177738614031369</v>
      </c>
    </row>
    <row r="33" spans="1:14" x14ac:dyDescent="0.3">
      <c r="A33" s="32">
        <v>5</v>
      </c>
      <c r="B33" s="34">
        <f>Pair!B72</f>
        <v>-0.14666789263035868</v>
      </c>
      <c r="C33" s="34">
        <f>Pair!C72</f>
        <v>0.35893941244229921</v>
      </c>
      <c r="D33" s="34">
        <f>Pair!D72</f>
        <v>0.40932067017593943</v>
      </c>
      <c r="E33" s="34">
        <f>Pair!E72</f>
        <v>0.46094024379435394</v>
      </c>
      <c r="F33" s="34">
        <f>Pair!F72</f>
        <v>0.51251710900326763</v>
      </c>
      <c r="G33" s="34">
        <f>Pair!G72</f>
        <v>0.57559016859776846</v>
      </c>
      <c r="H33" s="34">
        <f>Pair!H72</f>
        <v>0.39241245528243768</v>
      </c>
      <c r="I33" s="34">
        <f>Pair!I72</f>
        <v>0.28663571688628381</v>
      </c>
      <c r="J33" s="34">
        <f>Pair!J72</f>
        <v>0.14432836838077101</v>
      </c>
      <c r="K33" s="34">
        <f>Pair!K72</f>
        <v>-4.4990260383612951E-2</v>
      </c>
    </row>
    <row r="34" spans="1:14" x14ac:dyDescent="0.3">
      <c r="A34" s="32">
        <v>6</v>
      </c>
      <c r="B34" s="34">
        <f>Pair!B73</f>
        <v>-0.4656605837768395</v>
      </c>
      <c r="C34" s="34">
        <f>Pair!C73</f>
        <v>-0.25338998596663803</v>
      </c>
      <c r="D34" s="34">
        <f>Pair!D73</f>
        <v>-0.21458215601721664</v>
      </c>
      <c r="E34" s="34">
        <f>Pair!E73</f>
        <v>-0.14583428385277467</v>
      </c>
      <c r="F34" s="34">
        <f>Pair!F73</f>
        <v>-6.9831946660204716E-2</v>
      </c>
      <c r="G34" s="34">
        <f>Pair!G73</f>
        <v>-2.6011671059748692E-2</v>
      </c>
      <c r="H34" s="34">
        <f>Pair!H73</f>
        <v>-0.21284771451731427</v>
      </c>
      <c r="I34" s="34">
        <f>Pair!I73</f>
        <v>-0.2715748050242861</v>
      </c>
      <c r="J34" s="34">
        <f>Pair!J73</f>
        <v>-0.34001328060893565</v>
      </c>
      <c r="K34" s="34">
        <f>Pair!K73</f>
        <v>-0.42069618899826788</v>
      </c>
    </row>
    <row r="35" spans="1:14" x14ac:dyDescent="0.3">
      <c r="A35" s="32">
        <v>7</v>
      </c>
      <c r="B35" s="34">
        <f>Pair!B74</f>
        <v>-0.53926856458309125</v>
      </c>
      <c r="C35" s="34">
        <f>Pair!C74</f>
        <v>-0.2183668557332327</v>
      </c>
      <c r="D35" s="34">
        <f>Pair!D74</f>
        <v>-0.15316596380892705</v>
      </c>
      <c r="E35" s="34">
        <f>Pair!E74</f>
        <v>-8.604358800868378E-2</v>
      </c>
      <c r="F35" s="34">
        <f>Pair!F74</f>
        <v>-1.4542721805882116E-2</v>
      </c>
      <c r="G35" s="34">
        <f>Pair!G74</f>
        <v>5.8370684707721637E-2</v>
      </c>
      <c r="H35" s="34">
        <f>Pair!H74</f>
        <v>-0.13761559916085558</v>
      </c>
      <c r="I35" s="34">
        <f>Pair!I74</f>
        <v>-0.37191909208726714</v>
      </c>
      <c r="J35" s="34">
        <f>Pair!J74</f>
        <v>-0.43092981848423534</v>
      </c>
      <c r="K35" s="34">
        <f>Pair!K74</f>
        <v>-0.50049824459544534</v>
      </c>
    </row>
    <row r="36" spans="1:14" x14ac:dyDescent="0.3">
      <c r="A36" s="32">
        <v>8</v>
      </c>
      <c r="B36" s="34">
        <f>Pair!B75</f>
        <v>-0.57578184676460165</v>
      </c>
      <c r="C36" s="34">
        <f>Pair!C75</f>
        <v>-4.3596376017611335E-2</v>
      </c>
      <c r="D36" s="34">
        <f>Pair!D75</f>
        <v>1.6010525061309511E-2</v>
      </c>
      <c r="E36" s="34">
        <f>Pair!E75</f>
        <v>7.7568946554417609E-2</v>
      </c>
      <c r="F36" s="34">
        <f>Pair!F75</f>
        <v>0.14160927196606737</v>
      </c>
      <c r="G36" s="34">
        <f>Pair!G75</f>
        <v>0.2299203001924463</v>
      </c>
      <c r="H36" s="34">
        <f>Pair!H75</f>
        <v>0.16441487872748572</v>
      </c>
      <c r="I36" s="34">
        <f>Pair!I75</f>
        <v>-0.11979655131731255</v>
      </c>
      <c r="J36" s="34">
        <f>Pair!J75</f>
        <v>-0.42037266399643536</v>
      </c>
      <c r="K36" s="34">
        <f>Pair!K75</f>
        <v>-0.56930715988076663</v>
      </c>
    </row>
    <row r="37" spans="1:14" x14ac:dyDescent="0.3">
      <c r="A37" s="32">
        <v>9</v>
      </c>
      <c r="B37" s="34">
        <f>Pair!B76</f>
        <v>-0.24150883119675959</v>
      </c>
      <c r="C37" s="34">
        <f>Pair!C76</f>
        <v>0.1488920751526811</v>
      </c>
      <c r="D37" s="34">
        <f>Pair!D76</f>
        <v>0.20252940347775372</v>
      </c>
      <c r="E37" s="34">
        <f>Pair!E76</f>
        <v>0.25796176239148355</v>
      </c>
      <c r="F37" s="34">
        <f>Pair!F76</f>
        <v>0.31606371253303445</v>
      </c>
      <c r="G37" s="34">
        <f>Pair!G76</f>
        <v>0.3920376785145574</v>
      </c>
      <c r="H37" s="34">
        <f>Pair!H76</f>
        <v>0.39955416733655175</v>
      </c>
      <c r="I37" s="34">
        <f>Pair!I76</f>
        <v>0.19675243487078509</v>
      </c>
      <c r="J37" s="34">
        <f>Pair!J76</f>
        <v>-0.10435610692530353</v>
      </c>
      <c r="K37" s="34">
        <f>Pair!K76</f>
        <v>-0.24150883119675953</v>
      </c>
    </row>
    <row r="38" spans="1:14" x14ac:dyDescent="0.3">
      <c r="A38" s="32">
        <v>10</v>
      </c>
      <c r="B38" s="34">
        <f>Pair!B77</f>
        <v>0.20418852289369643</v>
      </c>
      <c r="C38" s="34">
        <f>Pair!C77</f>
        <v>0.63998657521683899</v>
      </c>
      <c r="D38" s="34">
        <f>Pair!D77</f>
        <v>0.65027209425148147</v>
      </c>
      <c r="E38" s="34">
        <f>Pair!E77</f>
        <v>0.66104996194807175</v>
      </c>
      <c r="F38" s="34">
        <f>Pair!F77</f>
        <v>0.67035969063279999</v>
      </c>
      <c r="G38" s="34">
        <f>Pair!G77</f>
        <v>0.70395857017134456</v>
      </c>
      <c r="H38" s="34">
        <f>Pair!H77</f>
        <v>0.77322722653717502</v>
      </c>
      <c r="I38" s="34">
        <f>Pair!I77</f>
        <v>0.79181515955189852</v>
      </c>
      <c r="J38" s="34">
        <f>Pair!J77</f>
        <v>0.75835687080859615</v>
      </c>
      <c r="K38" s="34">
        <f>Pair!K77</f>
        <v>0.43495775366292733</v>
      </c>
    </row>
    <row r="39" spans="1:14" x14ac:dyDescent="0.3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4" x14ac:dyDescent="0.3">
      <c r="A40" s="37" t="s">
        <v>11</v>
      </c>
      <c r="B40" s="38"/>
      <c r="C40" s="39">
        <v>-1</v>
      </c>
    </row>
    <row r="41" spans="1:14" ht="15" thickBot="1" x14ac:dyDescent="0.35"/>
    <row r="42" spans="1:14" ht="24" thickBot="1" x14ac:dyDescent="0.5">
      <c r="A42" s="465" t="s">
        <v>222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7"/>
      <c r="M42" s="351" t="s">
        <v>215</v>
      </c>
      <c r="N42" s="33">
        <f>SUM(B44:K58,B60:K68,B70:K79)</f>
        <v>208.01683524340916</v>
      </c>
    </row>
    <row r="43" spans="1:14" x14ac:dyDescent="0.3">
      <c r="A43" s="147" t="s">
        <v>9</v>
      </c>
      <c r="B43" s="147" t="s">
        <v>1</v>
      </c>
      <c r="C43" s="147">
        <v>2</v>
      </c>
      <c r="D43" s="147">
        <v>3</v>
      </c>
      <c r="E43" s="147">
        <v>4</v>
      </c>
      <c r="F43" s="147">
        <v>5</v>
      </c>
      <c r="G43" s="147">
        <v>6</v>
      </c>
      <c r="H43" s="147">
        <v>7</v>
      </c>
      <c r="I43" s="147">
        <v>8</v>
      </c>
      <c r="J43" s="147">
        <v>9</v>
      </c>
      <c r="K43" s="147">
        <v>10</v>
      </c>
    </row>
    <row r="44" spans="1:14" x14ac:dyDescent="0.3">
      <c r="A44" s="32">
        <v>5</v>
      </c>
      <c r="B44" s="34">
        <f>HSDR!B55</f>
        <v>0.25528791352539693</v>
      </c>
      <c r="C44" s="34">
        <f>HSDR!C55</f>
        <v>0.41676843465001523</v>
      </c>
      <c r="D44" s="34">
        <f>HSDR!D55</f>
        <v>0.43382350116169249</v>
      </c>
      <c r="E44" s="34">
        <f>HSDR!E55</f>
        <v>0.4540437241344103</v>
      </c>
      <c r="F44" s="34">
        <f>HSDR!F55</f>
        <v>0.47335013310975127</v>
      </c>
      <c r="G44" s="34">
        <f>HSDR!G55</f>
        <v>0.48487958313687435</v>
      </c>
      <c r="H44" s="34">
        <f>HSDR!H55</f>
        <v>0.39683578004415654</v>
      </c>
      <c r="I44" s="34">
        <f>HSDR!I55</f>
        <v>0.36092568984622575</v>
      </c>
      <c r="J44" s="34">
        <f>HSDR!J55</f>
        <v>0.3213574892967937</v>
      </c>
      <c r="K44" s="34">
        <f>HSDR!K55</f>
        <v>0.27554039444166056</v>
      </c>
    </row>
    <row r="45" spans="1:14" x14ac:dyDescent="0.3">
      <c r="A45" s="32">
        <v>6</v>
      </c>
      <c r="B45" s="34">
        <f>HSDR!B56</f>
        <v>0.25811794378425706</v>
      </c>
      <c r="C45" s="34">
        <f>HSDR!C56</f>
        <v>0.41201734248621957</v>
      </c>
      <c r="D45" s="34">
        <f>HSDR!D56</f>
        <v>0.42930556461863345</v>
      </c>
      <c r="E45" s="34">
        <f>HSDR!E56</f>
        <v>0.44956728794652229</v>
      </c>
      <c r="F45" s="34">
        <f>HSDR!F56</f>
        <v>0.46908083803658163</v>
      </c>
      <c r="G45" s="34">
        <f>HSDR!G56</f>
        <v>0.48012373607015191</v>
      </c>
      <c r="H45" s="34">
        <f>HSDR!H56</f>
        <v>0.38219257634593173</v>
      </c>
      <c r="I45" s="34">
        <f>HSDR!I56</f>
        <v>0.34848677032407854</v>
      </c>
      <c r="J45" s="34">
        <f>HSDR!J56</f>
        <v>0.30994538935958654</v>
      </c>
      <c r="K45" s="34">
        <f>HSDR!K56</f>
        <v>0.26578617427732654</v>
      </c>
    </row>
    <row r="46" spans="1:14" x14ac:dyDescent="0.3">
      <c r="A46" s="32">
        <v>7</v>
      </c>
      <c r="B46" s="34">
        <f>HSDR!B57</f>
        <v>0.25437712976375942</v>
      </c>
      <c r="C46" s="34">
        <f>HSDR!C57</f>
        <v>0.40743072756047771</v>
      </c>
      <c r="D46" s="34">
        <f>HSDR!D57</f>
        <v>0.4249851577489786</v>
      </c>
      <c r="E46" s="34">
        <f>HSDR!E57</f>
        <v>0.44521223063659365</v>
      </c>
      <c r="F46" s="34">
        <f>HSDR!F57</f>
        <v>0.46477843330104068</v>
      </c>
      <c r="G46" s="34">
        <f>HSDR!G57</f>
        <v>0.47731496242648214</v>
      </c>
      <c r="H46" s="34">
        <f>HSDR!H57</f>
        <v>0.37925617419856938</v>
      </c>
      <c r="I46" s="34">
        <f>HSDR!I57</f>
        <v>0.33589471773557733</v>
      </c>
      <c r="J46" s="34">
        <f>HSDR!J57</f>
        <v>0.30642061508740204</v>
      </c>
      <c r="K46" s="34">
        <f>HSDR!K57</f>
        <v>0.26721074782921084</v>
      </c>
    </row>
    <row r="47" spans="1:14" x14ac:dyDescent="0.3">
      <c r="A47" s="32">
        <v>8</v>
      </c>
      <c r="B47" s="34">
        <f>HSDR!B58</f>
        <v>0.28836334875964992</v>
      </c>
      <c r="C47" s="34">
        <f>HSDR!C58</f>
        <v>0.44980237942279166</v>
      </c>
      <c r="D47" s="34">
        <f>HSDR!D58</f>
        <v>0.46597642749068685</v>
      </c>
      <c r="E47" s="34">
        <f>HSDR!E58</f>
        <v>0.48472541737079888</v>
      </c>
      <c r="F47" s="34">
        <f>HSDR!F58</f>
        <v>0.50194727739331357</v>
      </c>
      <c r="G47" s="34">
        <f>HSDR!G58</f>
        <v>0.52550268611926287</v>
      </c>
      <c r="H47" s="34">
        <f>HSDR!H58</f>
        <v>0.48230082177962352</v>
      </c>
      <c r="I47" s="34">
        <f>HSDR!I58</f>
        <v>0.3841447474995669</v>
      </c>
      <c r="J47" s="34">
        <f>HSDR!J58</f>
        <v>0.33681153361760302</v>
      </c>
      <c r="K47" s="34">
        <f>HSDR!K58</f>
        <v>0.29902709393405319</v>
      </c>
    </row>
    <row r="48" spans="1:14" x14ac:dyDescent="0.3">
      <c r="A48" s="32">
        <v>9</v>
      </c>
      <c r="B48" s="34">
        <f>HSDR!B59</f>
        <v>0.32740992228419225</v>
      </c>
      <c r="C48" s="34">
        <f>HSDR!C59</f>
        <v>0.49692057067091661</v>
      </c>
      <c r="D48" s="34">
        <f>HSDR!D59</f>
        <v>0.99208763175540482</v>
      </c>
      <c r="E48" s="34">
        <f>HSDR!E59</f>
        <v>1.0249392295743802</v>
      </c>
      <c r="F48" s="34">
        <f>HSDR!F59</f>
        <v>1.0578017640707118</v>
      </c>
      <c r="G48" s="34">
        <f>HSDR!G59</f>
        <v>1.0971053737455863</v>
      </c>
      <c r="H48" s="34">
        <f>HSDR!H59</f>
        <v>0.53479372800979086</v>
      </c>
      <c r="I48" s="34">
        <f>HSDR!I59</f>
        <v>0.4910928083344081</v>
      </c>
      <c r="J48" s="34">
        <f>HSDR!J59</f>
        <v>0.38894491666094894</v>
      </c>
      <c r="K48" s="34">
        <f>HSDR!K59</f>
        <v>0.33645241884235633</v>
      </c>
    </row>
    <row r="49" spans="1:11" x14ac:dyDescent="0.3">
      <c r="A49" s="32">
        <v>10</v>
      </c>
      <c r="B49" s="34">
        <f>HSDR!B60</f>
        <v>0.37304965193433309</v>
      </c>
      <c r="C49" s="34">
        <f>HSDR!C60</f>
        <v>1.1011257653812758</v>
      </c>
      <c r="D49" s="34">
        <f>HSDR!D60</f>
        <v>1.1287287215745923</v>
      </c>
      <c r="E49" s="34">
        <f>HSDR!E60</f>
        <v>1.1570097044780419</v>
      </c>
      <c r="F49" s="34">
        <f>HSDR!F60</f>
        <v>1.1852554608023249</v>
      </c>
      <c r="G49" s="34">
        <f>HSDR!G60</f>
        <v>1.2199493719560808</v>
      </c>
      <c r="H49" s="34">
        <f>HSDR!H60</f>
        <v>1.1213167131939819</v>
      </c>
      <c r="I49" s="34">
        <f>HSDR!I60</f>
        <v>1.0692068124279952</v>
      </c>
      <c r="J49" s="34">
        <f>HSDR!J60</f>
        <v>0.98512101765013715</v>
      </c>
      <c r="K49" s="34">
        <f>HSDR!K60</f>
        <v>0.39412588394544312</v>
      </c>
    </row>
    <row r="50" spans="1:11" x14ac:dyDescent="0.3">
      <c r="A50" s="32">
        <v>11</v>
      </c>
      <c r="B50" s="34">
        <f>HSDR!B61</f>
        <v>0.39876296082416712</v>
      </c>
      <c r="C50" s="34">
        <f>HSDR!C61</f>
        <v>1.1583687449680025</v>
      </c>
      <c r="D50" s="34">
        <f>HSDR!D61</f>
        <v>1.1842650078909081</v>
      </c>
      <c r="E50" s="34">
        <f>HSDR!E61</f>
        <v>1.210771838624396</v>
      </c>
      <c r="F50" s="34">
        <f>HSDR!F61</f>
        <v>1.2374775973674452</v>
      </c>
      <c r="G50" s="34">
        <f>HSDR!G61</f>
        <v>1.2668947185009185</v>
      </c>
      <c r="H50" s="34">
        <f>HSDR!H61</f>
        <v>1.1576053433748457</v>
      </c>
      <c r="I50" s="34">
        <f>HSDR!I61</f>
        <v>1.1012352494200111</v>
      </c>
      <c r="J50" s="34">
        <f>HSDR!J61</f>
        <v>1.0405035291051643</v>
      </c>
      <c r="K50" s="34">
        <f>HSDR!K61</f>
        <v>0.47309363070509958</v>
      </c>
    </row>
    <row r="51" spans="1:11" x14ac:dyDescent="0.3">
      <c r="A51" s="32">
        <v>12</v>
      </c>
      <c r="B51" s="34">
        <f>HSDR!B62</f>
        <v>0.22932137132783617</v>
      </c>
      <c r="C51" s="34">
        <f>HSDR!C62</f>
        <v>0.3484437814934257</v>
      </c>
      <c r="D51" s="34">
        <f>HSDR!D62</f>
        <v>0.35907281492334692</v>
      </c>
      <c r="E51" s="34">
        <f>HSDR!E62</f>
        <v>0.39446844550254284</v>
      </c>
      <c r="F51" s="34">
        <f>HSDR!F62</f>
        <v>0.41640366958226238</v>
      </c>
      <c r="G51" s="34">
        <f>HSDR!G62</f>
        <v>0.42315049208499778</v>
      </c>
      <c r="H51" s="34">
        <f>HSDR!H62</f>
        <v>0.35541355077168107</v>
      </c>
      <c r="I51" s="34">
        <f>HSDR!I62</f>
        <v>0.32514100115062705</v>
      </c>
      <c r="J51" s="34">
        <f>HSDR!J62</f>
        <v>0.29007768787413191</v>
      </c>
      <c r="K51" s="34">
        <f>HSDR!K62</f>
        <v>0.2488921581952955</v>
      </c>
    </row>
    <row r="52" spans="1:11" x14ac:dyDescent="0.3">
      <c r="A52" s="32">
        <v>13</v>
      </c>
      <c r="B52" s="34">
        <f>HSDR!B63</f>
        <v>0.21294127337584787</v>
      </c>
      <c r="C52" s="34">
        <f>HSDR!C63</f>
        <v>0.35360813639536137</v>
      </c>
      <c r="D52" s="34">
        <f>HSDR!D63</f>
        <v>0.37387488538214331</v>
      </c>
      <c r="E52" s="34">
        <f>HSDR!E63</f>
        <v>0.39446844550254284</v>
      </c>
      <c r="F52" s="34">
        <f>HSDR!F63</f>
        <v>0.41640366958226238</v>
      </c>
      <c r="G52" s="34">
        <f>HSDR!G63</f>
        <v>0.42315049208499778</v>
      </c>
      <c r="H52" s="34">
        <f>HSDR!H63</f>
        <v>0.33002686857370378</v>
      </c>
      <c r="I52" s="34">
        <f>HSDR!I63</f>
        <v>0.30191664392558226</v>
      </c>
      <c r="J52" s="34">
        <f>HSDR!J63</f>
        <v>0.26935785302597964</v>
      </c>
      <c r="K52" s="34">
        <f>HSDR!K63</f>
        <v>0.23111414689563153</v>
      </c>
    </row>
    <row r="53" spans="1:11" x14ac:dyDescent="0.3">
      <c r="A53" s="32">
        <v>14</v>
      </c>
      <c r="B53" s="34">
        <f>HSDR!B64</f>
        <v>0.19773118242043017</v>
      </c>
      <c r="C53" s="34">
        <f>HSDR!C64</f>
        <v>0.35360813639536137</v>
      </c>
      <c r="D53" s="34">
        <f>HSDR!D64</f>
        <v>0.37387488538214331</v>
      </c>
      <c r="E53" s="34">
        <f>HSDR!E64</f>
        <v>0.39446844550254284</v>
      </c>
      <c r="F53" s="34">
        <f>HSDR!F64</f>
        <v>0.41640366958226238</v>
      </c>
      <c r="G53" s="34">
        <f>HSDR!G64</f>
        <v>0.42315049208499778</v>
      </c>
      <c r="H53" s="34">
        <f>HSDR!H64</f>
        <v>0.30645352081843924</v>
      </c>
      <c r="I53" s="34">
        <f>HSDR!I64</f>
        <v>0.28035116935946924</v>
      </c>
      <c r="J53" s="34">
        <f>HSDR!J64</f>
        <v>0.25011800638126686</v>
      </c>
      <c r="K53" s="34">
        <f>HSDR!K64</f>
        <v>0.21460599354594356</v>
      </c>
    </row>
    <row r="54" spans="1:11" x14ac:dyDescent="0.3">
      <c r="A54" s="32">
        <v>15</v>
      </c>
      <c r="B54" s="34">
        <f>HSDR!B65</f>
        <v>0.1836075265332566</v>
      </c>
      <c r="C54" s="34">
        <f>HSDR!C65</f>
        <v>0.35360813639536137</v>
      </c>
      <c r="D54" s="34">
        <f>HSDR!D65</f>
        <v>0.37387488538214331</v>
      </c>
      <c r="E54" s="34">
        <f>HSDR!E65</f>
        <v>0.39446844550254284</v>
      </c>
      <c r="F54" s="34">
        <f>HSDR!F65</f>
        <v>0.41640366958226238</v>
      </c>
      <c r="G54" s="34">
        <f>HSDR!G65</f>
        <v>0.42315049208499778</v>
      </c>
      <c r="H54" s="34">
        <f>HSDR!H65</f>
        <v>0.28456398361712221</v>
      </c>
      <c r="I54" s="34">
        <f>HSDR!I65</f>
        <v>0.26032608583379291</v>
      </c>
      <c r="J54" s="34">
        <f>HSDR!J65</f>
        <v>0.23225243449689065</v>
      </c>
      <c r="K54" s="34">
        <f>HSDR!K65</f>
        <v>0.19927699400694757</v>
      </c>
    </row>
    <row r="55" spans="1:11" x14ac:dyDescent="0.3">
      <c r="A55" s="32">
        <v>16</v>
      </c>
      <c r="B55" s="34">
        <f>HSDR!B66</f>
        <v>0.2121090766176992</v>
      </c>
      <c r="C55" s="34">
        <f>HSDR!C66</f>
        <v>0.35360813639536137</v>
      </c>
      <c r="D55" s="34">
        <f>HSDR!D66</f>
        <v>0.37387488538214331</v>
      </c>
      <c r="E55" s="34">
        <f>HSDR!E66</f>
        <v>0.39446844550254284</v>
      </c>
      <c r="F55" s="34">
        <f>HSDR!F66</f>
        <v>0.41640366958226238</v>
      </c>
      <c r="G55" s="34">
        <f>HSDR!G66</f>
        <v>0.42315049208499778</v>
      </c>
      <c r="H55" s="34">
        <f>HSDR!H66</f>
        <v>0.26423798478732774</v>
      </c>
      <c r="I55" s="34">
        <f>HSDR!I66</f>
        <v>0.24173136541709339</v>
      </c>
      <c r="J55" s="34">
        <f>HSDR!J66</f>
        <v>0.21566297488996986</v>
      </c>
      <c r="K55" s="34">
        <f>HSDR!K66</f>
        <v>0.18504292300645134</v>
      </c>
    </row>
    <row r="56" spans="1:11" x14ac:dyDescent="0.3">
      <c r="A56" s="32">
        <v>17</v>
      </c>
      <c r="B56" s="34">
        <f>HSDR!B67</f>
        <v>0.2121090766176992</v>
      </c>
      <c r="C56" s="34">
        <f>HSDR!C67</f>
        <v>0.35360813639536137</v>
      </c>
      <c r="D56" s="34">
        <f>HSDR!D67</f>
        <v>0.37387488538214331</v>
      </c>
      <c r="E56" s="34">
        <f>HSDR!E67</f>
        <v>0.39446844550254284</v>
      </c>
      <c r="F56" s="34">
        <f>HSDR!F67</f>
        <v>0.41640366958226238</v>
      </c>
      <c r="G56" s="34">
        <f>HSDR!G67</f>
        <v>0.42315049208499778</v>
      </c>
      <c r="H56" s="34">
        <f>HSDR!H67</f>
        <v>0.26231240836153336</v>
      </c>
      <c r="I56" s="34">
        <f>HSDR!I67</f>
        <v>0.24474124225119143</v>
      </c>
      <c r="J56" s="34">
        <f>HSDR!J67</f>
        <v>0.2284251594344453</v>
      </c>
      <c r="K56" s="34">
        <f>HSDR!K67</f>
        <v>0.21210907661769923</v>
      </c>
    </row>
    <row r="57" spans="1:11" x14ac:dyDescent="0.3">
      <c r="A57" s="32">
        <v>18</v>
      </c>
      <c r="B57" s="34">
        <f>HSDR!B68</f>
        <v>0.3235334151403132</v>
      </c>
      <c r="C57" s="34">
        <f>HSDR!C68</f>
        <v>0.4934172759230967</v>
      </c>
      <c r="D57" s="34">
        <f>HSDR!D68</f>
        <v>0.50890887319328326</v>
      </c>
      <c r="E57" s="34">
        <f>HSDR!E68</f>
        <v>0.52495818135214112</v>
      </c>
      <c r="F57" s="34">
        <f>HSDR!F68</f>
        <v>0.53865495485281323</v>
      </c>
      <c r="G57" s="34">
        <f>HSDR!G68</f>
        <v>0.58858866858834413</v>
      </c>
      <c r="H57" s="34">
        <f>HSDR!H68</f>
        <v>0.63087860215577196</v>
      </c>
      <c r="I57" s="34">
        <f>HSDR!I68</f>
        <v>0.37330778670036147</v>
      </c>
      <c r="J57" s="34">
        <f>HSDR!J68</f>
        <v>0.34842060092033733</v>
      </c>
      <c r="K57" s="34">
        <f>HSDR!K68</f>
        <v>0.32353341514031325</v>
      </c>
    </row>
    <row r="58" spans="1:11" x14ac:dyDescent="0.3">
      <c r="A58" s="32">
        <v>19</v>
      </c>
      <c r="B58" s="34">
        <f>HSDR!B69</f>
        <v>0.43495775366292722</v>
      </c>
      <c r="C58" s="34">
        <f>HSDR!C69</f>
        <v>0.62832462629779118</v>
      </c>
      <c r="D58" s="34">
        <f>HSDR!D69</f>
        <v>0.63939119964802815</v>
      </c>
      <c r="E58" s="34">
        <f>HSDR!E69</f>
        <v>0.65089625584534427</v>
      </c>
      <c r="F58" s="34">
        <f>HSDR!F69</f>
        <v>0.66090624012336407</v>
      </c>
      <c r="G58" s="34">
        <f>HSDR!G69</f>
        <v>0.69485524745855443</v>
      </c>
      <c r="H58" s="34">
        <f>HSDR!H69</f>
        <v>0.76867556518077984</v>
      </c>
      <c r="I58" s="34">
        <f>HSDR!I69</f>
        <v>0.73264356191876234</v>
      </c>
      <c r="J58" s="34">
        <f>HSDR!J69</f>
        <v>0.46841604240622936</v>
      </c>
      <c r="K58" s="34">
        <f>HSDR!K69</f>
        <v>0.43495775366292727</v>
      </c>
    </row>
    <row r="59" spans="1:11" x14ac:dyDescent="0.3">
      <c r="A59" s="32" t="s">
        <v>4</v>
      </c>
      <c r="B59" s="32" t="s">
        <v>1</v>
      </c>
      <c r="C59" s="35">
        <v>2</v>
      </c>
      <c r="D59" s="35">
        <v>3</v>
      </c>
      <c r="E59" s="35">
        <v>4</v>
      </c>
      <c r="F59" s="35">
        <v>5</v>
      </c>
      <c r="G59" s="35">
        <v>6</v>
      </c>
      <c r="H59" s="35">
        <v>7</v>
      </c>
      <c r="I59" s="35">
        <v>8</v>
      </c>
      <c r="J59" s="35">
        <v>9</v>
      </c>
      <c r="K59" s="35">
        <v>10</v>
      </c>
    </row>
    <row r="60" spans="1:11" x14ac:dyDescent="0.3">
      <c r="A60" s="32">
        <v>13</v>
      </c>
      <c r="B60" s="34">
        <f>HSDR!B85</f>
        <v>0.327684238187961</v>
      </c>
      <c r="C60" s="34">
        <f>HSDR!C85</f>
        <v>0.49247239362692286</v>
      </c>
      <c r="D60" s="34">
        <f>HSDR!D85</f>
        <v>0.50716638736287001</v>
      </c>
      <c r="E60" s="34">
        <f>HSDR!E85</f>
        <v>0.52473462393271253</v>
      </c>
      <c r="F60" s="34">
        <f>HSDR!F85</f>
        <v>0.54100776192676059</v>
      </c>
      <c r="G60" s="34">
        <f>HSDR!G85</f>
        <v>1.0455010638435727</v>
      </c>
      <c r="H60" s="34">
        <f>HSDR!H85</f>
        <v>0.51719646119815188</v>
      </c>
      <c r="I60" s="34">
        <f>HSDR!I85</f>
        <v>0.47279133284078939</v>
      </c>
      <c r="J60" s="34">
        <f>HSDR!J85</f>
        <v>0.4256519695072028</v>
      </c>
      <c r="K60" s="34">
        <f>HSDR!K85</f>
        <v>0.36206998455041256</v>
      </c>
    </row>
    <row r="61" spans="1:11" x14ac:dyDescent="0.3">
      <c r="A61" s="32">
        <v>14</v>
      </c>
      <c r="B61" s="34">
        <f>HSDR!B86</f>
        <v>0.31514257185697642</v>
      </c>
      <c r="C61" s="34">
        <f>HSDR!C86</f>
        <v>0.48255351811038272</v>
      </c>
      <c r="D61" s="34">
        <f>HSDR!D86</f>
        <v>0.49764556579281816</v>
      </c>
      <c r="E61" s="34">
        <f>HSDR!E86</f>
        <v>0.51542989690198615</v>
      </c>
      <c r="F61" s="34">
        <f>HSDR!F86</f>
        <v>1.0180852172075909</v>
      </c>
      <c r="G61" s="34">
        <f>HSDR!G86</f>
        <v>1.0455010638435729</v>
      </c>
      <c r="H61" s="34">
        <f>HSDR!H86</f>
        <v>0.49709196236633008</v>
      </c>
      <c r="I61" s="34">
        <f>HSDR!I86</f>
        <v>0.45442443375652797</v>
      </c>
      <c r="J61" s="34">
        <f>HSDR!J86</f>
        <v>0.4089910050029118</v>
      </c>
      <c r="K61" s="34">
        <f>HSDR!K86</f>
        <v>0.34799938090373161</v>
      </c>
    </row>
    <row r="62" spans="1:11" x14ac:dyDescent="0.3">
      <c r="A62" s="32">
        <v>15</v>
      </c>
      <c r="B62" s="34">
        <f>HSDR!B87</f>
        <v>0.30272071378660209</v>
      </c>
      <c r="C62" s="34">
        <f>HSDR!C87</f>
        <v>0.47334313370216685</v>
      </c>
      <c r="D62" s="34">
        <f>HSDR!D87</f>
        <v>0.48880480290634137</v>
      </c>
      <c r="E62" s="34">
        <f>HSDR!E87</f>
        <v>0.50678979323059736</v>
      </c>
      <c r="F62" s="34">
        <f>HSDR!F87</f>
        <v>1.0180852172075909</v>
      </c>
      <c r="G62" s="34">
        <f>HSDR!G87</f>
        <v>1.0455010638435727</v>
      </c>
      <c r="H62" s="34">
        <f>HSDR!H87</f>
        <v>0.47722077734110446</v>
      </c>
      <c r="I62" s="34">
        <f>HSDR!I87</f>
        <v>0.43626917672083054</v>
      </c>
      <c r="J62" s="34">
        <f>HSDR!J87</f>
        <v>0.39253848456297252</v>
      </c>
      <c r="K62" s="34">
        <f>HSDR!K87</f>
        <v>0.33409156765274794</v>
      </c>
    </row>
    <row r="63" spans="1:11" x14ac:dyDescent="0.3">
      <c r="A63" s="32">
        <v>16</v>
      </c>
      <c r="B63" s="34">
        <f>HSDR!B88</f>
        <v>0.30235592900691816</v>
      </c>
      <c r="C63" s="34">
        <f>HSDR!C88</f>
        <v>0.4647906338945379</v>
      </c>
      <c r="D63" s="34">
        <f>HSDR!D88</f>
        <v>0.48059552308318443</v>
      </c>
      <c r="E63" s="34">
        <f>HSDR!E88</f>
        <v>0.98263390902591441</v>
      </c>
      <c r="F63" s="34">
        <f>HSDR!F88</f>
        <v>1.0180852172075909</v>
      </c>
      <c r="G63" s="34">
        <f>HSDR!G88</f>
        <v>1.0455010638435727</v>
      </c>
      <c r="H63" s="34">
        <f>HSDR!H88</f>
        <v>0.45765214955230726</v>
      </c>
      <c r="I63" s="34">
        <f>HSDR!I88</f>
        <v>0.41838903582412801</v>
      </c>
      <c r="J63" s="34">
        <f>HSDR!J88</f>
        <v>0.3763496353848465</v>
      </c>
      <c r="K63" s="34">
        <f>HSDR!K88</f>
        <v>0.32039507782076326</v>
      </c>
    </row>
    <row r="64" spans="1:11" x14ac:dyDescent="0.3">
      <c r="A64" s="32">
        <v>17</v>
      </c>
      <c r="B64" s="34">
        <f>HSDR!B89</f>
        <v>0.29590972526483106</v>
      </c>
      <c r="C64" s="34">
        <f>HSDR!C89</f>
        <v>0.45684902693031099</v>
      </c>
      <c r="D64" s="34">
        <f>HSDR!D89</f>
        <v>0.94822248238955131</v>
      </c>
      <c r="E64" s="34">
        <f>HSDR!E89</f>
        <v>0.98263390902591441</v>
      </c>
      <c r="F64" s="34">
        <f>HSDR!F89</f>
        <v>1.0180852172075907</v>
      </c>
      <c r="G64" s="34">
        <f>HSDR!G89</f>
        <v>1.0455010638435729</v>
      </c>
      <c r="H64" s="34">
        <f>HSDR!H89</f>
        <v>0.4432866873760104</v>
      </c>
      <c r="I64" s="34">
        <f>HSDR!I89</f>
        <v>0.40663059560479642</v>
      </c>
      <c r="J64" s="34">
        <f>HSDR!J89</f>
        <v>0.36851835521934828</v>
      </c>
      <c r="K64" s="34">
        <f>HSDR!K89</f>
        <v>0.31846025350866897</v>
      </c>
    </row>
    <row r="65" spans="1:11" x14ac:dyDescent="0.3">
      <c r="A65" s="32">
        <v>18</v>
      </c>
      <c r="B65" s="34">
        <f>HSDR!B90</f>
        <v>0.3235334151403132</v>
      </c>
      <c r="C65" s="34">
        <f>HSDR!C90</f>
        <v>0.4934172759230967</v>
      </c>
      <c r="D65" s="34">
        <f>HSDR!D90</f>
        <v>1.0105458613793081</v>
      </c>
      <c r="E65" s="34">
        <f>HSDR!E90</f>
        <v>1.0428599409564983</v>
      </c>
      <c r="F65" s="34">
        <f>HSDR!F90</f>
        <v>1.0745088873324604</v>
      </c>
      <c r="G65" s="34">
        <f>HSDR!G90</f>
        <v>1.1218571453066557</v>
      </c>
      <c r="H65" s="34">
        <f>HSDR!H90</f>
        <v>0.63087860215577196</v>
      </c>
      <c r="I65" s="34">
        <f>HSDR!I90</f>
        <v>0.37330778670036147</v>
      </c>
      <c r="J65" s="34">
        <f>HSDR!J90</f>
        <v>0.39279611023068156</v>
      </c>
      <c r="K65" s="34">
        <f>HSDR!K90</f>
        <v>0.34269926616577512</v>
      </c>
    </row>
    <row r="66" spans="1:11" x14ac:dyDescent="0.3">
      <c r="A66" s="32">
        <v>19</v>
      </c>
      <c r="B66" s="34">
        <f>HSDR!B91</f>
        <v>0.43495775366292722</v>
      </c>
      <c r="C66" s="34">
        <f>HSDR!C91</f>
        <v>0.62832462629779118</v>
      </c>
      <c r="D66" s="34">
        <f>HSDR!D91</f>
        <v>0.63939119964802815</v>
      </c>
      <c r="E66" s="34">
        <f>HSDR!E91</f>
        <v>0.65089625584534427</v>
      </c>
      <c r="F66" s="34">
        <f>HSDR!F91</f>
        <v>0.66090624012336407</v>
      </c>
      <c r="G66" s="34">
        <f>HSDR!G91</f>
        <v>0.69485524745855443</v>
      </c>
      <c r="H66" s="34">
        <f>HSDR!H91</f>
        <v>0.76867556518077984</v>
      </c>
      <c r="I66" s="34">
        <f>HSDR!I91</f>
        <v>0.73264356191876234</v>
      </c>
      <c r="J66" s="34">
        <f>HSDR!J91</f>
        <v>0.46841604240622936</v>
      </c>
      <c r="K66" s="34">
        <f>HSDR!K91</f>
        <v>0.43495775366292727</v>
      </c>
    </row>
    <row r="67" spans="1:11" x14ac:dyDescent="0.3">
      <c r="A67" s="32">
        <v>20</v>
      </c>
      <c r="B67" s="34">
        <f>HSDR!B92</f>
        <v>0.54638209218554123</v>
      </c>
      <c r="C67" s="34">
        <f>HSDR!C92</f>
        <v>0.75798005972279903</v>
      </c>
      <c r="D67" s="34">
        <f>HSDR!D92</f>
        <v>0.7649717369497322</v>
      </c>
      <c r="E67" s="34">
        <f>HSDR!E92</f>
        <v>0.77228266898215236</v>
      </c>
      <c r="F67" s="34">
        <f>HSDR!F92</f>
        <v>0.77860586403751975</v>
      </c>
      <c r="G67" s="34">
        <f>HSDR!G92</f>
        <v>0.80112182632876472</v>
      </c>
      <c r="H67" s="34">
        <f>HSDR!H92</f>
        <v>0.84730093057265166</v>
      </c>
      <c r="I67" s="34">
        <f>HSDR!I92</f>
        <v>0.86121010636793238</v>
      </c>
      <c r="J67" s="34">
        <f>HSDR!J92</f>
        <v>0.81918071466135212</v>
      </c>
      <c r="K67" s="34">
        <f>HSDR!K92</f>
        <v>0.54638209218554135</v>
      </c>
    </row>
    <row r="68" spans="1:11" x14ac:dyDescent="0.3">
      <c r="A68" s="32">
        <v>21</v>
      </c>
      <c r="B68" s="34">
        <f>IF(Rules!$B$3=Rules!$D$3,1.5,IF(Rules!$B$3=Rules!$E$3,1.2,1))</f>
        <v>1.5</v>
      </c>
      <c r="C68" s="34">
        <f>IF(Rules!$B$3=Rules!$D$3,1.5,IF(Rules!$B$3=Rules!$E$3,1.2,1))</f>
        <v>1.5</v>
      </c>
      <c r="D68" s="34">
        <f>IF(Rules!$B$3=Rules!$D$3,1.5,IF(Rules!$B$3=Rules!$E$3,1.2,1))</f>
        <v>1.5</v>
      </c>
      <c r="E68" s="34">
        <f>IF(Rules!$B$3=Rules!$D$3,1.5,IF(Rules!$B$3=Rules!$E$3,1.2,1))</f>
        <v>1.5</v>
      </c>
      <c r="F68" s="34">
        <f>IF(Rules!$B$3=Rules!$D$3,1.5,IF(Rules!$B$3=Rules!$E$3,1.2,1))</f>
        <v>1.5</v>
      </c>
      <c r="G68" s="34">
        <f>IF(Rules!$B$3=Rules!$D$3,1.5,IF(Rules!$B$3=Rules!$E$3,1.2,1))</f>
        <v>1.5</v>
      </c>
      <c r="H68" s="34">
        <f>IF(Rules!$B$3=Rules!$D$3,1.5,IF(Rules!$B$3=Rules!$E$3,1.2,1))</f>
        <v>1.5</v>
      </c>
      <c r="I68" s="34">
        <f>IF(Rules!$B$3=Rules!$D$3,1.5,IF(Rules!$B$3=Rules!$E$3,1.2,1))</f>
        <v>1.5</v>
      </c>
      <c r="J68" s="34">
        <f>IF(Rules!$B$3=Rules!$D$3,1.5,IF(Rules!$B$3=Rules!$E$3,1.2,1))</f>
        <v>1.5</v>
      </c>
      <c r="K68" s="34">
        <f>IF(Rules!$B$3=Rules!$D$3,1.5,IF(Rules!$B$3=Rules!$E$3,1.2,1))</f>
        <v>1.5</v>
      </c>
    </row>
    <row r="69" spans="1:11" x14ac:dyDescent="0.3">
      <c r="A69" s="32" t="s">
        <v>10</v>
      </c>
      <c r="B69" s="32" t="s">
        <v>1</v>
      </c>
      <c r="C69" s="35">
        <v>2</v>
      </c>
      <c r="D69" s="35">
        <v>3</v>
      </c>
      <c r="E69" s="35">
        <v>4</v>
      </c>
      <c r="F69" s="35">
        <v>5</v>
      </c>
      <c r="G69" s="35">
        <v>6</v>
      </c>
      <c r="H69" s="35">
        <v>7</v>
      </c>
      <c r="I69" s="35">
        <v>8</v>
      </c>
      <c r="J69" s="35">
        <v>9</v>
      </c>
      <c r="K69" s="35">
        <v>10</v>
      </c>
    </row>
    <row r="70" spans="1:11" x14ac:dyDescent="0.3">
      <c r="A70" s="32" t="s">
        <v>1</v>
      </c>
      <c r="B70" s="34">
        <f>Pair!B93</f>
        <v>0.80134668361963057</v>
      </c>
      <c r="C70" s="34">
        <f>Pair!C93</f>
        <v>1.1583687449680025</v>
      </c>
      <c r="D70" s="34">
        <f>Pair!D93</f>
        <v>1.1842650078909081</v>
      </c>
      <c r="E70" s="34">
        <f>Pair!E93</f>
        <v>1.210771838624396</v>
      </c>
      <c r="F70" s="34">
        <f>Pair!F93</f>
        <v>1.237477597367445</v>
      </c>
      <c r="G70" s="34">
        <f>Pair!G93</f>
        <v>1.2668947185009185</v>
      </c>
      <c r="H70" s="34">
        <f>Pair!H93</f>
        <v>1.1576053433748457</v>
      </c>
      <c r="I70" s="34">
        <f>Pair!I93</f>
        <v>1.1012352494200108</v>
      </c>
      <c r="J70" s="34">
        <f>Pair!J93</f>
        <v>1.0405035291051643</v>
      </c>
      <c r="K70" s="34">
        <f>Pair!K93</f>
        <v>0.94335851793915726</v>
      </c>
    </row>
    <row r="71" spans="1:11" x14ac:dyDescent="0.3">
      <c r="A71" s="32">
        <v>2</v>
      </c>
      <c r="B71" s="34">
        <f>Pair!B94</f>
        <v>0.26430684965556661</v>
      </c>
      <c r="C71" s="34">
        <f>Pair!C94</f>
        <v>0.42191933510374496</v>
      </c>
      <c r="D71" s="34">
        <f>Pair!D94</f>
        <v>0.43871888262781922</v>
      </c>
      <c r="E71" s="34">
        <f>Pair!E94</f>
        <v>0.9396370954344988</v>
      </c>
      <c r="F71" s="34">
        <f>Pair!F94</f>
        <v>0.976862049602782</v>
      </c>
      <c r="G71" s="34">
        <f>Pair!G94</f>
        <v>1.0023982760327859</v>
      </c>
      <c r="H71" s="34">
        <f>Pair!H94</f>
        <v>0.87689915685837294</v>
      </c>
      <c r="I71" s="34">
        <f>Pair!I94</f>
        <v>0.37370384953576552</v>
      </c>
      <c r="J71" s="34">
        <f>Pair!J94</f>
        <v>0.33270199081171298</v>
      </c>
      <c r="K71" s="34">
        <f>Pair!K94</f>
        <v>0.28524752280468763</v>
      </c>
    </row>
    <row r="72" spans="1:11" x14ac:dyDescent="0.3">
      <c r="A72" s="32">
        <v>3</v>
      </c>
      <c r="B72" s="34">
        <f>Pair!B95</f>
        <v>0.25811794378425706</v>
      </c>
      <c r="C72" s="34">
        <f>Pair!C95</f>
        <v>0.41201734248621957</v>
      </c>
      <c r="D72" s="34">
        <f>Pair!D95</f>
        <v>0.42930556461863345</v>
      </c>
      <c r="E72" s="34">
        <f>Pair!E95</f>
        <v>0.92829316798518713</v>
      </c>
      <c r="F72" s="34">
        <f>Pair!F95</f>
        <v>0.96601756172135267</v>
      </c>
      <c r="G72" s="34">
        <f>Pair!G95</f>
        <v>0.99065744330429117</v>
      </c>
      <c r="H72" s="34">
        <f>Pair!H95</f>
        <v>0.849646840032666</v>
      </c>
      <c r="I72" s="34">
        <f>Pair!I95</f>
        <v>0.34848677032407854</v>
      </c>
      <c r="J72" s="34">
        <f>Pair!J95</f>
        <v>0.30994538935958654</v>
      </c>
      <c r="K72" s="34">
        <f>Pair!K95</f>
        <v>0.26578617427732654</v>
      </c>
    </row>
    <row r="73" spans="1:11" x14ac:dyDescent="0.3">
      <c r="A73" s="32">
        <v>4</v>
      </c>
      <c r="B73" s="34">
        <f>Pair!B96</f>
        <v>0.28836334875964992</v>
      </c>
      <c r="C73" s="34">
        <f>Pair!C96</f>
        <v>0.44980237942279166</v>
      </c>
      <c r="D73" s="34">
        <f>Pair!D96</f>
        <v>0.46597642749068685</v>
      </c>
      <c r="E73" s="34">
        <f>Pair!E96</f>
        <v>0.48472541737079888</v>
      </c>
      <c r="F73" s="34">
        <f>Pair!F96</f>
        <v>0.50194727739331357</v>
      </c>
      <c r="G73" s="34">
        <f>Pair!G96</f>
        <v>0.52550268611926287</v>
      </c>
      <c r="H73" s="34">
        <f>Pair!H96</f>
        <v>0.48230082177962352</v>
      </c>
      <c r="I73" s="34">
        <f>Pair!I96</f>
        <v>0.3841447474995669</v>
      </c>
      <c r="J73" s="34">
        <f>Pair!J96</f>
        <v>0.33681153361760302</v>
      </c>
      <c r="K73" s="34">
        <f>Pair!K96</f>
        <v>0.29902709393405319</v>
      </c>
    </row>
    <row r="74" spans="1:11" x14ac:dyDescent="0.3">
      <c r="A74" s="32">
        <v>5</v>
      </c>
      <c r="B74" s="34">
        <f>Pair!B97</f>
        <v>0.37304965193433309</v>
      </c>
      <c r="C74" s="34">
        <f>Pair!C97</f>
        <v>1.1011257653812758</v>
      </c>
      <c r="D74" s="34">
        <f>Pair!D97</f>
        <v>1.1287287215745923</v>
      </c>
      <c r="E74" s="34">
        <f>Pair!E97</f>
        <v>1.1570097044780419</v>
      </c>
      <c r="F74" s="34">
        <f>Pair!F97</f>
        <v>1.1852554608023249</v>
      </c>
      <c r="G74" s="34">
        <f>Pair!G97</f>
        <v>1.2199493719560808</v>
      </c>
      <c r="H74" s="34">
        <f>Pair!H97</f>
        <v>1.1213167131939819</v>
      </c>
      <c r="I74" s="34">
        <f>Pair!I97</f>
        <v>1.0692068124279952</v>
      </c>
      <c r="J74" s="34">
        <f>Pair!J97</f>
        <v>0.98512101765013715</v>
      </c>
      <c r="K74" s="34">
        <f>Pair!K97</f>
        <v>0.39412588394544312</v>
      </c>
    </row>
    <row r="75" spans="1:11" x14ac:dyDescent="0.3">
      <c r="A75" s="32">
        <v>6</v>
      </c>
      <c r="B75" s="34">
        <f>Pair!B98</f>
        <v>0.22932137132783617</v>
      </c>
      <c r="C75" s="34">
        <f>Pair!C98</f>
        <v>0.3484437814934257</v>
      </c>
      <c r="D75" s="34">
        <f>Pair!D98</f>
        <v>0.85861112923726712</v>
      </c>
      <c r="E75" s="34">
        <f>Pair!E98</f>
        <v>0.89913457589304446</v>
      </c>
      <c r="F75" s="34">
        <f>Pair!F98</f>
        <v>0.93816167607316348</v>
      </c>
      <c r="G75" s="34">
        <f>Pair!G98</f>
        <v>0.96024747214030381</v>
      </c>
      <c r="H75" s="34">
        <f>Pair!H98</f>
        <v>0.35541355077168107</v>
      </c>
      <c r="I75" s="34">
        <f>Pair!I98</f>
        <v>0.32514100115062705</v>
      </c>
      <c r="J75" s="34">
        <f>Pair!J98</f>
        <v>0.29007768787413191</v>
      </c>
      <c r="K75" s="34">
        <f>Pair!K98</f>
        <v>0.2488921581952955</v>
      </c>
    </row>
    <row r="76" spans="1:11" x14ac:dyDescent="0.3">
      <c r="A76" s="32">
        <v>7</v>
      </c>
      <c r="B76" s="34">
        <f>Pair!B99</f>
        <v>0.19773118242043017</v>
      </c>
      <c r="C76" s="34">
        <f>Pair!C99</f>
        <v>0.81486145512095542</v>
      </c>
      <c r="D76" s="34">
        <f>Pair!D99</f>
        <v>0.84997031549795721</v>
      </c>
      <c r="E76" s="34">
        <f>Pair!E99</f>
        <v>0.89042446127318731</v>
      </c>
      <c r="F76" s="34">
        <f>Pair!F99</f>
        <v>0.92955686660208148</v>
      </c>
      <c r="G76" s="34">
        <f>Pair!G99</f>
        <v>0.95462992485296416</v>
      </c>
      <c r="H76" s="34">
        <f>Pair!H99</f>
        <v>0.75851234839713855</v>
      </c>
      <c r="I76" s="34">
        <f>Pair!I99</f>
        <v>0.28035116935946924</v>
      </c>
      <c r="J76" s="34">
        <f>Pair!J99</f>
        <v>0.25011800638126686</v>
      </c>
      <c r="K76" s="34">
        <f>Pair!K99</f>
        <v>0.21460599354594356</v>
      </c>
    </row>
    <row r="77" spans="1:11" x14ac:dyDescent="0.3">
      <c r="A77" s="32">
        <v>8</v>
      </c>
      <c r="B77" s="34">
        <f>Pair!B100</f>
        <v>0.2121090766176992</v>
      </c>
      <c r="C77" s="34">
        <f>Pair!C100</f>
        <v>0.89960475884558322</v>
      </c>
      <c r="D77" s="34">
        <f>Pair!D100</f>
        <v>0.93195285498137381</v>
      </c>
      <c r="E77" s="34">
        <f>Pair!E100</f>
        <v>0.96945083474159777</v>
      </c>
      <c r="F77" s="34">
        <f>Pair!F100</f>
        <v>1.0038945547866274</v>
      </c>
      <c r="G77" s="34">
        <f>Pair!G100</f>
        <v>1.0510053722385257</v>
      </c>
      <c r="H77" s="34">
        <f>Pair!H100</f>
        <v>0.96460164355924705</v>
      </c>
      <c r="I77" s="34">
        <f>Pair!I100</f>
        <v>0.76828949499913368</v>
      </c>
      <c r="J77" s="34">
        <f>Pair!J100</f>
        <v>0.67362306723520604</v>
      </c>
      <c r="K77" s="34">
        <f>Pair!K100</f>
        <v>0.18504292300645134</v>
      </c>
    </row>
    <row r="78" spans="1:11" x14ac:dyDescent="0.3">
      <c r="A78" s="32">
        <v>9</v>
      </c>
      <c r="B78" s="34">
        <f>Pair!B101</f>
        <v>0.3235334151403132</v>
      </c>
      <c r="C78" s="34">
        <f>Pair!C101</f>
        <v>0.9938411413418331</v>
      </c>
      <c r="D78" s="34">
        <f>Pair!D101</f>
        <v>1.0232133128784804</v>
      </c>
      <c r="E78" s="34">
        <f>Pair!E101</f>
        <v>1.0573880716989426</v>
      </c>
      <c r="F78" s="34">
        <f>Pair!F101</f>
        <v>1.0889302454709364</v>
      </c>
      <c r="G78" s="34">
        <f>Pair!G101</f>
        <v>1.1294587379248879</v>
      </c>
      <c r="H78" s="34">
        <f>Pair!H101</f>
        <v>0.63087860215577196</v>
      </c>
      <c r="I78" s="34">
        <f>Pair!I101</f>
        <v>0.98218561666881632</v>
      </c>
      <c r="J78" s="34">
        <f>Pair!J101</f>
        <v>0.77788983332189798</v>
      </c>
      <c r="K78" s="34">
        <f>Pair!K101</f>
        <v>0.32353341514031325</v>
      </c>
    </row>
    <row r="79" spans="1:11" x14ac:dyDescent="0.3">
      <c r="A79" s="32">
        <v>10</v>
      </c>
      <c r="B79" s="34">
        <f>Pair!B102</f>
        <v>0.54638209218554123</v>
      </c>
      <c r="C79" s="34">
        <f>Pair!C102</f>
        <v>0.75798005972279903</v>
      </c>
      <c r="D79" s="34">
        <f>Pair!D102</f>
        <v>0.7649717369497322</v>
      </c>
      <c r="E79" s="34">
        <f>Pair!E102</f>
        <v>0.77228266898215236</v>
      </c>
      <c r="F79" s="34">
        <f>Pair!F102</f>
        <v>0.77860586403751975</v>
      </c>
      <c r="G79" s="34">
        <f>Pair!G102</f>
        <v>0.80112182632876472</v>
      </c>
      <c r="H79" s="34">
        <f>Pair!H102</f>
        <v>0.84730093057265166</v>
      </c>
      <c r="I79" s="34">
        <f>Pair!I102</f>
        <v>0.86121010636793238</v>
      </c>
      <c r="J79" s="34">
        <f>Pair!J102</f>
        <v>0.81918071466135212</v>
      </c>
      <c r="K79" s="34">
        <f>Pair!K102</f>
        <v>0.54638209218554135</v>
      </c>
    </row>
    <row r="81" spans="1:14" x14ac:dyDescent="0.3">
      <c r="A81" s="37" t="s">
        <v>11</v>
      </c>
      <c r="B81" s="38"/>
      <c r="C81" s="39">
        <v>0</v>
      </c>
    </row>
    <row r="82" spans="1:14" ht="15" thickBot="1" x14ac:dyDescent="0.35"/>
    <row r="83" spans="1:14" ht="24" thickBot="1" x14ac:dyDescent="0.5">
      <c r="A83" s="465" t="s">
        <v>223</v>
      </c>
      <c r="B83" s="466"/>
      <c r="C83" s="466"/>
      <c r="D83" s="466"/>
      <c r="E83" s="466"/>
      <c r="F83" s="466"/>
      <c r="G83" s="466"/>
      <c r="H83" s="466"/>
      <c r="I83" s="466"/>
      <c r="J83" s="466"/>
      <c r="K83" s="467"/>
      <c r="M83" s="351" t="s">
        <v>215</v>
      </c>
      <c r="N83" s="33">
        <f>SUM(B85:K99,B101:K109,B111:K120,C122)</f>
        <v>-211.03553852455806</v>
      </c>
    </row>
    <row r="84" spans="1:14" x14ac:dyDescent="0.3">
      <c r="A84" s="147" t="s">
        <v>9</v>
      </c>
      <c r="B84" s="147" t="s">
        <v>1</v>
      </c>
      <c r="C84" s="147">
        <v>2</v>
      </c>
      <c r="D84" s="147">
        <v>3</v>
      </c>
      <c r="E84" s="147">
        <v>4</v>
      </c>
      <c r="F84" s="147">
        <v>5</v>
      </c>
      <c r="G84" s="147">
        <v>6</v>
      </c>
      <c r="H84" s="147">
        <v>7</v>
      </c>
      <c r="I84" s="147">
        <v>8</v>
      </c>
      <c r="J84" s="147">
        <v>9</v>
      </c>
      <c r="K84" s="147">
        <v>10</v>
      </c>
    </row>
    <row r="85" spans="1:14" x14ac:dyDescent="0.3">
      <c r="A85" s="32">
        <v>5</v>
      </c>
      <c r="B85" s="34">
        <f>HSDR!B107</f>
        <v>-0.66161021563681621</v>
      </c>
      <c r="C85" s="34">
        <f>HSDR!C107</f>
        <v>-0.63975586028521114</v>
      </c>
      <c r="D85" s="34">
        <f>HSDR!D107</f>
        <v>-0.63747965223362502</v>
      </c>
      <c r="E85" s="34">
        <f>HSDR!E107</f>
        <v>-0.65226238668282521</v>
      </c>
      <c r="F85" s="34">
        <f>HSDR!F107</f>
        <v>-0.65051607184757509</v>
      </c>
      <c r="G85" s="34">
        <f>HSDR!G107</f>
        <v>-0.64431188412953411</v>
      </c>
      <c r="H85" s="34">
        <f>HSDR!H107</f>
        <v>-0.51628322192830511</v>
      </c>
      <c r="I85" s="34">
        <f>HSDR!I107</f>
        <v>-0.54901899374941099</v>
      </c>
      <c r="J85" s="34">
        <f>HSDR!J107</f>
        <v>-0.58797254265475285</v>
      </c>
      <c r="K85" s="34">
        <f>HSDR!K107</f>
        <v>-0.63328384702255858</v>
      </c>
    </row>
    <row r="86" spans="1:14" x14ac:dyDescent="0.3">
      <c r="A86" s="32">
        <v>6</v>
      </c>
      <c r="B86" s="34">
        <f>HSDR!B108</f>
        <v>-0.67780484725526791</v>
      </c>
      <c r="C86" s="34">
        <f>HSDR!C108</f>
        <v>-0.65118323227086761</v>
      </c>
      <c r="D86" s="34">
        <f>HSDR!D108</f>
        <v>-0.64909810474299945</v>
      </c>
      <c r="E86" s="34">
        <f>HSDR!E108</f>
        <v>-0.66292687509510151</v>
      </c>
      <c r="F86" s="34">
        <f>HSDR!F108</f>
        <v>-0.6613324742233252</v>
      </c>
      <c r="G86" s="34">
        <f>HSDR!G108</f>
        <v>-0.65566123977056312</v>
      </c>
      <c r="H86" s="34">
        <f>HSDR!H108</f>
        <v>-0.53412528358263123</v>
      </c>
      <c r="I86" s="34">
        <f>HSDR!I108</f>
        <v>-0.5657286516448633</v>
      </c>
      <c r="J86" s="34">
        <f>HSDR!J108</f>
        <v>-0.60258608955731263</v>
      </c>
      <c r="K86" s="34">
        <f>HSDR!K108</f>
        <v>-0.64629383657022199</v>
      </c>
    </row>
    <row r="87" spans="1:14" x14ac:dyDescent="0.3">
      <c r="A87" s="32">
        <v>7</v>
      </c>
      <c r="B87" s="34">
        <f>HSDR!B109</f>
        <v>-0.65408751348945049</v>
      </c>
      <c r="C87" s="34">
        <f>HSDR!C109</f>
        <v>-0.57459899474076515</v>
      </c>
      <c r="D87" s="34">
        <f>HSDR!D109</f>
        <v>-0.56785808138444083</v>
      </c>
      <c r="E87" s="34">
        <f>HSDR!E109</f>
        <v>-0.57497300528939332</v>
      </c>
      <c r="F87" s="34">
        <f>HSDR!F109</f>
        <v>-0.56922223373423586</v>
      </c>
      <c r="G87" s="34">
        <f>HSDR!G109</f>
        <v>-0.54851117635997992</v>
      </c>
      <c r="H87" s="34">
        <f>HSDR!H109</f>
        <v>-0.44806397377899709</v>
      </c>
      <c r="I87" s="34">
        <f>HSDR!I109</f>
        <v>-0.54649948645992685</v>
      </c>
      <c r="J87" s="34">
        <f>HSDR!J109</f>
        <v>-0.59178605557427866</v>
      </c>
      <c r="K87" s="34">
        <f>HSDR!K109</f>
        <v>-0.63228864704315768</v>
      </c>
    </row>
    <row r="88" spans="1:14" x14ac:dyDescent="0.3">
      <c r="A88" s="32">
        <v>8</v>
      </c>
      <c r="B88" s="34">
        <f>HSDR!B110</f>
        <v>-0.61870368335035075</v>
      </c>
      <c r="C88" s="34">
        <f>HSDR!C110</f>
        <v>-0.52570125482952001</v>
      </c>
      <c r="D88" s="34">
        <f>HSDR!D110</f>
        <v>-0.51982063212531804</v>
      </c>
      <c r="E88" s="34">
        <f>HSDR!E110</f>
        <v>-0.52686965809573971</v>
      </c>
      <c r="F88" s="34">
        <f>HSDR!F110</f>
        <v>-0.52180592231171319</v>
      </c>
      <c r="G88" s="34">
        <f>HSDR!G110</f>
        <v>-0.50419996892272845</v>
      </c>
      <c r="H88" s="34">
        <f>HSDR!H110</f>
        <v>-0.40009338241588083</v>
      </c>
      <c r="I88" s="34">
        <f>HSDR!I110</f>
        <v>-0.44404302315822308</v>
      </c>
      <c r="J88" s="34">
        <f>HSDR!J110</f>
        <v>-0.54699786561582064</v>
      </c>
      <c r="K88" s="34">
        <f>HSDR!K110</f>
        <v>-0.60080448007436693</v>
      </c>
    </row>
    <row r="89" spans="1:14" x14ac:dyDescent="0.3">
      <c r="A89" s="32">
        <v>9</v>
      </c>
      <c r="B89" s="34">
        <f>HSDR!B111</f>
        <v>-0.57933468405491317</v>
      </c>
      <c r="C89" s="34">
        <f>HSDR!C111</f>
        <v>-0.47296850799930379</v>
      </c>
      <c r="D89" s="34">
        <f>HSDR!D111</f>
        <v>-1.0205935634387413</v>
      </c>
      <c r="E89" s="34">
        <f>HSDR!E111</f>
        <v>-1.0113220206464297</v>
      </c>
      <c r="F89" s="34">
        <f>HSDR!F111</f>
        <v>-1.0033241634726571</v>
      </c>
      <c r="G89" s="34">
        <f>HSDR!G111</f>
        <v>-0.97485808847527222</v>
      </c>
      <c r="H89" s="34">
        <f>HSDR!H111</f>
        <v>-0.36292586807283833</v>
      </c>
      <c r="I89" s="34">
        <f>HSDR!I111</f>
        <v>-0.39271659089901562</v>
      </c>
      <c r="J89" s="34">
        <f>HSDR!J111</f>
        <v>-0.44112297012360069</v>
      </c>
      <c r="K89" s="34">
        <f>HSDR!K111</f>
        <v>-0.54988410919942199</v>
      </c>
    </row>
    <row r="90" spans="1:14" x14ac:dyDescent="0.3">
      <c r="A90" s="32">
        <v>10</v>
      </c>
      <c r="B90" s="34">
        <f>HSDR!B112</f>
        <v>-0.51971754456469177</v>
      </c>
      <c r="C90" s="34">
        <f>HSDR!C112</f>
        <v>-0.85103178353717812</v>
      </c>
      <c r="D90" s="34">
        <f>HSDR!D112</f>
        <v>-0.84384328890976379</v>
      </c>
      <c r="E90" s="34">
        <f>HSDR!E112</f>
        <v>-0.83634589828741379</v>
      </c>
      <c r="F90" s="34">
        <f>HSDR!F112</f>
        <v>-0.82988803869487504</v>
      </c>
      <c r="G90" s="34">
        <f>HSDR!G112</f>
        <v>-0.80669875371777267</v>
      </c>
      <c r="H90" s="34">
        <f>HSDR!H112</f>
        <v>-0.76752220540680138</v>
      </c>
      <c r="I90" s="34">
        <f>HSDR!I112</f>
        <v>-0.80767276141362832</v>
      </c>
      <c r="J90" s="34">
        <f>HSDR!J112</f>
        <v>-0.85334348220532463</v>
      </c>
      <c r="K90" s="34">
        <f>HSDR!K112</f>
        <v>-0.4391161443290561</v>
      </c>
    </row>
    <row r="91" spans="1:14" x14ac:dyDescent="0.3">
      <c r="A91" s="32">
        <v>11</v>
      </c>
      <c r="B91" s="34">
        <f>HSDR!B113</f>
        <v>-0.44074979780503526</v>
      </c>
      <c r="C91" s="34">
        <f>HSDR!C113</f>
        <v>-0.79657325222673514</v>
      </c>
      <c r="D91" s="34">
        <f>HSDR!D113</f>
        <v>-0.79090499227980193</v>
      </c>
      <c r="E91" s="34">
        <f>HSDR!E113</f>
        <v>-0.78500772581014577</v>
      </c>
      <c r="F91" s="34">
        <f>HSDR!F113</f>
        <v>-0.77992826635423507</v>
      </c>
      <c r="G91" s="34">
        <f>HSDR!G113</f>
        <v>-0.76185417395280952</v>
      </c>
      <c r="H91" s="34">
        <f>HSDR!H113</f>
        <v>-0.73333434200581205</v>
      </c>
      <c r="I91" s="34">
        <f>HSDR!I113</f>
        <v>-0.7756443244216128</v>
      </c>
      <c r="J91" s="34">
        <f>HSDR!J113</f>
        <v>-0.82527093888866809</v>
      </c>
      <c r="K91" s="34">
        <f>HSDR!K113</f>
        <v>-0.41340283543922207</v>
      </c>
    </row>
    <row r="92" spans="1:14" x14ac:dyDescent="0.3">
      <c r="A92" s="32">
        <v>12</v>
      </c>
      <c r="B92" s="34">
        <f>HSDR!B114</f>
        <v>-0.69498195510467564</v>
      </c>
      <c r="C92" s="34">
        <f>HSDR!C114</f>
        <v>-0.64537193969934437</v>
      </c>
      <c r="D92" s="34">
        <f>HSDR!D114</f>
        <v>-0.64253780972587782</v>
      </c>
      <c r="E92" s="34">
        <f>HSDR!E114</f>
        <v>-0.78789092338230082</v>
      </c>
      <c r="F92" s="34">
        <f>HSDR!F114</f>
        <v>-0.78789092338230082</v>
      </c>
      <c r="G92" s="34">
        <f>HSDR!G114</f>
        <v>-0.78789092338230082</v>
      </c>
      <c r="H92" s="34">
        <f>HSDR!H114</f>
        <v>-0.56826126528899534</v>
      </c>
      <c r="I92" s="34">
        <f>HSDR!I114</f>
        <v>-0.59671580617491327</v>
      </c>
      <c r="J92" s="34">
        <f>HSDR!J114</f>
        <v>-0.63009096848306756</v>
      </c>
      <c r="K92" s="34">
        <f>HSDR!K114</f>
        <v>-0.66958834719356342</v>
      </c>
    </row>
    <row r="93" spans="1:14" x14ac:dyDescent="0.3">
      <c r="A93" s="32">
        <v>13</v>
      </c>
      <c r="B93" s="34">
        <f>HSDR!B115</f>
        <v>-0.71676895831148446</v>
      </c>
      <c r="C93" s="34">
        <f>HSDR!C115</f>
        <v>-0.78789092338230082</v>
      </c>
      <c r="D93" s="34">
        <f>HSDR!D115</f>
        <v>-0.78789092338230082</v>
      </c>
      <c r="E93" s="34">
        <f>HSDR!E115</f>
        <v>-0.78789092338230082</v>
      </c>
      <c r="F93" s="34">
        <f>HSDR!F115</f>
        <v>-0.78789092338230082</v>
      </c>
      <c r="G93" s="34">
        <f>HSDR!G115</f>
        <v>-0.78789092338230082</v>
      </c>
      <c r="H93" s="34">
        <f>HSDR!H115</f>
        <v>-0.59909974633978136</v>
      </c>
      <c r="I93" s="34">
        <f>HSDR!I115</f>
        <v>-0.62552182001956225</v>
      </c>
      <c r="J93" s="34">
        <f>HSDR!J115</f>
        <v>-0.65651304216284845</v>
      </c>
      <c r="K93" s="34">
        <f>HSDR!K115</f>
        <v>-0.69318917953688031</v>
      </c>
    </row>
    <row r="94" spans="1:14" x14ac:dyDescent="0.3">
      <c r="A94" s="32">
        <v>14</v>
      </c>
      <c r="B94" s="34">
        <f>HSDR!B116</f>
        <v>-0.73699974700352133</v>
      </c>
      <c r="C94" s="34">
        <f>HSDR!C116</f>
        <v>-0.78789092338230082</v>
      </c>
      <c r="D94" s="34">
        <f>HSDR!D116</f>
        <v>-0.78789092338230082</v>
      </c>
      <c r="E94" s="34">
        <f>HSDR!E116</f>
        <v>-0.78789092338230082</v>
      </c>
      <c r="F94" s="34">
        <f>HSDR!F116</f>
        <v>-0.78789092338230082</v>
      </c>
      <c r="G94" s="34">
        <f>HSDR!G116</f>
        <v>-0.78789092338230082</v>
      </c>
      <c r="H94" s="34">
        <f>HSDR!H116</f>
        <v>-0.62773547874408275</v>
      </c>
      <c r="I94" s="34">
        <f>HSDR!I116</f>
        <v>-0.65227026144673639</v>
      </c>
      <c r="J94" s="34">
        <f>HSDR!J116</f>
        <v>-0.68104782486550219</v>
      </c>
      <c r="K94" s="34">
        <f>HSDR!K116</f>
        <v>-0.71510423814138879</v>
      </c>
    </row>
    <row r="95" spans="1:14" x14ac:dyDescent="0.3">
      <c r="A95" s="32">
        <v>15</v>
      </c>
      <c r="B95" s="34">
        <f>HSDR!B117</f>
        <v>-0.75578547936041274</v>
      </c>
      <c r="C95" s="34">
        <f>HSDR!C117</f>
        <v>-0.78789092338230082</v>
      </c>
      <c r="D95" s="34">
        <f>HSDR!D117</f>
        <v>-0.78789092338230082</v>
      </c>
      <c r="E95" s="34">
        <f>HSDR!E117</f>
        <v>-0.78789092338230082</v>
      </c>
      <c r="F95" s="34">
        <f>HSDR!F117</f>
        <v>-0.78789092338230082</v>
      </c>
      <c r="G95" s="34">
        <f>HSDR!G117</f>
        <v>-0.78789092338230082</v>
      </c>
      <c r="H95" s="34">
        <f>HSDR!H117</f>
        <v>-0.65432580169093391</v>
      </c>
      <c r="I95" s="34">
        <f>HSDR!I117</f>
        <v>-0.67710809991482657</v>
      </c>
      <c r="J95" s="34">
        <f>HSDR!J117</f>
        <v>-0.70383012308939485</v>
      </c>
      <c r="K95" s="34">
        <f>HSDR!K117</f>
        <v>-0.73545393541700388</v>
      </c>
    </row>
    <row r="96" spans="1:14" x14ac:dyDescent="0.3">
      <c r="A96" s="32">
        <v>16</v>
      </c>
      <c r="B96" s="34">
        <f>HSDR!B118</f>
        <v>-0.78789092338230082</v>
      </c>
      <c r="C96" s="34">
        <f>HSDR!C118</f>
        <v>-0.78789092338230082</v>
      </c>
      <c r="D96" s="34">
        <f>HSDR!D118</f>
        <v>-0.78789092338230082</v>
      </c>
      <c r="E96" s="34">
        <f>HSDR!E118</f>
        <v>-0.78789092338230082</v>
      </c>
      <c r="F96" s="34">
        <f>HSDR!F118</f>
        <v>-0.78789092338230082</v>
      </c>
      <c r="G96" s="34">
        <f>HSDR!G118</f>
        <v>-0.78789092338230082</v>
      </c>
      <c r="H96" s="34">
        <f>HSDR!H118</f>
        <v>-0.67901681585586726</v>
      </c>
      <c r="I96" s="34">
        <f>HSDR!I118</f>
        <v>-0.70017180706376769</v>
      </c>
      <c r="J96" s="34">
        <f>HSDR!J118</f>
        <v>-0.72498511429729517</v>
      </c>
      <c r="K96" s="34">
        <f>HSDR!K118</f>
        <v>-0.75435008288721794</v>
      </c>
    </row>
    <row r="97" spans="1:11" x14ac:dyDescent="0.3">
      <c r="A97" s="32">
        <v>17</v>
      </c>
      <c r="B97" s="34">
        <f>HSDR!B119</f>
        <v>-0.67646658485968691</v>
      </c>
      <c r="C97" s="34">
        <f>HSDR!C119</f>
        <v>-0.50658272407690341</v>
      </c>
      <c r="D97" s="34">
        <f>HSDR!D119</f>
        <v>-0.49109112680671685</v>
      </c>
      <c r="E97" s="34">
        <f>HSDR!E119</f>
        <v>-0.47504181864785899</v>
      </c>
      <c r="F97" s="34">
        <f>HSDR!F119</f>
        <v>-0.46134504514718699</v>
      </c>
      <c r="G97" s="34">
        <f>HSDR!G119</f>
        <v>-0.41141133141165598</v>
      </c>
      <c r="H97" s="34">
        <f>HSDR!H119</f>
        <v>-0.36912139784422809</v>
      </c>
      <c r="I97" s="34">
        <f>HSDR!I119</f>
        <v>-0.62669221329963865</v>
      </c>
      <c r="J97" s="34">
        <f>HSDR!J119</f>
        <v>-0.65157939907966278</v>
      </c>
      <c r="K97" s="34">
        <f>HSDR!K119</f>
        <v>-0.6764665848596868</v>
      </c>
    </row>
    <row r="98" spans="1:11" x14ac:dyDescent="0.3">
      <c r="A98" s="32">
        <v>18</v>
      </c>
      <c r="B98" s="34">
        <f>HSDR!B120</f>
        <v>-0.56504224633707278</v>
      </c>
      <c r="C98" s="34">
        <f>HSDR!C120</f>
        <v>-0.37167537370220893</v>
      </c>
      <c r="D98" s="34">
        <f>HSDR!D120</f>
        <v>-0.36060880035197201</v>
      </c>
      <c r="E98" s="34">
        <f>HSDR!E120</f>
        <v>-0.34910374415465584</v>
      </c>
      <c r="F98" s="34">
        <f>HSDR!F120</f>
        <v>-0.33909375987663615</v>
      </c>
      <c r="G98" s="34">
        <f>HSDR!G120</f>
        <v>-0.30514475254144569</v>
      </c>
      <c r="H98" s="34">
        <f>HSDR!H120</f>
        <v>-0.23132443481922021</v>
      </c>
      <c r="I98" s="34">
        <f>HSDR!I120</f>
        <v>-0.26735643808123788</v>
      </c>
      <c r="J98" s="34">
        <f>HSDR!J120</f>
        <v>-0.53158395759377075</v>
      </c>
      <c r="K98" s="34">
        <f>HSDR!K120</f>
        <v>-0.56504224633707278</v>
      </c>
    </row>
    <row r="99" spans="1:11" x14ac:dyDescent="0.3">
      <c r="A99" s="32">
        <v>19</v>
      </c>
      <c r="B99" s="34">
        <f>HSDR!B121</f>
        <v>-0.45361790781445882</v>
      </c>
      <c r="C99" s="34">
        <f>HSDR!C121</f>
        <v>-0.24201994027720117</v>
      </c>
      <c r="D99" s="34">
        <f>HSDR!D121</f>
        <v>-0.23502826305026803</v>
      </c>
      <c r="E99" s="34">
        <f>HSDR!E121</f>
        <v>-0.22771733101784777</v>
      </c>
      <c r="F99" s="34">
        <f>HSDR!F121</f>
        <v>-0.22139413596248042</v>
      </c>
      <c r="G99" s="34">
        <f>HSDR!G121</f>
        <v>-0.19887817367123536</v>
      </c>
      <c r="H99" s="34">
        <f>HSDR!H121</f>
        <v>-0.15269906942734846</v>
      </c>
      <c r="I99" s="34">
        <f>HSDR!I121</f>
        <v>-0.13878989363206784</v>
      </c>
      <c r="J99" s="34">
        <f>HSDR!J121</f>
        <v>-0.18081928533864794</v>
      </c>
      <c r="K99" s="34">
        <f>HSDR!K121</f>
        <v>-0.45361790781445882</v>
      </c>
    </row>
    <row r="100" spans="1:11" x14ac:dyDescent="0.3">
      <c r="A100" s="32" t="s">
        <v>4</v>
      </c>
      <c r="B100" s="32" t="s">
        <v>1</v>
      </c>
      <c r="C100" s="35">
        <v>2</v>
      </c>
      <c r="D100" s="35">
        <v>3</v>
      </c>
      <c r="E100" s="35">
        <v>4</v>
      </c>
      <c r="F100" s="35">
        <v>5</v>
      </c>
      <c r="G100" s="35">
        <v>6</v>
      </c>
      <c r="H100" s="35">
        <v>7</v>
      </c>
      <c r="I100" s="35">
        <v>8</v>
      </c>
      <c r="J100" s="35">
        <v>9</v>
      </c>
      <c r="K100" s="35">
        <v>10</v>
      </c>
    </row>
    <row r="101" spans="1:11" x14ac:dyDescent="0.3">
      <c r="A101" s="32">
        <v>13</v>
      </c>
      <c r="B101" s="34">
        <f>HSDR!B137</f>
        <v>-0.56240601621241026</v>
      </c>
      <c r="C101" s="34">
        <f>HSDR!C137</f>
        <v>-0.51445576020727635</v>
      </c>
      <c r="D101" s="34">
        <f>HSDR!D137</f>
        <v>-0.5114953658832363</v>
      </c>
      <c r="E101" s="34">
        <f>HSDR!E137</f>
        <v>-0.52375443676139788</v>
      </c>
      <c r="F101" s="34">
        <f>HSDR!F137</f>
        <v>-0.52135061584605524</v>
      </c>
      <c r="G101" s="34">
        <f>HSDR!G137</f>
        <v>-1.1254961385907944</v>
      </c>
      <c r="H101" s="34">
        <f>HSDR!H137</f>
        <v>-0.39481076601916004</v>
      </c>
      <c r="I101" s="34">
        <f>HSDR!I137</f>
        <v>-0.41873426264447799</v>
      </c>
      <c r="J101" s="34">
        <f>HSDR!J137</f>
        <v>-0.4633466576346828</v>
      </c>
      <c r="K101" s="34">
        <f>HSDR!K137</f>
        <v>-0.52287626910804041</v>
      </c>
    </row>
    <row r="102" spans="1:11" x14ac:dyDescent="0.3">
      <c r="A102" s="32">
        <v>14</v>
      </c>
      <c r="B102" s="34">
        <f>HSDR!B138</f>
        <v>-0.57921216598864034</v>
      </c>
      <c r="C102" s="34">
        <f>HSDR!C138</f>
        <v>-0.5339868432912066</v>
      </c>
      <c r="D102" s="34">
        <f>HSDR!D138</f>
        <v>-0.53123790570459806</v>
      </c>
      <c r="E102" s="34">
        <f>HSDR!E138</f>
        <v>-0.54262132866289092</v>
      </c>
      <c r="F102" s="34">
        <f>HSDR!F138</f>
        <v>-1.14357023099222</v>
      </c>
      <c r="G102" s="34">
        <f>HSDR!G138</f>
        <v>-1.1254961385907944</v>
      </c>
      <c r="H102" s="34">
        <f>HSDR!H138</f>
        <v>-0.41758447387186204</v>
      </c>
      <c r="I102" s="34">
        <f>HSDR!I138</f>
        <v>-0.44114721429331949</v>
      </c>
      <c r="J102" s="34">
        <f>HSDR!J138</f>
        <v>-0.48415419444459573</v>
      </c>
      <c r="K102" s="34">
        <f>HSDR!K138</f>
        <v>-0.54130292231138855</v>
      </c>
    </row>
    <row r="103" spans="1:11" x14ac:dyDescent="0.3">
      <c r="A103" s="32">
        <v>15</v>
      </c>
      <c r="B103" s="34">
        <f>HSDR!B139</f>
        <v>-0.59585005959167214</v>
      </c>
      <c r="C103" s="34">
        <f>HSDR!C139</f>
        <v>-0.55212284901199915</v>
      </c>
      <c r="D103" s="34">
        <f>HSDR!D139</f>
        <v>-0.54957026411014831</v>
      </c>
      <c r="E103" s="34">
        <f>HSDR!E139</f>
        <v>-0.56014058542856304</v>
      </c>
      <c r="F103" s="34">
        <f>HSDR!F139</f>
        <v>-1.14357023099222</v>
      </c>
      <c r="G103" s="34">
        <f>HSDR!G139</f>
        <v>-1.1254961385907944</v>
      </c>
      <c r="H103" s="34">
        <f>HSDR!H139</f>
        <v>-0.44019249506183517</v>
      </c>
      <c r="I103" s="34">
        <f>HSDR!I139</f>
        <v>-0.46332395722373215</v>
      </c>
      <c r="J103" s="34">
        <f>HSDR!J139</f>
        <v>-0.50472725325291556</v>
      </c>
      <c r="K103" s="34">
        <f>HSDR!K139</f>
        <v>-0.55953150123513584</v>
      </c>
    </row>
    <row r="104" spans="1:11" x14ac:dyDescent="0.3">
      <c r="A104" s="32">
        <v>16</v>
      </c>
      <c r="B104" s="34">
        <f>HSDR!B140</f>
        <v>-0.61644700215283599</v>
      </c>
      <c r="C104" s="34">
        <f>HSDR!C140</f>
        <v>-0.56896342575273495</v>
      </c>
      <c r="D104" s="34">
        <f>HSDR!D140</f>
        <v>-0.56659316834387352</v>
      </c>
      <c r="E104" s="34">
        <f>HSDR!E140</f>
        <v>-1.1486496904481309</v>
      </c>
      <c r="F104" s="34">
        <f>HSDR!F140</f>
        <v>-1.14357023099222</v>
      </c>
      <c r="G104" s="34">
        <f>HSDR!G140</f>
        <v>-1.1254961385907944</v>
      </c>
      <c r="H104" s="34">
        <f>HSDR!H140</f>
        <v>-0.46254230672532326</v>
      </c>
      <c r="I104" s="34">
        <f>HSDR!I140</f>
        <v>-0.48518388374422211</v>
      </c>
      <c r="J104" s="34">
        <f>HSDR!J140</f>
        <v>-0.5249931700149213</v>
      </c>
      <c r="K104" s="34">
        <f>HSDR!K140</f>
        <v>-0.57749628866818747</v>
      </c>
    </row>
    <row r="105" spans="1:11" x14ac:dyDescent="0.3">
      <c r="A105" s="32">
        <v>17</v>
      </c>
      <c r="B105" s="34">
        <f>HSDR!B141</f>
        <v>-0.59685747123419386</v>
      </c>
      <c r="C105" s="34">
        <f>HSDR!C141</f>
        <v>-0.50422733292473321</v>
      </c>
      <c r="D105" s="34">
        <f>HSDR!D141</f>
        <v>-1.0175624354213635</v>
      </c>
      <c r="E105" s="34">
        <f>HSDR!E141</f>
        <v>-1.0042577959553116</v>
      </c>
      <c r="F105" s="34">
        <f>HSDR!F141</f>
        <v>-0.99285674872985985</v>
      </c>
      <c r="G105" s="34">
        <f>HSDR!G141</f>
        <v>-0.95173632691203536</v>
      </c>
      <c r="H105" s="34">
        <f>HSDR!H141</f>
        <v>-0.38946322365989378</v>
      </c>
      <c r="I105" s="34">
        <f>HSDR!I141</f>
        <v>-0.47954599433443851</v>
      </c>
      <c r="J105" s="34">
        <f>HSDR!J141</f>
        <v>-0.51830524740148154</v>
      </c>
      <c r="K105" s="34">
        <f>HSDR!K141</f>
        <v>-0.5678762745331094</v>
      </c>
    </row>
    <row r="106" spans="1:11" x14ac:dyDescent="0.3">
      <c r="A106" s="32">
        <v>18</v>
      </c>
      <c r="B106" s="34">
        <f>HSDR!B142</f>
        <v>-0.56504224633707278</v>
      </c>
      <c r="C106" s="34">
        <f>HSDR!C142</f>
        <v>-0.37167537370220893</v>
      </c>
      <c r="D106" s="34">
        <f>HSDR!D142</f>
        <v>-0.95733982321148137</v>
      </c>
      <c r="E106" s="34">
        <f>HSDR!E142</f>
        <v>-0.94613253080460236</v>
      </c>
      <c r="F106" s="34">
        <f>HSDR!F142</f>
        <v>-0.93643307860499025</v>
      </c>
      <c r="G106" s="34">
        <f>HSDR!G142</f>
        <v>-0.90269021358732282</v>
      </c>
      <c r="H106" s="34">
        <f>HSDR!H142</f>
        <v>-0.23132443481922021</v>
      </c>
      <c r="I106" s="34">
        <f>HSDR!I142</f>
        <v>-0.26735643808123788</v>
      </c>
      <c r="J106" s="34">
        <f>HSDR!J142</f>
        <v>-0.49354041781109681</v>
      </c>
      <c r="K106" s="34">
        <f>HSDR!K142</f>
        <v>-0.54379719997854659</v>
      </c>
    </row>
    <row r="107" spans="1:11" x14ac:dyDescent="0.3">
      <c r="A107" s="32">
        <v>19</v>
      </c>
      <c r="B107" s="34">
        <f>HSDR!B143</f>
        <v>-0.45361790781445882</v>
      </c>
      <c r="C107" s="34">
        <f>HSDR!C143</f>
        <v>-0.24201994027720117</v>
      </c>
      <c r="D107" s="34">
        <f>HSDR!D143</f>
        <v>-0.23502826305026803</v>
      </c>
      <c r="E107" s="34">
        <f>HSDR!E143</f>
        <v>-0.22771733101784777</v>
      </c>
      <c r="F107" s="34">
        <f>HSDR!F143</f>
        <v>-0.22139413596248042</v>
      </c>
      <c r="G107" s="34">
        <f>HSDR!G143</f>
        <v>-0.19887817367123536</v>
      </c>
      <c r="H107" s="34">
        <f>HSDR!H143</f>
        <v>-0.15269906942734846</v>
      </c>
      <c r="I107" s="34">
        <f>HSDR!I143</f>
        <v>-0.13878989363206784</v>
      </c>
      <c r="J107" s="34">
        <f>HSDR!J143</f>
        <v>-0.18081928533864794</v>
      </c>
      <c r="K107" s="34">
        <f>HSDR!K143</f>
        <v>-0.45361790781445882</v>
      </c>
    </row>
    <row r="108" spans="1:11" x14ac:dyDescent="0.3">
      <c r="A108" s="32">
        <v>20</v>
      </c>
      <c r="B108" s="34">
        <f>HSDR!B144</f>
        <v>-0.3421935692918448</v>
      </c>
      <c r="C108" s="34">
        <f>HSDR!C144</f>
        <v>-0.11799348450596005</v>
      </c>
      <c r="D108" s="34">
        <f>HSDR!D144</f>
        <v>-0.11469964269825067</v>
      </c>
      <c r="E108" s="34">
        <f>HSDR!E144</f>
        <v>-0.11123270703408057</v>
      </c>
      <c r="F108" s="34">
        <f>HSDR!F144</f>
        <v>-0.10824617340471979</v>
      </c>
      <c r="G108" s="34">
        <f>HSDR!G144</f>
        <v>-9.7163256157420136E-2</v>
      </c>
      <c r="H108" s="34">
        <f>HSDR!H144</f>
        <v>-7.4073704035476681E-2</v>
      </c>
      <c r="I108" s="34">
        <f>HSDR!I144</f>
        <v>-6.939494681603392E-2</v>
      </c>
      <c r="J108" s="34">
        <f>HSDR!J144</f>
        <v>-6.0823843852755924E-2</v>
      </c>
      <c r="K108" s="34">
        <f>HSDR!K144</f>
        <v>-0.11142433852261402</v>
      </c>
    </row>
    <row r="109" spans="1:11" x14ac:dyDescent="0.3">
      <c r="A109" s="32">
        <v>21</v>
      </c>
      <c r="B109" s="34">
        <f>HSDR!B145</f>
        <v>0</v>
      </c>
      <c r="C109" s="34">
        <f>HSDR!C145</f>
        <v>0</v>
      </c>
      <c r="D109" s="34">
        <f>HSDR!D145</f>
        <v>0</v>
      </c>
      <c r="E109" s="34">
        <f>HSDR!E145</f>
        <v>0</v>
      </c>
      <c r="F109" s="34">
        <f>HSDR!F145</f>
        <v>0</v>
      </c>
      <c r="G109" s="34">
        <f>HSDR!G145</f>
        <v>0</v>
      </c>
      <c r="H109" s="34">
        <f>HSDR!H145</f>
        <v>0</v>
      </c>
      <c r="I109" s="34">
        <f>HSDR!I145</f>
        <v>0</v>
      </c>
      <c r="J109" s="34">
        <f>HSDR!J145</f>
        <v>0</v>
      </c>
      <c r="K109" s="34">
        <f>HSDR!K145</f>
        <v>0</v>
      </c>
    </row>
    <row r="110" spans="1:11" x14ac:dyDescent="0.3">
      <c r="A110" s="32" t="s">
        <v>10</v>
      </c>
      <c r="B110" s="32" t="s">
        <v>1</v>
      </c>
      <c r="C110" s="35">
        <v>2</v>
      </c>
      <c r="D110" s="35">
        <v>3</v>
      </c>
      <c r="E110" s="35">
        <v>4</v>
      </c>
      <c r="F110" s="35">
        <v>5</v>
      </c>
      <c r="G110" s="35">
        <v>6</v>
      </c>
      <c r="H110" s="35">
        <v>7</v>
      </c>
      <c r="I110" s="35">
        <v>8</v>
      </c>
      <c r="J110" s="35">
        <v>9</v>
      </c>
      <c r="K110" s="35">
        <v>10</v>
      </c>
    </row>
    <row r="111" spans="1:11" x14ac:dyDescent="0.3">
      <c r="A111" s="32" t="s">
        <v>1</v>
      </c>
      <c r="B111" s="34">
        <f>Pair!B106</f>
        <v>-0.91950383464839502</v>
      </c>
      <c r="C111" s="34">
        <f>Pair!C106</f>
        <v>-0.79657325222673503</v>
      </c>
      <c r="D111" s="34">
        <f>Pair!D106</f>
        <v>-0.79090499227980193</v>
      </c>
      <c r="E111" s="34">
        <f>Pair!E106</f>
        <v>-0.78500772581014577</v>
      </c>
      <c r="F111" s="34">
        <f>Pair!F106</f>
        <v>-0.77992826635423507</v>
      </c>
      <c r="G111" s="34">
        <f>Pair!G106</f>
        <v>-0.76185417395280952</v>
      </c>
      <c r="H111" s="34">
        <f>Pair!H106</f>
        <v>-0.73333434200581205</v>
      </c>
      <c r="I111" s="34">
        <f>Pair!I106</f>
        <v>-0.77564432442161269</v>
      </c>
      <c r="J111" s="34">
        <f>Pair!J106</f>
        <v>-0.82527093888866809</v>
      </c>
      <c r="K111" s="34">
        <f>Pair!K106</f>
        <v>-0.88400087606851341</v>
      </c>
    </row>
    <row r="112" spans="1:11" x14ac:dyDescent="0.3">
      <c r="A112" s="32">
        <v>2</v>
      </c>
      <c r="B112" s="34">
        <f>Pair!B107</f>
        <v>-0.64969215627243293</v>
      </c>
      <c r="C112" s="34">
        <f>Pair!C107</f>
        <v>-0.62794445506581353</v>
      </c>
      <c r="D112" s="34">
        <f>Pair!D107</f>
        <v>-0.62549382739723836</v>
      </c>
      <c r="E112" s="34">
        <f>Pair!E107</f>
        <v>-1.233795673947496</v>
      </c>
      <c r="F112" s="34">
        <f>Pair!F107</f>
        <v>-1.2294260823600434</v>
      </c>
      <c r="G112" s="34">
        <f>Pair!G107</f>
        <v>-1.2139033364678189</v>
      </c>
      <c r="H112" s="34">
        <f>Pair!H107</f>
        <v>-0.93141319961009761</v>
      </c>
      <c r="I112" s="34">
        <f>Pair!I107</f>
        <v>-0.53303800219597064</v>
      </c>
      <c r="J112" s="34">
        <f>Pair!J107</f>
        <v>-0.57336816996507856</v>
      </c>
      <c r="K112" s="34">
        <f>Pair!K107</f>
        <v>-0.62034738716819848</v>
      </c>
    </row>
    <row r="113" spans="1:14" x14ac:dyDescent="0.3">
      <c r="A113" s="32">
        <v>3</v>
      </c>
      <c r="B113" s="34">
        <f>Pair!B108</f>
        <v>-0.67780484725526791</v>
      </c>
      <c r="C113" s="34">
        <f>Pair!C108</f>
        <v>-0.65118323227086761</v>
      </c>
      <c r="D113" s="34">
        <f>Pair!D108</f>
        <v>-0.64909810474299945</v>
      </c>
      <c r="E113" s="34">
        <f>Pair!E108</f>
        <v>-1.2592355852064572</v>
      </c>
      <c r="F113" s="34">
        <f>Pair!F108</f>
        <v>-1.2551816937596973</v>
      </c>
      <c r="G113" s="34">
        <f>Pair!G108</f>
        <v>-1.2407797451889642</v>
      </c>
      <c r="H113" s="34">
        <f>Pair!H108</f>
        <v>-0.96452201711337948</v>
      </c>
      <c r="I113" s="34">
        <f>Pair!I108</f>
        <v>-0.5657286516448633</v>
      </c>
      <c r="J113" s="34">
        <f>Pair!J108</f>
        <v>-0.60258608955731263</v>
      </c>
      <c r="K113" s="34">
        <f>Pair!K108</f>
        <v>-0.64629383657022199</v>
      </c>
    </row>
    <row r="114" spans="1:14" x14ac:dyDescent="0.3">
      <c r="A114" s="32">
        <v>4</v>
      </c>
      <c r="B114" s="34">
        <f>Pair!B109</f>
        <v>-0.61870368335035075</v>
      </c>
      <c r="C114" s="34">
        <f>Pair!C109</f>
        <v>-0.52570125482952001</v>
      </c>
      <c r="D114" s="34">
        <f>Pair!D109</f>
        <v>-0.51982063212531804</v>
      </c>
      <c r="E114" s="34">
        <f>Pair!E109</f>
        <v>-0.52686965809573971</v>
      </c>
      <c r="F114" s="34">
        <f>Pair!F109</f>
        <v>-0.52180592231171319</v>
      </c>
      <c r="G114" s="34">
        <f>Pair!G109</f>
        <v>-0.50419996892272845</v>
      </c>
      <c r="H114" s="34">
        <f>Pair!H109</f>
        <v>-0.40009338241588083</v>
      </c>
      <c r="I114" s="34">
        <f>Pair!I109</f>
        <v>-0.44404302315822308</v>
      </c>
      <c r="J114" s="34">
        <f>Pair!J109</f>
        <v>-0.54699786561582064</v>
      </c>
      <c r="K114" s="34">
        <f>Pair!K109</f>
        <v>-0.60080448007436693</v>
      </c>
    </row>
    <row r="115" spans="1:14" x14ac:dyDescent="0.3">
      <c r="A115" s="32">
        <v>5</v>
      </c>
      <c r="B115" s="34">
        <f>Pair!B110</f>
        <v>-0.51971754456469177</v>
      </c>
      <c r="C115" s="34">
        <f>Pair!C110</f>
        <v>-0.85103178353717812</v>
      </c>
      <c r="D115" s="34">
        <f>Pair!D110</f>
        <v>-0.84384328890976379</v>
      </c>
      <c r="E115" s="34">
        <f>Pair!E110</f>
        <v>-0.83634589828741379</v>
      </c>
      <c r="F115" s="34">
        <f>Pair!F110</f>
        <v>-0.82988803869487504</v>
      </c>
      <c r="G115" s="34">
        <f>Pair!G110</f>
        <v>-0.80669875371777267</v>
      </c>
      <c r="H115" s="34">
        <f>Pair!H110</f>
        <v>-0.76752220540680138</v>
      </c>
      <c r="I115" s="34">
        <f>Pair!I110</f>
        <v>-0.80767276141362832</v>
      </c>
      <c r="J115" s="34">
        <f>Pair!J110</f>
        <v>-0.85334348220532463</v>
      </c>
      <c r="K115" s="34">
        <f>Pair!K110</f>
        <v>-0.4391161443290561</v>
      </c>
    </row>
    <row r="116" spans="1:14" x14ac:dyDescent="0.3">
      <c r="A116" s="32">
        <v>6</v>
      </c>
      <c r="B116" s="34">
        <f>Pair!B111</f>
        <v>-0.69498195510467564</v>
      </c>
      <c r="C116" s="34">
        <f>Pair!C111</f>
        <v>-0.64537193969934437</v>
      </c>
      <c r="D116" s="34">
        <f>Pair!D111</f>
        <v>-1.2981962094859989</v>
      </c>
      <c r="E116" s="34">
        <f>Pair!E111</f>
        <v>-1.3258537501902028</v>
      </c>
      <c r="F116" s="34">
        <f>Pair!F111</f>
        <v>-1.3226649484466504</v>
      </c>
      <c r="G116" s="34">
        <f>Pair!G111</f>
        <v>-1.311322479541126</v>
      </c>
      <c r="H116" s="34">
        <f>Pair!H111</f>
        <v>-0.56826126528899534</v>
      </c>
      <c r="I116" s="34">
        <f>Pair!I111</f>
        <v>-0.59671580617491327</v>
      </c>
      <c r="J116" s="34">
        <f>Pair!J111</f>
        <v>-0.63009096848306756</v>
      </c>
      <c r="K116" s="34">
        <f>Pair!K111</f>
        <v>-0.66958834719356342</v>
      </c>
    </row>
    <row r="117" spans="1:14" x14ac:dyDescent="0.3">
      <c r="A117" s="32">
        <v>7</v>
      </c>
      <c r="B117" s="34">
        <f>Pair!B112</f>
        <v>-0.73699974700352133</v>
      </c>
      <c r="C117" s="34">
        <f>Pair!C112</f>
        <v>-1.1491979894815301</v>
      </c>
      <c r="D117" s="34">
        <f>Pair!D112</f>
        <v>-1.1357161627688817</v>
      </c>
      <c r="E117" s="34">
        <f>Pair!E112</f>
        <v>-1.1499460105787866</v>
      </c>
      <c r="F117" s="34">
        <f>Pair!F112</f>
        <v>-1.1384444674684717</v>
      </c>
      <c r="G117" s="34">
        <f>Pair!G112</f>
        <v>-1.0970223527199601</v>
      </c>
      <c r="H117" s="34">
        <f>Pair!H112</f>
        <v>-0.89612794755799419</v>
      </c>
      <c r="I117" s="34">
        <f>Pair!I112</f>
        <v>-0.65227026144673639</v>
      </c>
      <c r="J117" s="34">
        <f>Pair!J112</f>
        <v>-0.68104782486550219</v>
      </c>
      <c r="K117" s="34">
        <f>Pair!K112</f>
        <v>-0.71510423814138879</v>
      </c>
    </row>
    <row r="118" spans="1:14" x14ac:dyDescent="0.3">
      <c r="A118" s="32">
        <v>8</v>
      </c>
      <c r="B118" s="34">
        <f>Pair!B113</f>
        <v>-0.78789092338230082</v>
      </c>
      <c r="C118" s="34">
        <f>Pair!C113</f>
        <v>-1.05140250965904</v>
      </c>
      <c r="D118" s="34">
        <f>Pair!D113</f>
        <v>-1.0396412642506361</v>
      </c>
      <c r="E118" s="34">
        <f>Pair!E113</f>
        <v>-1.0537393161914792</v>
      </c>
      <c r="F118" s="34">
        <f>Pair!F113</f>
        <v>-1.0436118446234266</v>
      </c>
      <c r="G118" s="34">
        <f>Pair!G113</f>
        <v>-1.0083999378454569</v>
      </c>
      <c r="H118" s="34">
        <f>Pair!H113</f>
        <v>-0.80018676483176154</v>
      </c>
      <c r="I118" s="34">
        <f>Pair!I113</f>
        <v>-0.88808604631644616</v>
      </c>
      <c r="J118" s="34">
        <f>Pair!J113</f>
        <v>-1.0939957312316413</v>
      </c>
      <c r="K118" s="34">
        <f>Pair!K113</f>
        <v>-0.75435008288721794</v>
      </c>
    </row>
    <row r="119" spans="1:14" x14ac:dyDescent="0.3">
      <c r="A119" s="32">
        <v>9</v>
      </c>
      <c r="B119" s="34">
        <f>Pair!B114</f>
        <v>-0.56504224633707278</v>
      </c>
      <c r="C119" s="34">
        <f>Pair!C114</f>
        <v>-0.94593701599860758</v>
      </c>
      <c r="D119" s="34">
        <f>Pair!D114</f>
        <v>-0.93613624810926055</v>
      </c>
      <c r="E119" s="34">
        <f>Pair!E114</f>
        <v>-0.95049324211147157</v>
      </c>
      <c r="F119" s="34">
        <f>Pair!F114</f>
        <v>-0.94210465728724424</v>
      </c>
      <c r="G119" s="34">
        <f>Pair!G114</f>
        <v>-0.91224826748974974</v>
      </c>
      <c r="H119" s="34">
        <f>Pair!H114</f>
        <v>-0.23132443481922021</v>
      </c>
      <c r="I119" s="34">
        <f>Pair!I114</f>
        <v>-0.78543318179803123</v>
      </c>
      <c r="J119" s="34">
        <f>Pair!J114</f>
        <v>-0.88224594024720138</v>
      </c>
      <c r="K119" s="34">
        <f>Pair!K114</f>
        <v>-0.56504224633707278</v>
      </c>
    </row>
    <row r="120" spans="1:14" x14ac:dyDescent="0.3">
      <c r="A120" s="32">
        <v>10</v>
      </c>
      <c r="B120" s="34">
        <f>Pair!B115</f>
        <v>-0.3421935692918448</v>
      </c>
      <c r="C120" s="34">
        <f>Pair!C115</f>
        <v>-0.11799348450596005</v>
      </c>
      <c r="D120" s="34">
        <f>Pair!D115</f>
        <v>-0.11469964269825067</v>
      </c>
      <c r="E120" s="34">
        <f>Pair!E115</f>
        <v>-0.11123270703408057</v>
      </c>
      <c r="F120" s="34">
        <f>Pair!F115</f>
        <v>-0.10824617340471979</v>
      </c>
      <c r="G120" s="34">
        <f>Pair!G115</f>
        <v>-9.7163256157420136E-2</v>
      </c>
      <c r="H120" s="34">
        <f>Pair!H115</f>
        <v>-7.4073704035476681E-2</v>
      </c>
      <c r="I120" s="34">
        <f>Pair!I115</f>
        <v>-6.939494681603392E-2</v>
      </c>
      <c r="J120" s="34">
        <f>Pair!J115</f>
        <v>-6.0823843852755924E-2</v>
      </c>
      <c r="K120" s="34">
        <f>Pair!K115</f>
        <v>-0.11142433852261402</v>
      </c>
    </row>
    <row r="122" spans="1:14" x14ac:dyDescent="0.3">
      <c r="A122" s="37" t="s">
        <v>11</v>
      </c>
      <c r="B122" s="38"/>
      <c r="C122" s="39">
        <v>-1</v>
      </c>
    </row>
    <row r="123" spans="1:14" ht="15" thickBot="1" x14ac:dyDescent="0.35"/>
    <row r="124" spans="1:14" ht="24" thickBot="1" x14ac:dyDescent="0.5">
      <c r="A124" s="465" t="s">
        <v>226</v>
      </c>
      <c r="B124" s="466"/>
      <c r="C124" s="466"/>
      <c r="D124" s="466"/>
      <c r="E124" s="466"/>
      <c r="F124" s="466"/>
      <c r="G124" s="466"/>
      <c r="H124" s="466"/>
      <c r="I124" s="466"/>
      <c r="J124" s="466"/>
      <c r="K124" s="467"/>
      <c r="M124" s="351" t="s">
        <v>2</v>
      </c>
      <c r="N124" s="33">
        <f>SUM(B126:K140,B142:K150,B152:K161,C163)</f>
        <v>-3.0187032811491319</v>
      </c>
    </row>
    <row r="125" spans="1:14" x14ac:dyDescent="0.3">
      <c r="A125" s="147" t="s">
        <v>9</v>
      </c>
      <c r="B125" s="147" t="s">
        <v>1</v>
      </c>
      <c r="C125" s="147">
        <v>2</v>
      </c>
      <c r="D125" s="147">
        <v>3</v>
      </c>
      <c r="E125" s="147">
        <v>4</v>
      </c>
      <c r="F125" s="147">
        <v>5</v>
      </c>
      <c r="G125" s="147">
        <v>6</v>
      </c>
      <c r="H125" s="147">
        <v>7</v>
      </c>
      <c r="I125" s="147">
        <v>8</v>
      </c>
      <c r="J125" s="147">
        <v>9</v>
      </c>
      <c r="K125" s="147">
        <v>10</v>
      </c>
    </row>
    <row r="126" spans="1:14" x14ac:dyDescent="0.3">
      <c r="A126" s="32">
        <v>5</v>
      </c>
      <c r="B126" s="34">
        <f>B44+B85</f>
        <v>-0.40632230211141929</v>
      </c>
      <c r="C126" s="34">
        <f t="shared" ref="C126:K126" si="0">C44+C85</f>
        <v>-0.22298742563519591</v>
      </c>
      <c r="D126" s="34">
        <f t="shared" si="0"/>
        <v>-0.20365615107193252</v>
      </c>
      <c r="E126" s="34">
        <f t="shared" si="0"/>
        <v>-0.19821866254841491</v>
      </c>
      <c r="F126" s="34">
        <f t="shared" si="0"/>
        <v>-0.17716593873782382</v>
      </c>
      <c r="G126" s="34">
        <f t="shared" si="0"/>
        <v>-0.15943230099265976</v>
      </c>
      <c r="H126" s="34">
        <f t="shared" si="0"/>
        <v>-0.11944744188414858</v>
      </c>
      <c r="I126" s="34">
        <f t="shared" si="0"/>
        <v>-0.18809330390318524</v>
      </c>
      <c r="J126" s="34">
        <f t="shared" si="0"/>
        <v>-0.26661505335795915</v>
      </c>
      <c r="K126" s="34">
        <f t="shared" si="0"/>
        <v>-0.35774345258089801</v>
      </c>
    </row>
    <row r="127" spans="1:14" x14ac:dyDescent="0.3">
      <c r="A127" s="32">
        <v>6</v>
      </c>
      <c r="B127" s="34">
        <f t="shared" ref="B127:K127" si="1">B45+B86</f>
        <v>-0.41968690347101084</v>
      </c>
      <c r="C127" s="34">
        <f t="shared" si="1"/>
        <v>-0.23916588978464803</v>
      </c>
      <c r="D127" s="34">
        <f t="shared" si="1"/>
        <v>-0.219792540124366</v>
      </c>
      <c r="E127" s="34">
        <f t="shared" si="1"/>
        <v>-0.21335958714857922</v>
      </c>
      <c r="F127" s="34">
        <f t="shared" si="1"/>
        <v>-0.19225163618674357</v>
      </c>
      <c r="G127" s="34">
        <f t="shared" si="1"/>
        <v>-0.17553750370041121</v>
      </c>
      <c r="H127" s="34">
        <f t="shared" si="1"/>
        <v>-0.15193270723669949</v>
      </c>
      <c r="I127" s="34">
        <f t="shared" si="1"/>
        <v>-0.21724188132078476</v>
      </c>
      <c r="J127" s="34">
        <f t="shared" si="1"/>
        <v>-0.29264070019772609</v>
      </c>
      <c r="K127" s="34">
        <f t="shared" si="1"/>
        <v>-0.38050766229289545</v>
      </c>
    </row>
    <row r="128" spans="1:14" x14ac:dyDescent="0.3">
      <c r="A128" s="32">
        <v>7</v>
      </c>
      <c r="B128" s="34">
        <f t="shared" ref="B128:K128" si="2">B46+B87</f>
        <v>-0.39971038372569107</v>
      </c>
      <c r="C128" s="34">
        <f t="shared" si="2"/>
        <v>-0.16716826718028743</v>
      </c>
      <c r="D128" s="34">
        <f t="shared" si="2"/>
        <v>-0.14287292363546222</v>
      </c>
      <c r="E128" s="34">
        <f t="shared" si="2"/>
        <v>-0.12976077465279967</v>
      </c>
      <c r="F128" s="34">
        <f t="shared" si="2"/>
        <v>-0.10444380043319518</v>
      </c>
      <c r="G128" s="34">
        <f t="shared" si="2"/>
        <v>-7.1196213933497787E-2</v>
      </c>
      <c r="H128" s="34">
        <f t="shared" si="2"/>
        <v>-6.8807799580427709E-2</v>
      </c>
      <c r="I128" s="34">
        <f t="shared" si="2"/>
        <v>-0.21060476872434952</v>
      </c>
      <c r="J128" s="34">
        <f t="shared" si="2"/>
        <v>-0.28536544048687662</v>
      </c>
      <c r="K128" s="34">
        <f t="shared" si="2"/>
        <v>-0.36507789921394684</v>
      </c>
    </row>
    <row r="129" spans="1:11" x14ac:dyDescent="0.3">
      <c r="A129" s="32">
        <v>8</v>
      </c>
      <c r="B129" s="34">
        <f t="shared" ref="B129:K129" si="3">B47+B88</f>
        <v>-0.33034033459070083</v>
      </c>
      <c r="C129" s="34">
        <f t="shared" si="3"/>
        <v>-7.589887540672835E-2</v>
      </c>
      <c r="D129" s="34">
        <f t="shared" si="3"/>
        <v>-5.3844204634631188E-2</v>
      </c>
      <c r="E129" s="34">
        <f t="shared" si="3"/>
        <v>-4.2144240724940829E-2</v>
      </c>
      <c r="F129" s="34">
        <f t="shared" si="3"/>
        <v>-1.9858644918399615E-2</v>
      </c>
      <c r="G129" s="34">
        <f t="shared" si="3"/>
        <v>2.1302717196534426E-2</v>
      </c>
      <c r="H129" s="34">
        <f t="shared" si="3"/>
        <v>8.2207439363742696E-2</v>
      </c>
      <c r="I129" s="34">
        <f t="shared" si="3"/>
        <v>-5.9898275658656186E-2</v>
      </c>
      <c r="J129" s="34">
        <f t="shared" si="3"/>
        <v>-0.21018633199821762</v>
      </c>
      <c r="K129" s="34">
        <f t="shared" si="3"/>
        <v>-0.30177738614031374</v>
      </c>
    </row>
    <row r="130" spans="1:11" x14ac:dyDescent="0.3">
      <c r="A130" s="32">
        <v>9</v>
      </c>
      <c r="B130" s="34">
        <f t="shared" ref="B130:K130" si="4">B48+B89</f>
        <v>-0.25192476177072093</v>
      </c>
      <c r="C130" s="34">
        <f t="shared" si="4"/>
        <v>2.3952062671612817E-2</v>
      </c>
      <c r="D130" s="34">
        <f t="shared" si="4"/>
        <v>-2.8505931683336483E-2</v>
      </c>
      <c r="E130" s="34">
        <f t="shared" si="4"/>
        <v>1.3617208927950486E-2</v>
      </c>
      <c r="F130" s="34">
        <f t="shared" si="4"/>
        <v>5.4477600598054732E-2</v>
      </c>
      <c r="G130" s="34">
        <f t="shared" si="4"/>
        <v>0.12224728527031403</v>
      </c>
      <c r="H130" s="34">
        <f t="shared" si="4"/>
        <v>0.17186785993695253</v>
      </c>
      <c r="I130" s="34">
        <f t="shared" si="4"/>
        <v>9.8376217435392488E-2</v>
      </c>
      <c r="J130" s="34">
        <f t="shared" si="4"/>
        <v>-5.2178053462651752E-2</v>
      </c>
      <c r="K130" s="34">
        <f t="shared" si="4"/>
        <v>-0.21343169035706566</v>
      </c>
    </row>
    <row r="131" spans="1:11" x14ac:dyDescent="0.3">
      <c r="A131" s="32">
        <v>10</v>
      </c>
      <c r="B131" s="34">
        <f t="shared" ref="B131:K131" si="5">B49+B90</f>
        <v>-0.14666789263035868</v>
      </c>
      <c r="C131" s="34">
        <f t="shared" si="5"/>
        <v>0.2500939818440977</v>
      </c>
      <c r="D131" s="34">
        <f t="shared" si="5"/>
        <v>0.28488543266482846</v>
      </c>
      <c r="E131" s="34">
        <f t="shared" si="5"/>
        <v>0.32066380619062806</v>
      </c>
      <c r="F131" s="34">
        <f t="shared" si="5"/>
        <v>0.35536742210744987</v>
      </c>
      <c r="G131" s="34">
        <f t="shared" si="5"/>
        <v>0.41325061823830811</v>
      </c>
      <c r="H131" s="34">
        <f t="shared" si="5"/>
        <v>0.35379450778718047</v>
      </c>
      <c r="I131" s="34">
        <f t="shared" si="5"/>
        <v>0.26153405101436689</v>
      </c>
      <c r="J131" s="34">
        <f t="shared" si="5"/>
        <v>0.13177753544481252</v>
      </c>
      <c r="K131" s="34">
        <f t="shared" si="5"/>
        <v>-4.4990260383612979E-2</v>
      </c>
    </row>
    <row r="132" spans="1:11" x14ac:dyDescent="0.3">
      <c r="A132" s="32">
        <v>11</v>
      </c>
      <c r="B132" s="34">
        <f t="shared" ref="B132:K132" si="6">B50+B91</f>
        <v>-4.1986836980868136E-2</v>
      </c>
      <c r="C132" s="34">
        <f t="shared" si="6"/>
        <v>0.36179549274126732</v>
      </c>
      <c r="D132" s="34">
        <f t="shared" si="6"/>
        <v>0.39336001561110612</v>
      </c>
      <c r="E132" s="34">
        <f t="shared" si="6"/>
        <v>0.4257641128142502</v>
      </c>
      <c r="F132" s="34">
        <f t="shared" si="6"/>
        <v>0.45754933101321016</v>
      </c>
      <c r="G132" s="34">
        <f t="shared" si="6"/>
        <v>0.50504054454810898</v>
      </c>
      <c r="H132" s="34">
        <f t="shared" si="6"/>
        <v>0.42427100136903362</v>
      </c>
      <c r="I132" s="34">
        <f t="shared" si="6"/>
        <v>0.32559092499839826</v>
      </c>
      <c r="J132" s="34">
        <f t="shared" si="6"/>
        <v>0.21523259021649621</v>
      </c>
      <c r="K132" s="34">
        <f t="shared" si="6"/>
        <v>5.9690795265877505E-2</v>
      </c>
    </row>
    <row r="133" spans="1:11" x14ac:dyDescent="0.3">
      <c r="A133" s="32">
        <v>12</v>
      </c>
      <c r="B133" s="34">
        <f t="shared" ref="B133:K133" si="7">B51+B92</f>
        <v>-0.4656605837768395</v>
      </c>
      <c r="C133" s="34">
        <f t="shared" si="7"/>
        <v>-0.29692815820591867</v>
      </c>
      <c r="D133" s="34">
        <f t="shared" si="7"/>
        <v>-0.2834649948025309</v>
      </c>
      <c r="E133" s="34">
        <f t="shared" si="7"/>
        <v>-0.39342247787975798</v>
      </c>
      <c r="F133" s="34">
        <f t="shared" si="7"/>
        <v>-0.37148725380003844</v>
      </c>
      <c r="G133" s="34">
        <f t="shared" si="7"/>
        <v>-0.36474043129730305</v>
      </c>
      <c r="H133" s="34">
        <f t="shared" si="7"/>
        <v>-0.21284771451731427</v>
      </c>
      <c r="I133" s="34">
        <f t="shared" si="7"/>
        <v>-0.27157480502428621</v>
      </c>
      <c r="J133" s="34">
        <f t="shared" si="7"/>
        <v>-0.34001328060893565</v>
      </c>
      <c r="K133" s="34">
        <f t="shared" si="7"/>
        <v>-0.42069618899826788</v>
      </c>
    </row>
    <row r="134" spans="1:11" x14ac:dyDescent="0.3">
      <c r="A134" s="32">
        <v>13</v>
      </c>
      <c r="B134" s="34">
        <f t="shared" ref="B134:K134" si="8">B52+B93</f>
        <v>-0.50382768493563657</v>
      </c>
      <c r="C134" s="34">
        <f t="shared" si="8"/>
        <v>-0.43428278698693945</v>
      </c>
      <c r="D134" s="34">
        <f t="shared" si="8"/>
        <v>-0.41401603800015752</v>
      </c>
      <c r="E134" s="34">
        <f t="shared" si="8"/>
        <v>-0.39342247787975798</v>
      </c>
      <c r="F134" s="34">
        <f t="shared" si="8"/>
        <v>-0.37148725380003844</v>
      </c>
      <c r="G134" s="34">
        <f t="shared" si="8"/>
        <v>-0.36474043129730305</v>
      </c>
      <c r="H134" s="34">
        <f t="shared" si="8"/>
        <v>-0.26907287776607758</v>
      </c>
      <c r="I134" s="34">
        <f t="shared" si="8"/>
        <v>-0.32360517609397998</v>
      </c>
      <c r="J134" s="34">
        <f t="shared" si="8"/>
        <v>-0.3871551891368688</v>
      </c>
      <c r="K134" s="34">
        <f t="shared" si="8"/>
        <v>-0.46207503264124877</v>
      </c>
    </row>
    <row r="135" spans="1:11" x14ac:dyDescent="0.3">
      <c r="A135" s="32">
        <v>14</v>
      </c>
      <c r="B135" s="34">
        <f t="shared" ref="B135:K135" si="9">B53+B94</f>
        <v>-0.53926856458309114</v>
      </c>
      <c r="C135" s="34">
        <f t="shared" si="9"/>
        <v>-0.43428278698693945</v>
      </c>
      <c r="D135" s="34">
        <f t="shared" si="9"/>
        <v>-0.41401603800015752</v>
      </c>
      <c r="E135" s="34">
        <f t="shared" si="9"/>
        <v>-0.39342247787975798</v>
      </c>
      <c r="F135" s="34">
        <f t="shared" si="9"/>
        <v>-0.37148725380003844</v>
      </c>
      <c r="G135" s="34">
        <f t="shared" si="9"/>
        <v>-0.36474043129730305</v>
      </c>
      <c r="H135" s="34">
        <f t="shared" si="9"/>
        <v>-0.32128195792564351</v>
      </c>
      <c r="I135" s="34">
        <f t="shared" si="9"/>
        <v>-0.37191909208726714</v>
      </c>
      <c r="J135" s="34">
        <f t="shared" si="9"/>
        <v>-0.43092981848423534</v>
      </c>
      <c r="K135" s="34">
        <f t="shared" si="9"/>
        <v>-0.50049824459544523</v>
      </c>
    </row>
    <row r="136" spans="1:11" x14ac:dyDescent="0.3">
      <c r="A136" s="32">
        <v>15</v>
      </c>
      <c r="B136" s="34">
        <f t="shared" ref="B136:K136" si="10">B54+B95</f>
        <v>-0.57217795282715611</v>
      </c>
      <c r="C136" s="34">
        <f t="shared" si="10"/>
        <v>-0.43428278698693945</v>
      </c>
      <c r="D136" s="34">
        <f t="shared" si="10"/>
        <v>-0.41401603800015752</v>
      </c>
      <c r="E136" s="34">
        <f t="shared" si="10"/>
        <v>-0.39342247787975798</v>
      </c>
      <c r="F136" s="34">
        <f t="shared" si="10"/>
        <v>-0.37148725380003844</v>
      </c>
      <c r="G136" s="34">
        <f t="shared" si="10"/>
        <v>-0.36474043129730305</v>
      </c>
      <c r="H136" s="34">
        <f t="shared" si="10"/>
        <v>-0.3697618180738117</v>
      </c>
      <c r="I136" s="34">
        <f t="shared" si="10"/>
        <v>-0.41678201408103366</v>
      </c>
      <c r="J136" s="34">
        <f t="shared" si="10"/>
        <v>-0.47157768859250421</v>
      </c>
      <c r="K136" s="34">
        <f t="shared" si="10"/>
        <v>-0.53617694141005634</v>
      </c>
    </row>
    <row r="137" spans="1:11" x14ac:dyDescent="0.3">
      <c r="A137" s="32">
        <v>16</v>
      </c>
      <c r="B137" s="34">
        <f t="shared" ref="B137:K137" si="11">B55+B96</f>
        <v>-0.57578184676460165</v>
      </c>
      <c r="C137" s="34">
        <f t="shared" si="11"/>
        <v>-0.43428278698693945</v>
      </c>
      <c r="D137" s="34">
        <f t="shared" si="11"/>
        <v>-0.41401603800015752</v>
      </c>
      <c r="E137" s="34">
        <f t="shared" si="11"/>
        <v>-0.39342247787975798</v>
      </c>
      <c r="F137" s="34">
        <f t="shared" si="11"/>
        <v>-0.37148725380003844</v>
      </c>
      <c r="G137" s="34">
        <f t="shared" si="11"/>
        <v>-0.36474043129730305</v>
      </c>
      <c r="H137" s="34">
        <f t="shared" si="11"/>
        <v>-0.41477883106853952</v>
      </c>
      <c r="I137" s="34">
        <f t="shared" si="11"/>
        <v>-0.4584404416466743</v>
      </c>
      <c r="J137" s="34">
        <f t="shared" si="11"/>
        <v>-0.50932213940732529</v>
      </c>
      <c r="K137" s="34">
        <f t="shared" si="11"/>
        <v>-0.56930715988076663</v>
      </c>
    </row>
    <row r="138" spans="1:11" x14ac:dyDescent="0.3">
      <c r="A138" s="32">
        <v>17</v>
      </c>
      <c r="B138" s="34">
        <f t="shared" ref="B138:K138" si="12">B56+B97</f>
        <v>-0.46435750824198774</v>
      </c>
      <c r="C138" s="34">
        <f t="shared" si="12"/>
        <v>-0.15297458768154204</v>
      </c>
      <c r="D138" s="34">
        <f t="shared" si="12"/>
        <v>-0.11721624142457354</v>
      </c>
      <c r="E138" s="34">
        <f t="shared" si="12"/>
        <v>-8.0573373145316152E-2</v>
      </c>
      <c r="F138" s="34">
        <f t="shared" si="12"/>
        <v>-4.4941375564924613E-2</v>
      </c>
      <c r="G138" s="34">
        <f t="shared" si="12"/>
        <v>1.1739160673341797E-2</v>
      </c>
      <c r="H138" s="34">
        <f t="shared" si="12"/>
        <v>-0.10680898948269474</v>
      </c>
      <c r="I138" s="34">
        <f t="shared" si="12"/>
        <v>-0.38195097104844722</v>
      </c>
      <c r="J138" s="34">
        <f t="shared" si="12"/>
        <v>-0.42315423964521748</v>
      </c>
      <c r="K138" s="34">
        <f t="shared" si="12"/>
        <v>-0.46435750824198757</v>
      </c>
    </row>
    <row r="139" spans="1:11" x14ac:dyDescent="0.3">
      <c r="A139" s="32">
        <v>18</v>
      </c>
      <c r="B139" s="34">
        <f t="shared" ref="B139:K139" si="13">B57+B98</f>
        <v>-0.24150883119675959</v>
      </c>
      <c r="C139" s="34">
        <f t="shared" si="13"/>
        <v>0.12174190222088777</v>
      </c>
      <c r="D139" s="34">
        <f t="shared" si="13"/>
        <v>0.14830007284131125</v>
      </c>
      <c r="E139" s="34">
        <f t="shared" si="13"/>
        <v>0.17585443719748528</v>
      </c>
      <c r="F139" s="34">
        <f t="shared" si="13"/>
        <v>0.19956119497617708</v>
      </c>
      <c r="G139" s="34">
        <f t="shared" si="13"/>
        <v>0.28344391604689845</v>
      </c>
      <c r="H139" s="34">
        <f t="shared" si="13"/>
        <v>0.39955416733655175</v>
      </c>
      <c r="I139" s="34">
        <f t="shared" si="13"/>
        <v>0.10595134861912359</v>
      </c>
      <c r="J139" s="34">
        <f t="shared" si="13"/>
        <v>-0.18316335667343342</v>
      </c>
      <c r="K139" s="34">
        <f t="shared" si="13"/>
        <v>-0.24150883119675953</v>
      </c>
    </row>
    <row r="140" spans="1:11" x14ac:dyDescent="0.3">
      <c r="A140" s="32">
        <v>19</v>
      </c>
      <c r="B140" s="34">
        <f t="shared" ref="B140:K142" si="14">B58+B99</f>
        <v>-1.8660154151531605E-2</v>
      </c>
      <c r="C140" s="34">
        <f t="shared" si="14"/>
        <v>0.38630468602058998</v>
      </c>
      <c r="D140" s="34">
        <f t="shared" si="14"/>
        <v>0.40436293659776013</v>
      </c>
      <c r="E140" s="34">
        <f t="shared" si="14"/>
        <v>0.42317892482749653</v>
      </c>
      <c r="F140" s="34">
        <f t="shared" si="14"/>
        <v>0.43951210416088365</v>
      </c>
      <c r="G140" s="34">
        <f t="shared" si="14"/>
        <v>0.49597707378731903</v>
      </c>
      <c r="H140" s="34">
        <f t="shared" si="14"/>
        <v>0.61597649575343139</v>
      </c>
      <c r="I140" s="34">
        <f t="shared" si="14"/>
        <v>0.5938536682866945</v>
      </c>
      <c r="J140" s="34">
        <f t="shared" si="14"/>
        <v>0.28759675706758142</v>
      </c>
      <c r="K140" s="34">
        <f t="shared" si="14"/>
        <v>-1.8660154151531549E-2</v>
      </c>
    </row>
    <row r="141" spans="1:11" x14ac:dyDescent="0.3">
      <c r="A141" s="32" t="s">
        <v>4</v>
      </c>
      <c r="B141" s="32" t="s">
        <v>1</v>
      </c>
      <c r="C141" s="35">
        <v>2</v>
      </c>
      <c r="D141" s="35">
        <v>3</v>
      </c>
      <c r="E141" s="35">
        <v>4</v>
      </c>
      <c r="F141" s="35">
        <v>5</v>
      </c>
      <c r="G141" s="35">
        <v>6</v>
      </c>
      <c r="H141" s="35">
        <v>7</v>
      </c>
      <c r="I141" s="35">
        <v>8</v>
      </c>
      <c r="J141" s="35">
        <v>9</v>
      </c>
      <c r="K141" s="35">
        <v>10</v>
      </c>
    </row>
    <row r="142" spans="1:11" x14ac:dyDescent="0.3">
      <c r="A142" s="32">
        <v>13</v>
      </c>
      <c r="B142" s="34">
        <f t="shared" si="14"/>
        <v>-0.23472177802444927</v>
      </c>
      <c r="C142" s="34">
        <f t="shared" si="14"/>
        <v>-2.1983366580353492E-2</v>
      </c>
      <c r="D142" s="34">
        <f t="shared" si="14"/>
        <v>-4.3289785203662889E-3</v>
      </c>
      <c r="E142" s="34">
        <f t="shared" si="14"/>
        <v>9.8018717131465039E-4</v>
      </c>
      <c r="F142" s="34">
        <f t="shared" si="14"/>
        <v>1.9657146080705346E-2</v>
      </c>
      <c r="G142" s="34">
        <f t="shared" si="14"/>
        <v>-7.9995074747221784E-2</v>
      </c>
      <c r="H142" s="34">
        <f t="shared" si="14"/>
        <v>0.12238569517899184</v>
      </c>
      <c r="I142" s="34">
        <f t="shared" si="14"/>
        <v>5.4057070196311396E-2</v>
      </c>
      <c r="J142" s="34">
        <f t="shared" si="14"/>
        <v>-3.7694688127480003E-2</v>
      </c>
      <c r="K142" s="34">
        <f t="shared" si="14"/>
        <v>-0.16080628455762785</v>
      </c>
    </row>
    <row r="143" spans="1:11" x14ac:dyDescent="0.3">
      <c r="A143" s="32">
        <v>14</v>
      </c>
      <c r="B143" s="34">
        <f t="shared" ref="B143:K143" si="15">B61+B102</f>
        <v>-0.26406959413166392</v>
      </c>
      <c r="C143" s="34">
        <f t="shared" si="15"/>
        <v>-5.1433325180823886E-2</v>
      </c>
      <c r="D143" s="34">
        <f t="shared" si="15"/>
        <v>-3.35923399117799E-2</v>
      </c>
      <c r="E143" s="34">
        <f t="shared" si="15"/>
        <v>-2.7191431760904772E-2</v>
      </c>
      <c r="F143" s="34">
        <f t="shared" si="15"/>
        <v>-0.12548501378462906</v>
      </c>
      <c r="G143" s="34">
        <f t="shared" si="15"/>
        <v>-7.9995074747221562E-2</v>
      </c>
      <c r="H143" s="34">
        <f t="shared" si="15"/>
        <v>7.9507488494468037E-2</v>
      </c>
      <c r="I143" s="34">
        <f t="shared" si="15"/>
        <v>1.3277219463208478E-2</v>
      </c>
      <c r="J143" s="34">
        <f t="shared" si="15"/>
        <v>-7.5163189441683931E-2</v>
      </c>
      <c r="K143" s="34">
        <f t="shared" si="15"/>
        <v>-0.19330354140765693</v>
      </c>
    </row>
    <row r="144" spans="1:11" x14ac:dyDescent="0.3">
      <c r="A144" s="32">
        <v>15</v>
      </c>
      <c r="B144" s="34">
        <f t="shared" ref="B144:K144" si="16">B62+B103</f>
        <v>-0.29312934580507005</v>
      </c>
      <c r="C144" s="34">
        <f t="shared" si="16"/>
        <v>-7.8779715309832299E-2</v>
      </c>
      <c r="D144" s="34">
        <f t="shared" si="16"/>
        <v>-6.0765461203806936E-2</v>
      </c>
      <c r="E144" s="34">
        <f t="shared" si="16"/>
        <v>-5.335079219796568E-2</v>
      </c>
      <c r="F144" s="34">
        <f t="shared" si="16"/>
        <v>-0.12548501378462906</v>
      </c>
      <c r="G144" s="34">
        <f t="shared" si="16"/>
        <v>-7.9995074747221784E-2</v>
      </c>
      <c r="H144" s="34">
        <f t="shared" si="16"/>
        <v>3.7028282279269298E-2</v>
      </c>
      <c r="I144" s="34">
        <f t="shared" si="16"/>
        <v>-2.705478050290161E-2</v>
      </c>
      <c r="J144" s="34">
        <f t="shared" si="16"/>
        <v>-0.11218876868994304</v>
      </c>
      <c r="K144" s="34">
        <f t="shared" si="16"/>
        <v>-0.2254399335823879</v>
      </c>
    </row>
    <row r="145" spans="1:11" x14ac:dyDescent="0.3">
      <c r="A145" s="32">
        <v>16</v>
      </c>
      <c r="B145" s="34">
        <f t="shared" ref="B145:K145" si="17">B63+B104</f>
        <v>-0.31409107314591783</v>
      </c>
      <c r="C145" s="34">
        <f t="shared" si="17"/>
        <v>-0.10417279185819706</v>
      </c>
      <c r="D145" s="34">
        <f t="shared" si="17"/>
        <v>-8.5997645260689093E-2</v>
      </c>
      <c r="E145" s="34">
        <f t="shared" si="17"/>
        <v>-0.16601578142221651</v>
      </c>
      <c r="F145" s="34">
        <f t="shared" si="17"/>
        <v>-0.12548501378462906</v>
      </c>
      <c r="G145" s="34">
        <f t="shared" si="17"/>
        <v>-7.9995074747221784E-2</v>
      </c>
      <c r="H145" s="34">
        <f t="shared" si="17"/>
        <v>-4.8901571730159965E-3</v>
      </c>
      <c r="I145" s="34">
        <f t="shared" si="17"/>
        <v>-6.6794847920094103E-2</v>
      </c>
      <c r="J145" s="34">
        <f t="shared" si="17"/>
        <v>-0.14864353463007479</v>
      </c>
      <c r="K145" s="34">
        <f t="shared" si="17"/>
        <v>-0.25710121084742421</v>
      </c>
    </row>
    <row r="146" spans="1:11" x14ac:dyDescent="0.3">
      <c r="A146" s="32">
        <v>17</v>
      </c>
      <c r="B146" s="34">
        <f t="shared" ref="B146:K146" si="18">B64+B105</f>
        <v>-0.3009477459693628</v>
      </c>
      <c r="C146" s="34">
        <f t="shared" si="18"/>
        <v>-4.7378305994422221E-2</v>
      </c>
      <c r="D146" s="34">
        <f t="shared" si="18"/>
        <v>-6.9339953031812174E-2</v>
      </c>
      <c r="E146" s="34">
        <f t="shared" si="18"/>
        <v>-2.1623886929397207E-2</v>
      </c>
      <c r="F146" s="34">
        <f t="shared" si="18"/>
        <v>2.5228468477730859E-2</v>
      </c>
      <c r="G146" s="34">
        <f t="shared" si="18"/>
        <v>9.3764736931537529E-2</v>
      </c>
      <c r="H146" s="34">
        <f t="shared" si="18"/>
        <v>5.3823463716116626E-2</v>
      </c>
      <c r="I146" s="34">
        <f t="shared" si="18"/>
        <v>-7.2915398729642089E-2</v>
      </c>
      <c r="J146" s="34">
        <f t="shared" si="18"/>
        <v>-0.14978689218213326</v>
      </c>
      <c r="K146" s="34">
        <f t="shared" si="18"/>
        <v>-0.24941602102444044</v>
      </c>
    </row>
    <row r="147" spans="1:11" x14ac:dyDescent="0.3">
      <c r="A147" s="32">
        <v>18</v>
      </c>
      <c r="B147" s="34">
        <f t="shared" ref="B147:K147" si="19">B65+B106</f>
        <v>-0.24150883119675959</v>
      </c>
      <c r="C147" s="34">
        <f t="shared" si="19"/>
        <v>0.12174190222088777</v>
      </c>
      <c r="D147" s="34">
        <f t="shared" si="19"/>
        <v>5.3206038167826764E-2</v>
      </c>
      <c r="E147" s="34">
        <f t="shared" si="19"/>
        <v>9.6727410151895898E-2</v>
      </c>
      <c r="F147" s="34">
        <f t="shared" si="19"/>
        <v>0.13807580872747016</v>
      </c>
      <c r="G147" s="34">
        <f t="shared" si="19"/>
        <v>0.21916693171933288</v>
      </c>
      <c r="H147" s="34">
        <f t="shared" si="19"/>
        <v>0.39955416733655175</v>
      </c>
      <c r="I147" s="34">
        <f t="shared" si="19"/>
        <v>0.10595134861912359</v>
      </c>
      <c r="J147" s="34">
        <f t="shared" si="19"/>
        <v>-0.10074430758041525</v>
      </c>
      <c r="K147" s="34">
        <f t="shared" si="19"/>
        <v>-0.20109793381277147</v>
      </c>
    </row>
    <row r="148" spans="1:11" x14ac:dyDescent="0.3">
      <c r="A148" s="32">
        <v>19</v>
      </c>
      <c r="B148" s="34">
        <f t="shared" ref="B148:K148" si="20">B66+B107</f>
        <v>-1.8660154151531605E-2</v>
      </c>
      <c r="C148" s="34">
        <f t="shared" si="20"/>
        <v>0.38630468602058998</v>
      </c>
      <c r="D148" s="34">
        <f t="shared" si="20"/>
        <v>0.40436293659776013</v>
      </c>
      <c r="E148" s="34">
        <f t="shared" si="20"/>
        <v>0.42317892482749653</v>
      </c>
      <c r="F148" s="34">
        <f t="shared" si="20"/>
        <v>0.43951210416088365</v>
      </c>
      <c r="G148" s="34">
        <f t="shared" si="20"/>
        <v>0.49597707378731903</v>
      </c>
      <c r="H148" s="34">
        <f t="shared" si="20"/>
        <v>0.61597649575343139</v>
      </c>
      <c r="I148" s="34">
        <f t="shared" si="20"/>
        <v>0.5938536682866945</v>
      </c>
      <c r="J148" s="34">
        <f t="shared" si="20"/>
        <v>0.28759675706758142</v>
      </c>
      <c r="K148" s="34">
        <f t="shared" si="20"/>
        <v>-1.8660154151531549E-2</v>
      </c>
    </row>
    <row r="149" spans="1:11" x14ac:dyDescent="0.3">
      <c r="A149" s="32">
        <v>20</v>
      </c>
      <c r="B149" s="34">
        <f t="shared" ref="B149:K149" si="21">B67+B108</f>
        <v>0.20418852289369643</v>
      </c>
      <c r="C149" s="34">
        <f t="shared" si="21"/>
        <v>0.63998657521683899</v>
      </c>
      <c r="D149" s="34">
        <f t="shared" si="21"/>
        <v>0.65027209425148147</v>
      </c>
      <c r="E149" s="34">
        <f t="shared" si="21"/>
        <v>0.66104996194807175</v>
      </c>
      <c r="F149" s="34">
        <f t="shared" si="21"/>
        <v>0.67035969063279999</v>
      </c>
      <c r="G149" s="34">
        <f t="shared" si="21"/>
        <v>0.70395857017134456</v>
      </c>
      <c r="H149" s="34">
        <f t="shared" si="21"/>
        <v>0.77322722653717502</v>
      </c>
      <c r="I149" s="34">
        <f t="shared" si="21"/>
        <v>0.79181515955189852</v>
      </c>
      <c r="J149" s="34">
        <f t="shared" si="21"/>
        <v>0.75835687080859615</v>
      </c>
      <c r="K149" s="34">
        <f t="shared" si="21"/>
        <v>0.43495775366292733</v>
      </c>
    </row>
    <row r="150" spans="1:11" x14ac:dyDescent="0.3">
      <c r="A150" s="32">
        <v>21</v>
      </c>
      <c r="B150" s="34">
        <f t="shared" ref="B150:K152" si="22">B68+B109</f>
        <v>1.5</v>
      </c>
      <c r="C150" s="34">
        <f t="shared" si="22"/>
        <v>1.5</v>
      </c>
      <c r="D150" s="34">
        <f t="shared" si="22"/>
        <v>1.5</v>
      </c>
      <c r="E150" s="34">
        <f t="shared" si="22"/>
        <v>1.5</v>
      </c>
      <c r="F150" s="34">
        <f t="shared" si="22"/>
        <v>1.5</v>
      </c>
      <c r="G150" s="34">
        <f t="shared" si="22"/>
        <v>1.5</v>
      </c>
      <c r="H150" s="34">
        <f t="shared" si="22"/>
        <v>1.5</v>
      </c>
      <c r="I150" s="34">
        <f t="shared" si="22"/>
        <v>1.5</v>
      </c>
      <c r="J150" s="34">
        <f t="shared" si="22"/>
        <v>1.5</v>
      </c>
      <c r="K150" s="34">
        <f t="shared" si="22"/>
        <v>1.5</v>
      </c>
    </row>
    <row r="151" spans="1:11" x14ac:dyDescent="0.3">
      <c r="A151" s="32" t="s">
        <v>10</v>
      </c>
      <c r="B151" s="32" t="s">
        <v>1</v>
      </c>
      <c r="C151" s="35">
        <v>2</v>
      </c>
      <c r="D151" s="35">
        <v>3</v>
      </c>
      <c r="E151" s="35">
        <v>4</v>
      </c>
      <c r="F151" s="35">
        <v>5</v>
      </c>
      <c r="G151" s="35">
        <v>6</v>
      </c>
      <c r="H151" s="35">
        <v>7</v>
      </c>
      <c r="I151" s="35">
        <v>8</v>
      </c>
      <c r="J151" s="35">
        <v>9</v>
      </c>
      <c r="K151" s="35">
        <v>10</v>
      </c>
    </row>
    <row r="152" spans="1:11" x14ac:dyDescent="0.3">
      <c r="A152" s="32" t="s">
        <v>1</v>
      </c>
      <c r="B152" s="34">
        <f t="shared" si="22"/>
        <v>-0.11815715102876445</v>
      </c>
      <c r="C152" s="34">
        <f t="shared" si="22"/>
        <v>0.36179549274126743</v>
      </c>
      <c r="D152" s="34">
        <f t="shared" si="22"/>
        <v>0.39336001561110612</v>
      </c>
      <c r="E152" s="34">
        <f t="shared" si="22"/>
        <v>0.4257641128142502</v>
      </c>
      <c r="F152" s="34">
        <f t="shared" si="22"/>
        <v>0.45754933101320994</v>
      </c>
      <c r="G152" s="34">
        <f t="shared" si="22"/>
        <v>0.50504054454810898</v>
      </c>
      <c r="H152" s="34">
        <f t="shared" si="22"/>
        <v>0.42427100136903362</v>
      </c>
      <c r="I152" s="34">
        <f t="shared" si="22"/>
        <v>0.32559092499839815</v>
      </c>
      <c r="J152" s="34">
        <f t="shared" si="22"/>
        <v>0.21523259021649621</v>
      </c>
      <c r="K152" s="34">
        <f t="shared" si="22"/>
        <v>5.9357641870643851E-2</v>
      </c>
    </row>
    <row r="153" spans="1:11" x14ac:dyDescent="0.3">
      <c r="A153" s="32">
        <v>2</v>
      </c>
      <c r="B153" s="34">
        <f t="shared" ref="B153:K153" si="23">B71+B112</f>
        <v>-0.38538530661686632</v>
      </c>
      <c r="C153" s="34">
        <f t="shared" si="23"/>
        <v>-0.20602511996206857</v>
      </c>
      <c r="D153" s="34">
        <f t="shared" si="23"/>
        <v>-0.18677494476941914</v>
      </c>
      <c r="E153" s="34">
        <f t="shared" si="23"/>
        <v>-0.2941585785129972</v>
      </c>
      <c r="F153" s="34">
        <f t="shared" si="23"/>
        <v>-0.25256403275726136</v>
      </c>
      <c r="G153" s="34">
        <f t="shared" si="23"/>
        <v>-0.21150506043503303</v>
      </c>
      <c r="H153" s="34">
        <f t="shared" si="23"/>
        <v>-5.4514042751724667E-2</v>
      </c>
      <c r="I153" s="34">
        <f t="shared" si="23"/>
        <v>-0.15933415266020512</v>
      </c>
      <c r="J153" s="34">
        <f t="shared" si="23"/>
        <v>-0.24066617915336558</v>
      </c>
      <c r="K153" s="34">
        <f t="shared" si="23"/>
        <v>-0.33509986436351086</v>
      </c>
    </row>
    <row r="154" spans="1:11" x14ac:dyDescent="0.3">
      <c r="A154" s="32">
        <v>3</v>
      </c>
      <c r="B154" s="34">
        <f t="shared" ref="B154:K154" si="24">B72+B113</f>
        <v>-0.41968690347101084</v>
      </c>
      <c r="C154" s="34">
        <f t="shared" si="24"/>
        <v>-0.23916588978464803</v>
      </c>
      <c r="D154" s="34">
        <f t="shared" si="24"/>
        <v>-0.219792540124366</v>
      </c>
      <c r="E154" s="34">
        <f t="shared" si="24"/>
        <v>-0.33094241722127005</v>
      </c>
      <c r="F154" s="34">
        <f t="shared" si="24"/>
        <v>-0.28916413203834468</v>
      </c>
      <c r="G154" s="34">
        <f t="shared" si="24"/>
        <v>-0.25012230188467299</v>
      </c>
      <c r="H154" s="34">
        <f t="shared" si="24"/>
        <v>-0.11487517708071349</v>
      </c>
      <c r="I154" s="34">
        <f t="shared" si="24"/>
        <v>-0.21724188132078476</v>
      </c>
      <c r="J154" s="34">
        <f t="shared" si="24"/>
        <v>-0.29264070019772609</v>
      </c>
      <c r="K154" s="34">
        <f t="shared" si="24"/>
        <v>-0.38050766229289545</v>
      </c>
    </row>
    <row r="155" spans="1:11" x14ac:dyDescent="0.3">
      <c r="A155" s="32">
        <v>4</v>
      </c>
      <c r="B155" s="34">
        <f t="shared" ref="B155:K155" si="25">B73+B114</f>
        <v>-0.33034033459070083</v>
      </c>
      <c r="C155" s="34">
        <f t="shared" si="25"/>
        <v>-7.589887540672835E-2</v>
      </c>
      <c r="D155" s="34">
        <f t="shared" si="25"/>
        <v>-5.3844204634631188E-2</v>
      </c>
      <c r="E155" s="34">
        <f t="shared" si="25"/>
        <v>-4.2144240724940829E-2</v>
      </c>
      <c r="F155" s="34">
        <f t="shared" si="25"/>
        <v>-1.9858644918399615E-2</v>
      </c>
      <c r="G155" s="34">
        <f t="shared" si="25"/>
        <v>2.1302717196534426E-2</v>
      </c>
      <c r="H155" s="34">
        <f t="shared" si="25"/>
        <v>8.2207439363742696E-2</v>
      </c>
      <c r="I155" s="34">
        <f t="shared" si="25"/>
        <v>-5.9898275658656186E-2</v>
      </c>
      <c r="J155" s="34">
        <f t="shared" si="25"/>
        <v>-0.21018633199821762</v>
      </c>
      <c r="K155" s="34">
        <f t="shared" si="25"/>
        <v>-0.30177738614031374</v>
      </c>
    </row>
    <row r="156" spans="1:11" x14ac:dyDescent="0.3">
      <c r="A156" s="32">
        <v>5</v>
      </c>
      <c r="B156" s="34">
        <f t="shared" ref="B156:K156" si="26">B74+B115</f>
        <v>-0.14666789263035868</v>
      </c>
      <c r="C156" s="34">
        <f t="shared" si="26"/>
        <v>0.2500939818440977</v>
      </c>
      <c r="D156" s="34">
        <f t="shared" si="26"/>
        <v>0.28488543266482846</v>
      </c>
      <c r="E156" s="34">
        <f t="shared" si="26"/>
        <v>0.32066380619062806</v>
      </c>
      <c r="F156" s="34">
        <f t="shared" si="26"/>
        <v>0.35536742210744987</v>
      </c>
      <c r="G156" s="34">
        <f t="shared" si="26"/>
        <v>0.41325061823830811</v>
      </c>
      <c r="H156" s="34">
        <f t="shared" si="26"/>
        <v>0.35379450778718047</v>
      </c>
      <c r="I156" s="34">
        <f t="shared" si="26"/>
        <v>0.26153405101436689</v>
      </c>
      <c r="J156" s="34">
        <f t="shared" si="26"/>
        <v>0.13177753544481252</v>
      </c>
      <c r="K156" s="34">
        <f t="shared" si="26"/>
        <v>-4.4990260383612979E-2</v>
      </c>
    </row>
    <row r="157" spans="1:11" x14ac:dyDescent="0.3">
      <c r="A157" s="32">
        <v>6</v>
      </c>
      <c r="B157" s="34">
        <f t="shared" ref="B157:K157" si="27">B75+B116</f>
        <v>-0.4656605837768395</v>
      </c>
      <c r="C157" s="34">
        <f t="shared" si="27"/>
        <v>-0.29692815820591867</v>
      </c>
      <c r="D157" s="34">
        <f t="shared" si="27"/>
        <v>-0.43958508024873177</v>
      </c>
      <c r="E157" s="34">
        <f t="shared" si="27"/>
        <v>-0.42671917429715833</v>
      </c>
      <c r="F157" s="34">
        <f t="shared" si="27"/>
        <v>-0.38450327237348692</v>
      </c>
      <c r="G157" s="34">
        <f t="shared" si="27"/>
        <v>-0.3510750074008222</v>
      </c>
      <c r="H157" s="34">
        <f t="shared" si="27"/>
        <v>-0.21284771451731427</v>
      </c>
      <c r="I157" s="34">
        <f t="shared" si="27"/>
        <v>-0.27157480502428621</v>
      </c>
      <c r="J157" s="34">
        <f t="shared" si="27"/>
        <v>-0.34001328060893565</v>
      </c>
      <c r="K157" s="34">
        <f t="shared" si="27"/>
        <v>-0.42069618899826788</v>
      </c>
    </row>
    <row r="158" spans="1:11" x14ac:dyDescent="0.3">
      <c r="A158" s="32">
        <v>7</v>
      </c>
      <c r="B158" s="34">
        <f t="shared" ref="B158:K158" si="28">B76+B117</f>
        <v>-0.53926856458309114</v>
      </c>
      <c r="C158" s="34">
        <f t="shared" si="28"/>
        <v>-0.33433653436057464</v>
      </c>
      <c r="D158" s="34">
        <f t="shared" si="28"/>
        <v>-0.28574584727092445</v>
      </c>
      <c r="E158" s="34">
        <f t="shared" si="28"/>
        <v>-0.25952154930559934</v>
      </c>
      <c r="F158" s="34">
        <f t="shared" si="28"/>
        <v>-0.20888760086639024</v>
      </c>
      <c r="G158" s="34">
        <f t="shared" si="28"/>
        <v>-0.14239242786699591</v>
      </c>
      <c r="H158" s="34">
        <f t="shared" si="28"/>
        <v>-0.13761559916085564</v>
      </c>
      <c r="I158" s="34">
        <f t="shared" si="28"/>
        <v>-0.37191909208726714</v>
      </c>
      <c r="J158" s="34">
        <f t="shared" si="28"/>
        <v>-0.43092981848423534</v>
      </c>
      <c r="K158" s="34">
        <f t="shared" si="28"/>
        <v>-0.50049824459544523</v>
      </c>
    </row>
    <row r="159" spans="1:11" x14ac:dyDescent="0.3">
      <c r="A159" s="32">
        <v>8</v>
      </c>
      <c r="B159" s="34">
        <f t="shared" ref="B159:K159" si="29">B77+B118</f>
        <v>-0.57578184676460165</v>
      </c>
      <c r="C159" s="34">
        <f t="shared" si="29"/>
        <v>-0.15179775081345681</v>
      </c>
      <c r="D159" s="34">
        <f t="shared" si="29"/>
        <v>-0.10768840926926226</v>
      </c>
      <c r="E159" s="34">
        <f t="shared" si="29"/>
        <v>-8.4288481449881436E-2</v>
      </c>
      <c r="F159" s="34">
        <f t="shared" si="29"/>
        <v>-3.971728983679923E-2</v>
      </c>
      <c r="G159" s="34">
        <f t="shared" si="29"/>
        <v>4.2605434393068853E-2</v>
      </c>
      <c r="H159" s="34">
        <f t="shared" si="29"/>
        <v>0.1644148787274855</v>
      </c>
      <c r="I159" s="34">
        <f t="shared" si="29"/>
        <v>-0.11979655131731248</v>
      </c>
      <c r="J159" s="34">
        <f t="shared" si="29"/>
        <v>-0.42037266399643525</v>
      </c>
      <c r="K159" s="34">
        <f t="shared" si="29"/>
        <v>-0.56930715988076663</v>
      </c>
    </row>
    <row r="160" spans="1:11" x14ac:dyDescent="0.3">
      <c r="A160" s="32">
        <v>9</v>
      </c>
      <c r="B160" s="34">
        <f t="shared" ref="B160:K160" si="30">B78+B119</f>
        <v>-0.24150883119675959</v>
      </c>
      <c r="C160" s="34">
        <f t="shared" si="30"/>
        <v>4.7904125343225523E-2</v>
      </c>
      <c r="D160" s="34">
        <f t="shared" si="30"/>
        <v>8.7077064769219836E-2</v>
      </c>
      <c r="E160" s="34">
        <f t="shared" si="30"/>
        <v>0.10689482958747099</v>
      </c>
      <c r="F160" s="34">
        <f t="shared" si="30"/>
        <v>0.14682558818369218</v>
      </c>
      <c r="G160" s="34">
        <f t="shared" si="30"/>
        <v>0.21721047043513819</v>
      </c>
      <c r="H160" s="34">
        <f t="shared" si="30"/>
        <v>0.39955416733655175</v>
      </c>
      <c r="I160" s="34">
        <f t="shared" si="30"/>
        <v>0.19675243487078509</v>
      </c>
      <c r="J160" s="34">
        <f t="shared" si="30"/>
        <v>-0.10435610692530339</v>
      </c>
      <c r="K160" s="34">
        <f t="shared" si="30"/>
        <v>-0.24150883119675953</v>
      </c>
    </row>
    <row r="161" spans="1:14" x14ac:dyDescent="0.3">
      <c r="A161" s="32">
        <v>10</v>
      </c>
      <c r="B161" s="34">
        <f t="shared" ref="B161:K163" si="31">B79+B120</f>
        <v>0.20418852289369643</v>
      </c>
      <c r="C161" s="34">
        <f t="shared" si="31"/>
        <v>0.63998657521683899</v>
      </c>
      <c r="D161" s="34">
        <f t="shared" si="31"/>
        <v>0.65027209425148147</v>
      </c>
      <c r="E161" s="34">
        <f t="shared" si="31"/>
        <v>0.66104996194807175</v>
      </c>
      <c r="F161" s="34">
        <f t="shared" si="31"/>
        <v>0.67035969063279999</v>
      </c>
      <c r="G161" s="34">
        <f t="shared" si="31"/>
        <v>0.70395857017134456</v>
      </c>
      <c r="H161" s="34">
        <f t="shared" si="31"/>
        <v>0.77322722653717502</v>
      </c>
      <c r="I161" s="34">
        <f t="shared" si="31"/>
        <v>0.79181515955189852</v>
      </c>
      <c r="J161" s="34">
        <f t="shared" si="31"/>
        <v>0.75835687080859615</v>
      </c>
      <c r="K161" s="34">
        <f t="shared" si="31"/>
        <v>0.43495775366292733</v>
      </c>
    </row>
    <row r="163" spans="1:14" x14ac:dyDescent="0.3">
      <c r="A163" s="37" t="s">
        <v>11</v>
      </c>
      <c r="B163" s="38"/>
      <c r="C163" s="34">
        <f t="shared" si="31"/>
        <v>-1</v>
      </c>
    </row>
    <row r="164" spans="1:14" ht="15" thickBot="1" x14ac:dyDescent="0.35"/>
    <row r="165" spans="1:14" ht="24" thickBot="1" x14ac:dyDescent="0.5">
      <c r="A165" s="465" t="s">
        <v>225</v>
      </c>
      <c r="B165" s="466"/>
      <c r="C165" s="466"/>
      <c r="D165" s="466"/>
      <c r="E165" s="466"/>
      <c r="F165" s="466"/>
      <c r="G165" s="466"/>
      <c r="H165" s="466"/>
      <c r="I165" s="466"/>
      <c r="J165" s="466"/>
      <c r="K165" s="467"/>
      <c r="M165" s="351" t="s">
        <v>2</v>
      </c>
      <c r="N165" s="33">
        <f>SUM(B167:K181,B183:K191,B193:K202,C204)</f>
        <v>-20.490032541298191</v>
      </c>
    </row>
    <row r="166" spans="1:14" x14ac:dyDescent="0.3">
      <c r="A166" s="147" t="s">
        <v>9</v>
      </c>
      <c r="B166" s="147" t="s">
        <v>1</v>
      </c>
      <c r="C166" s="147">
        <v>2</v>
      </c>
      <c r="D166" s="147">
        <v>3</v>
      </c>
      <c r="E166" s="147">
        <v>4</v>
      </c>
      <c r="F166" s="147">
        <v>5</v>
      </c>
      <c r="G166" s="147">
        <v>6</v>
      </c>
      <c r="H166" s="147">
        <v>7</v>
      </c>
      <c r="I166" s="147">
        <v>8</v>
      </c>
      <c r="J166" s="147">
        <v>9</v>
      </c>
      <c r="K166" s="147">
        <v>10</v>
      </c>
    </row>
    <row r="167" spans="1:14" x14ac:dyDescent="0.3">
      <c r="A167" s="32">
        <v>5</v>
      </c>
      <c r="B167" s="34">
        <f>B126-B3</f>
        <v>0</v>
      </c>
      <c r="C167" s="34">
        <f t="shared" ref="C167:K167" si="32">C126-C3</f>
        <v>-9.4771858571448403E-2</v>
      </c>
      <c r="D167" s="34">
        <f t="shared" si="32"/>
        <v>-0.1083459238104427</v>
      </c>
      <c r="E167" s="34">
        <f t="shared" si="32"/>
        <v>-0.13673919834872064</v>
      </c>
      <c r="F167" s="34">
        <f t="shared" si="32"/>
        <v>-0.15318696834596401</v>
      </c>
      <c r="G167" s="34">
        <f t="shared" si="32"/>
        <v>-0.15824596315421952</v>
      </c>
      <c r="H167" s="34">
        <f t="shared" si="32"/>
        <v>0</v>
      </c>
      <c r="I167" s="34">
        <f t="shared" si="32"/>
        <v>0</v>
      </c>
      <c r="J167" s="34">
        <f t="shared" si="32"/>
        <v>0</v>
      </c>
      <c r="K167" s="34">
        <f t="shared" si="32"/>
        <v>0</v>
      </c>
    </row>
    <row r="168" spans="1:14" x14ac:dyDescent="0.3">
      <c r="A168" s="32">
        <v>6</v>
      </c>
      <c r="B168" s="34">
        <f t="shared" ref="B168:K168" si="33">B127-B4</f>
        <v>0</v>
      </c>
      <c r="C168" s="34">
        <f t="shared" si="33"/>
        <v>-9.8406772324628078E-2</v>
      </c>
      <c r="D168" s="34">
        <f t="shared" si="33"/>
        <v>-0.11250146211575768</v>
      </c>
      <c r="E168" s="34">
        <f t="shared" si="33"/>
        <v>-0.1404424452221919</v>
      </c>
      <c r="F168" s="34">
        <f t="shared" si="33"/>
        <v>-0.15733566285664122</v>
      </c>
      <c r="G168" s="34">
        <f t="shared" si="33"/>
        <v>-0.16253166817053688</v>
      </c>
      <c r="H168" s="34">
        <f t="shared" si="33"/>
        <v>0</v>
      </c>
      <c r="I168" s="34">
        <f t="shared" si="33"/>
        <v>0</v>
      </c>
      <c r="J168" s="34">
        <f t="shared" si="33"/>
        <v>0</v>
      </c>
      <c r="K168" s="34">
        <f t="shared" si="33"/>
        <v>0</v>
      </c>
    </row>
    <row r="169" spans="1:14" x14ac:dyDescent="0.3">
      <c r="A169" s="32">
        <v>7</v>
      </c>
      <c r="B169" s="34">
        <f t="shared" ref="B169:K169" si="34">B128-B5</f>
        <v>0</v>
      </c>
      <c r="C169" s="34">
        <f t="shared" si="34"/>
        <v>-5.7984839313671085E-2</v>
      </c>
      <c r="D169" s="34">
        <f t="shared" si="34"/>
        <v>-6.6289941730998697E-2</v>
      </c>
      <c r="E169" s="34">
        <f t="shared" si="34"/>
        <v>-8.6738980648457781E-2</v>
      </c>
      <c r="F169" s="34">
        <f t="shared" si="34"/>
        <v>-9.7172439530254118E-2</v>
      </c>
      <c r="G169" s="34">
        <f t="shared" si="34"/>
        <v>-0.10038155628735861</v>
      </c>
      <c r="H169" s="34">
        <f t="shared" si="34"/>
        <v>0</v>
      </c>
      <c r="I169" s="34">
        <f t="shared" si="34"/>
        <v>0</v>
      </c>
      <c r="J169" s="34">
        <f t="shared" si="34"/>
        <v>0</v>
      </c>
      <c r="K169" s="34">
        <f t="shared" si="34"/>
        <v>0</v>
      </c>
    </row>
    <row r="170" spans="1:14" x14ac:dyDescent="0.3">
      <c r="A170" s="32">
        <v>8</v>
      </c>
      <c r="B170" s="34">
        <f t="shared" ref="B170:K170" si="35">B129-B6</f>
        <v>0</v>
      </c>
      <c r="C170" s="34">
        <f t="shared" si="35"/>
        <v>-5.4100687397922682E-2</v>
      </c>
      <c r="D170" s="34">
        <f t="shared" si="35"/>
        <v>-6.1849467165285943E-2</v>
      </c>
      <c r="E170" s="34">
        <f t="shared" si="35"/>
        <v>-8.0928714002149627E-2</v>
      </c>
      <c r="F170" s="34">
        <f t="shared" si="35"/>
        <v>-9.0663280901433302E-2</v>
      </c>
      <c r="G170" s="34">
        <f t="shared" si="35"/>
        <v>-9.3657432899688725E-2</v>
      </c>
      <c r="H170" s="34">
        <f t="shared" si="35"/>
        <v>-1.6653345369377348E-16</v>
      </c>
      <c r="I170" s="34">
        <f t="shared" si="35"/>
        <v>9.0205620750793969E-17</v>
      </c>
      <c r="J170" s="34">
        <f t="shared" si="35"/>
        <v>0</v>
      </c>
      <c r="K170" s="34">
        <f t="shared" si="35"/>
        <v>0</v>
      </c>
    </row>
    <row r="171" spans="1:14" x14ac:dyDescent="0.3">
      <c r="A171" s="32">
        <v>9</v>
      </c>
      <c r="B171" s="34">
        <f t="shared" ref="B171:K171" si="36">B130-B7</f>
        <v>0</v>
      </c>
      <c r="C171" s="34">
        <f t="shared" si="36"/>
        <v>-5.0493974904727734E-2</v>
      </c>
      <c r="D171" s="34">
        <f t="shared" si="36"/>
        <v>-0.14932228501333322</v>
      </c>
      <c r="E171" s="34">
        <f t="shared" si="36"/>
        <v>-0.16833172512447114</v>
      </c>
      <c r="F171" s="34">
        <f t="shared" si="36"/>
        <v>-0.18857962427498137</v>
      </c>
      <c r="G171" s="34">
        <f t="shared" si="36"/>
        <v>-0.19480746043135272</v>
      </c>
      <c r="H171" s="34">
        <f t="shared" si="36"/>
        <v>0</v>
      </c>
      <c r="I171" s="34">
        <f t="shared" si="36"/>
        <v>0</v>
      </c>
      <c r="J171" s="34">
        <f t="shared" si="36"/>
        <v>0</v>
      </c>
      <c r="K171" s="34">
        <f t="shared" si="36"/>
        <v>0</v>
      </c>
    </row>
    <row r="172" spans="1:14" x14ac:dyDescent="0.3">
      <c r="A172" s="32">
        <v>10</v>
      </c>
      <c r="B172" s="34">
        <f t="shared" ref="B172:K172" si="37">B131-B8</f>
        <v>0</v>
      </c>
      <c r="C172" s="34">
        <f t="shared" si="37"/>
        <v>-0.10884543059820151</v>
      </c>
      <c r="D172" s="34">
        <f t="shared" si="37"/>
        <v>-0.12443523751111096</v>
      </c>
      <c r="E172" s="34">
        <f t="shared" si="37"/>
        <v>-0.14027643760372588</v>
      </c>
      <c r="F172" s="34">
        <f t="shared" si="37"/>
        <v>-0.15714968689581776</v>
      </c>
      <c r="G172" s="34">
        <f t="shared" si="37"/>
        <v>-0.16233955035946035</v>
      </c>
      <c r="H172" s="34">
        <f t="shared" si="37"/>
        <v>-3.861794749525721E-2</v>
      </c>
      <c r="I172" s="34">
        <f t="shared" si="37"/>
        <v>-2.5101665871916923E-2</v>
      </c>
      <c r="J172" s="34">
        <f t="shared" si="37"/>
        <v>-1.2550832935958489E-2</v>
      </c>
      <c r="K172" s="34">
        <f t="shared" si="37"/>
        <v>0</v>
      </c>
    </row>
    <row r="173" spans="1:14" x14ac:dyDescent="0.3">
      <c r="A173" s="32">
        <v>11</v>
      </c>
      <c r="B173" s="34">
        <f t="shared" ref="B173:K173" si="38">B132-B9</f>
        <v>5.5511151231257827E-17</v>
      </c>
      <c r="C173" s="34">
        <f t="shared" si="38"/>
        <v>-0.10884543059820173</v>
      </c>
      <c r="D173" s="34">
        <f t="shared" si="38"/>
        <v>-0.12443523751111085</v>
      </c>
      <c r="E173" s="34">
        <f t="shared" si="38"/>
        <v>-0.14027643760372577</v>
      </c>
      <c r="F173" s="34">
        <f t="shared" si="38"/>
        <v>-0.15714968689581754</v>
      </c>
      <c r="G173" s="34">
        <f t="shared" si="38"/>
        <v>-0.16233955035946046</v>
      </c>
      <c r="H173" s="34">
        <f t="shared" si="38"/>
        <v>-3.8617947495257154E-2</v>
      </c>
      <c r="I173" s="34">
        <f t="shared" si="38"/>
        <v>-2.5101665871916812E-2</v>
      </c>
      <c r="J173" s="34">
        <f t="shared" si="38"/>
        <v>-1.2550832935958489E-2</v>
      </c>
      <c r="K173" s="34">
        <f t="shared" si="38"/>
        <v>-5.5511151231257827E-17</v>
      </c>
    </row>
    <row r="174" spans="1:14" x14ac:dyDescent="0.3">
      <c r="A174" s="32">
        <v>12</v>
      </c>
      <c r="B174" s="34">
        <f t="shared" ref="B174:K174" si="39">B133-B10</f>
        <v>0</v>
      </c>
      <c r="C174" s="34">
        <f t="shared" si="39"/>
        <v>-4.3538172239280637E-2</v>
      </c>
      <c r="D174" s="34">
        <f t="shared" si="39"/>
        <v>-4.9774095004444352E-2</v>
      </c>
      <c r="E174" s="34">
        <f t="shared" si="39"/>
        <v>-0.18235936888484361</v>
      </c>
      <c r="F174" s="34">
        <f t="shared" si="39"/>
        <v>-0.20429459296456298</v>
      </c>
      <c r="G174" s="34">
        <f t="shared" si="39"/>
        <v>-0.21104141546729849</v>
      </c>
      <c r="H174" s="34">
        <f t="shared" si="39"/>
        <v>0</v>
      </c>
      <c r="I174" s="34">
        <f t="shared" si="39"/>
        <v>0</v>
      </c>
      <c r="J174" s="34">
        <f t="shared" si="39"/>
        <v>0</v>
      </c>
      <c r="K174" s="34">
        <f t="shared" si="39"/>
        <v>0</v>
      </c>
    </row>
    <row r="175" spans="1:14" x14ac:dyDescent="0.3">
      <c r="A175" s="32">
        <v>13</v>
      </c>
      <c r="B175" s="34">
        <f t="shared" ref="B175:K175" si="40">B134-B11</f>
        <v>0</v>
      </c>
      <c r="C175" s="34">
        <f t="shared" si="40"/>
        <v>-0.14149905977766208</v>
      </c>
      <c r="D175" s="34">
        <f t="shared" si="40"/>
        <v>-0.16176580876444402</v>
      </c>
      <c r="E175" s="34">
        <f t="shared" si="40"/>
        <v>-0.18235936888484361</v>
      </c>
      <c r="F175" s="34">
        <f t="shared" si="40"/>
        <v>-0.20429459296456298</v>
      </c>
      <c r="G175" s="34">
        <f t="shared" si="40"/>
        <v>-0.21104141546729849</v>
      </c>
      <c r="H175" s="34">
        <f t="shared" si="40"/>
        <v>0</v>
      </c>
      <c r="I175" s="34">
        <f t="shared" si="40"/>
        <v>0</v>
      </c>
      <c r="J175" s="34">
        <f t="shared" si="40"/>
        <v>0</v>
      </c>
      <c r="K175" s="34">
        <f t="shared" si="40"/>
        <v>0</v>
      </c>
    </row>
    <row r="176" spans="1:14" x14ac:dyDescent="0.3">
      <c r="A176" s="32">
        <v>14</v>
      </c>
      <c r="B176" s="34">
        <f t="shared" ref="B176:K176" si="41">B135-B12</f>
        <v>0</v>
      </c>
      <c r="C176" s="34">
        <f t="shared" si="41"/>
        <v>-0.14149905977766208</v>
      </c>
      <c r="D176" s="34">
        <f t="shared" si="41"/>
        <v>-0.16176580876444402</v>
      </c>
      <c r="E176" s="34">
        <f t="shared" si="41"/>
        <v>-0.18235936888484361</v>
      </c>
      <c r="F176" s="34">
        <f t="shared" si="41"/>
        <v>-0.20429459296456298</v>
      </c>
      <c r="G176" s="34">
        <f t="shared" si="41"/>
        <v>-0.21104141546729849</v>
      </c>
      <c r="H176" s="34">
        <f t="shared" si="41"/>
        <v>0</v>
      </c>
      <c r="I176" s="34">
        <f t="shared" si="41"/>
        <v>0</v>
      </c>
      <c r="J176" s="34">
        <f t="shared" si="41"/>
        <v>0</v>
      </c>
      <c r="K176" s="34">
        <f t="shared" si="41"/>
        <v>0</v>
      </c>
    </row>
    <row r="177" spans="1:11" x14ac:dyDescent="0.3">
      <c r="A177" s="32">
        <v>15</v>
      </c>
      <c r="B177" s="34">
        <f t="shared" ref="B177:K177" si="42">B136-B13</f>
        <v>0</v>
      </c>
      <c r="C177" s="34">
        <f t="shared" si="42"/>
        <v>-0.14149905977766208</v>
      </c>
      <c r="D177" s="34">
        <f t="shared" si="42"/>
        <v>-0.16176580876444402</v>
      </c>
      <c r="E177" s="34">
        <f t="shared" si="42"/>
        <v>-0.18235936888484361</v>
      </c>
      <c r="F177" s="34">
        <f t="shared" si="42"/>
        <v>-0.20429459296456298</v>
      </c>
      <c r="G177" s="34">
        <f t="shared" si="42"/>
        <v>-0.21104141546729849</v>
      </c>
      <c r="H177" s="34">
        <f t="shared" si="42"/>
        <v>0</v>
      </c>
      <c r="I177" s="34">
        <f t="shared" si="42"/>
        <v>0</v>
      </c>
      <c r="J177" s="34">
        <f t="shared" si="42"/>
        <v>0</v>
      </c>
      <c r="K177" s="34">
        <f t="shared" si="42"/>
        <v>0</v>
      </c>
    </row>
    <row r="178" spans="1:11" x14ac:dyDescent="0.3">
      <c r="A178" s="32">
        <v>16</v>
      </c>
      <c r="B178" s="34">
        <f t="shared" ref="B178:K178" si="43">B137-B14</f>
        <v>0</v>
      </c>
      <c r="C178" s="34">
        <f t="shared" si="43"/>
        <v>-0.14149905977766208</v>
      </c>
      <c r="D178" s="34">
        <f t="shared" si="43"/>
        <v>-0.16176580876444402</v>
      </c>
      <c r="E178" s="34">
        <f t="shared" si="43"/>
        <v>-0.18235936888484361</v>
      </c>
      <c r="F178" s="34">
        <f t="shared" si="43"/>
        <v>-0.20429459296456298</v>
      </c>
      <c r="G178" s="34">
        <f t="shared" si="43"/>
        <v>-0.21104141546729849</v>
      </c>
      <c r="H178" s="34">
        <f t="shared" si="43"/>
        <v>0</v>
      </c>
      <c r="I178" s="34">
        <f t="shared" si="43"/>
        <v>0</v>
      </c>
      <c r="J178" s="34">
        <f t="shared" si="43"/>
        <v>0</v>
      </c>
      <c r="K178" s="34">
        <f t="shared" si="43"/>
        <v>0</v>
      </c>
    </row>
    <row r="179" spans="1:11" x14ac:dyDescent="0.3">
      <c r="A179" s="32">
        <v>17</v>
      </c>
      <c r="B179" s="34">
        <f t="shared" ref="B179:K179" si="44">B138-B15</f>
        <v>0</v>
      </c>
      <c r="C179" s="34">
        <f t="shared" si="44"/>
        <v>0</v>
      </c>
      <c r="D179" s="34">
        <f t="shared" si="44"/>
        <v>0</v>
      </c>
      <c r="E179" s="34">
        <f t="shared" si="44"/>
        <v>0</v>
      </c>
      <c r="F179" s="34">
        <f t="shared" si="44"/>
        <v>0</v>
      </c>
      <c r="G179" s="34">
        <f t="shared" si="44"/>
        <v>0</v>
      </c>
      <c r="H179" s="34">
        <f t="shared" si="44"/>
        <v>0</v>
      </c>
      <c r="I179" s="34">
        <f t="shared" si="44"/>
        <v>0</v>
      </c>
      <c r="J179" s="34">
        <f t="shared" si="44"/>
        <v>0</v>
      </c>
      <c r="K179" s="34">
        <f t="shared" si="44"/>
        <v>0</v>
      </c>
    </row>
    <row r="180" spans="1:11" x14ac:dyDescent="0.3">
      <c r="A180" s="32">
        <v>18</v>
      </c>
      <c r="B180" s="34">
        <f t="shared" ref="B180:K180" si="45">B139-B16</f>
        <v>0</v>
      </c>
      <c r="C180" s="34">
        <f t="shared" si="45"/>
        <v>0</v>
      </c>
      <c r="D180" s="34">
        <f t="shared" si="45"/>
        <v>0</v>
      </c>
      <c r="E180" s="34">
        <f t="shared" si="45"/>
        <v>0</v>
      </c>
      <c r="F180" s="34">
        <f t="shared" si="45"/>
        <v>0</v>
      </c>
      <c r="G180" s="34">
        <f t="shared" si="45"/>
        <v>0</v>
      </c>
      <c r="H180" s="34">
        <f t="shared" si="45"/>
        <v>0</v>
      </c>
      <c r="I180" s="34">
        <f t="shared" si="45"/>
        <v>0</v>
      </c>
      <c r="J180" s="34">
        <f t="shared" si="45"/>
        <v>0</v>
      </c>
      <c r="K180" s="34">
        <f t="shared" si="45"/>
        <v>0</v>
      </c>
    </row>
    <row r="181" spans="1:11" x14ac:dyDescent="0.3">
      <c r="A181" s="32">
        <v>19</v>
      </c>
      <c r="B181" s="34">
        <f t="shared" ref="B181:K183" si="46">B140-B17</f>
        <v>0</v>
      </c>
      <c r="C181" s="34">
        <f t="shared" si="46"/>
        <v>0</v>
      </c>
      <c r="D181" s="34">
        <f t="shared" si="46"/>
        <v>0</v>
      </c>
      <c r="E181" s="34">
        <f t="shared" si="46"/>
        <v>0</v>
      </c>
      <c r="F181" s="34">
        <f t="shared" si="46"/>
        <v>0</v>
      </c>
      <c r="G181" s="34">
        <f t="shared" si="46"/>
        <v>0</v>
      </c>
      <c r="H181" s="34">
        <f t="shared" si="46"/>
        <v>0</v>
      </c>
      <c r="I181" s="34">
        <f t="shared" si="46"/>
        <v>0</v>
      </c>
      <c r="J181" s="34">
        <f t="shared" si="46"/>
        <v>0</v>
      </c>
      <c r="K181" s="34">
        <f t="shared" si="46"/>
        <v>0</v>
      </c>
    </row>
    <row r="182" spans="1:11" x14ac:dyDescent="0.3">
      <c r="A182" s="32" t="s">
        <v>4</v>
      </c>
      <c r="B182" s="32" t="s">
        <v>1</v>
      </c>
      <c r="C182" s="35">
        <v>2</v>
      </c>
      <c r="D182" s="35">
        <v>3</v>
      </c>
      <c r="E182" s="35">
        <v>4</v>
      </c>
      <c r="F182" s="35">
        <v>5</v>
      </c>
      <c r="G182" s="35">
        <v>6</v>
      </c>
      <c r="H182" s="35">
        <v>7</v>
      </c>
      <c r="I182" s="35">
        <v>8</v>
      </c>
      <c r="J182" s="35">
        <v>9</v>
      </c>
      <c r="K182" s="35">
        <v>10</v>
      </c>
    </row>
    <row r="183" spans="1:11" x14ac:dyDescent="0.3">
      <c r="A183" s="32">
        <v>13</v>
      </c>
      <c r="B183" s="34">
        <f t="shared" si="46"/>
        <v>0</v>
      </c>
      <c r="C183" s="34">
        <f t="shared" si="46"/>
        <v>-6.8619499275663048E-2</v>
      </c>
      <c r="D183" s="34">
        <f t="shared" si="46"/>
        <v>-7.844779191311041E-2</v>
      </c>
      <c r="E183" s="34">
        <f t="shared" si="46"/>
        <v>-0.10149695970072052</v>
      </c>
      <c r="F183" s="34">
        <f t="shared" si="46"/>
        <v>-0.1137055924025118</v>
      </c>
      <c r="G183" s="34">
        <f t="shared" si="46"/>
        <v>-0.25974328057513674</v>
      </c>
      <c r="H183" s="34">
        <f t="shared" si="46"/>
        <v>-1.5265566588595902E-16</v>
      </c>
      <c r="I183" s="34">
        <f t="shared" si="46"/>
        <v>0</v>
      </c>
      <c r="J183" s="34">
        <f t="shared" si="46"/>
        <v>0</v>
      </c>
      <c r="K183" s="34">
        <f t="shared" si="46"/>
        <v>0</v>
      </c>
    </row>
    <row r="184" spans="1:11" x14ac:dyDescent="0.3">
      <c r="A184" s="32">
        <v>14</v>
      </c>
      <c r="B184" s="34">
        <f t="shared" ref="B184:K184" si="47">B143-B20</f>
        <v>0</v>
      </c>
      <c r="C184" s="34">
        <f t="shared" si="47"/>
        <v>-7.3825182168662962E-2</v>
      </c>
      <c r="D184" s="34">
        <f t="shared" si="47"/>
        <v>-8.4399078831062763E-2</v>
      </c>
      <c r="E184" s="34">
        <f t="shared" si="47"/>
        <v>-0.10727284607101496</v>
      </c>
      <c r="F184" s="34">
        <f t="shared" si="47"/>
        <v>-0.25143949903330798</v>
      </c>
      <c r="G184" s="34">
        <f t="shared" si="47"/>
        <v>-0.25974328057513651</v>
      </c>
      <c r="H184" s="34">
        <f t="shared" si="47"/>
        <v>-1.8041124150158794E-16</v>
      </c>
      <c r="I184" s="34">
        <f t="shared" si="47"/>
        <v>-2.7755575615628914E-17</v>
      </c>
      <c r="J184" s="34">
        <f t="shared" si="47"/>
        <v>0</v>
      </c>
      <c r="K184" s="34">
        <f t="shared" si="47"/>
        <v>0</v>
      </c>
    </row>
    <row r="185" spans="1:11" x14ac:dyDescent="0.3">
      <c r="A185" s="32">
        <v>15</v>
      </c>
      <c r="B185" s="34">
        <f t="shared" ref="B185:K185" si="48">B144-B21</f>
        <v>0</v>
      </c>
      <c r="C185" s="34">
        <f t="shared" si="48"/>
        <v>-7.8659030569305871E-2</v>
      </c>
      <c r="D185" s="34">
        <f t="shared" si="48"/>
        <v>-8.9925273826304331E-2</v>
      </c>
      <c r="E185" s="34">
        <f t="shared" si="48"/>
        <v>-0.11263616912914554</v>
      </c>
      <c r="F185" s="34">
        <f t="shared" si="48"/>
        <v>-0.25143949903330798</v>
      </c>
      <c r="G185" s="34">
        <f t="shared" si="48"/>
        <v>-0.25974328057513674</v>
      </c>
      <c r="H185" s="34">
        <f t="shared" si="48"/>
        <v>0</v>
      </c>
      <c r="I185" s="34">
        <f t="shared" si="48"/>
        <v>4.163336342344337E-17</v>
      </c>
      <c r="J185" s="34">
        <f t="shared" si="48"/>
        <v>0</v>
      </c>
      <c r="K185" s="34">
        <f t="shared" si="48"/>
        <v>0</v>
      </c>
    </row>
    <row r="186" spans="1:11" x14ac:dyDescent="0.3">
      <c r="A186" s="32">
        <v>16</v>
      </c>
      <c r="B186" s="34">
        <f t="shared" ref="B186:K186" si="49">B145-B22</f>
        <v>0</v>
      </c>
      <c r="C186" s="34">
        <f t="shared" si="49"/>
        <v>-8.314760408418842E-2</v>
      </c>
      <c r="D186" s="34">
        <f t="shared" si="49"/>
        <v>-9.5056740607599999E-2</v>
      </c>
      <c r="E186" s="34">
        <f t="shared" si="49"/>
        <v>-0.22444230016596137</v>
      </c>
      <c r="F186" s="34">
        <f t="shared" si="49"/>
        <v>-0.25143949903330798</v>
      </c>
      <c r="G186" s="34">
        <f t="shared" si="49"/>
        <v>-0.25974328057513674</v>
      </c>
      <c r="H186" s="34">
        <f t="shared" si="49"/>
        <v>-1.3877787807814457E-16</v>
      </c>
      <c r="I186" s="34">
        <f t="shared" si="49"/>
        <v>0</v>
      </c>
      <c r="J186" s="34">
        <f t="shared" si="49"/>
        <v>0</v>
      </c>
      <c r="K186" s="34">
        <f t="shared" si="49"/>
        <v>0</v>
      </c>
    </row>
    <row r="187" spans="1:11" x14ac:dyDescent="0.3">
      <c r="A187" s="32">
        <v>17</v>
      </c>
      <c r="B187" s="34">
        <f t="shared" ref="B187:K187" si="50">B146-B23</f>
        <v>0</v>
      </c>
      <c r="C187" s="34">
        <f t="shared" si="50"/>
        <v>-4.6887262411533071E-2</v>
      </c>
      <c r="D187" s="34">
        <f t="shared" si="50"/>
        <v>-0.12443523751111066</v>
      </c>
      <c r="E187" s="34">
        <f t="shared" si="50"/>
        <v>-0.14027643760372588</v>
      </c>
      <c r="F187" s="34">
        <f t="shared" si="50"/>
        <v>-0.15714968689581768</v>
      </c>
      <c r="G187" s="34">
        <f t="shared" si="50"/>
        <v>-0.16233955035946035</v>
      </c>
      <c r="H187" s="34">
        <f t="shared" si="50"/>
        <v>-6.2450045135165055E-17</v>
      </c>
      <c r="I187" s="34">
        <f t="shared" si="50"/>
        <v>0</v>
      </c>
      <c r="J187" s="34">
        <f t="shared" si="50"/>
        <v>0</v>
      </c>
      <c r="K187" s="34">
        <f t="shared" si="50"/>
        <v>0</v>
      </c>
    </row>
    <row r="188" spans="1:11" x14ac:dyDescent="0.3">
      <c r="A188" s="32">
        <v>18</v>
      </c>
      <c r="B188" s="34">
        <f t="shared" ref="B188:K188" si="51">B147-B24</f>
        <v>0</v>
      </c>
      <c r="C188" s="34">
        <f t="shared" si="51"/>
        <v>0</v>
      </c>
      <c r="D188" s="34">
        <f t="shared" si="51"/>
        <v>-0.12443523751111088</v>
      </c>
      <c r="E188" s="34">
        <f t="shared" si="51"/>
        <v>-0.14027643760372577</v>
      </c>
      <c r="F188" s="34">
        <f t="shared" si="51"/>
        <v>-0.1571496868958176</v>
      </c>
      <c r="G188" s="34">
        <f t="shared" si="51"/>
        <v>-0.16233955035946041</v>
      </c>
      <c r="H188" s="34">
        <f t="shared" si="51"/>
        <v>0</v>
      </c>
      <c r="I188" s="34">
        <f t="shared" si="51"/>
        <v>0</v>
      </c>
      <c r="J188" s="34">
        <f t="shared" si="51"/>
        <v>0</v>
      </c>
      <c r="K188" s="34">
        <f t="shared" si="51"/>
        <v>0</v>
      </c>
    </row>
    <row r="189" spans="1:11" x14ac:dyDescent="0.3">
      <c r="A189" s="32">
        <v>19</v>
      </c>
      <c r="B189" s="34">
        <f t="shared" ref="B189:K189" si="52">B148-B25</f>
        <v>0</v>
      </c>
      <c r="C189" s="34">
        <f t="shared" si="52"/>
        <v>0</v>
      </c>
      <c r="D189" s="34">
        <f t="shared" si="52"/>
        <v>0</v>
      </c>
      <c r="E189" s="34">
        <f t="shared" si="52"/>
        <v>0</v>
      </c>
      <c r="F189" s="34">
        <f t="shared" si="52"/>
        <v>0</v>
      </c>
      <c r="G189" s="34">
        <f t="shared" si="52"/>
        <v>0</v>
      </c>
      <c r="H189" s="34">
        <f t="shared" si="52"/>
        <v>0</v>
      </c>
      <c r="I189" s="34">
        <f t="shared" si="52"/>
        <v>0</v>
      </c>
      <c r="J189" s="34">
        <f t="shared" si="52"/>
        <v>0</v>
      </c>
      <c r="K189" s="34">
        <f t="shared" si="52"/>
        <v>0</v>
      </c>
    </row>
    <row r="190" spans="1:11" x14ac:dyDescent="0.3">
      <c r="A190" s="32">
        <v>20</v>
      </c>
      <c r="B190" s="34">
        <f t="shared" ref="B190:K190" si="53">B149-B26</f>
        <v>0</v>
      </c>
      <c r="C190" s="34">
        <f t="shared" si="53"/>
        <v>0</v>
      </c>
      <c r="D190" s="34">
        <f t="shared" si="53"/>
        <v>0</v>
      </c>
      <c r="E190" s="34">
        <f t="shared" si="53"/>
        <v>0</v>
      </c>
      <c r="F190" s="34">
        <f t="shared" si="53"/>
        <v>0</v>
      </c>
      <c r="G190" s="34">
        <f t="shared" si="53"/>
        <v>0</v>
      </c>
      <c r="H190" s="34">
        <f t="shared" si="53"/>
        <v>0</v>
      </c>
      <c r="I190" s="34">
        <f t="shared" si="53"/>
        <v>0</v>
      </c>
      <c r="J190" s="34">
        <f t="shared" si="53"/>
        <v>0</v>
      </c>
      <c r="K190" s="34">
        <f t="shared" si="53"/>
        <v>0</v>
      </c>
    </row>
    <row r="191" spans="1:11" x14ac:dyDescent="0.3">
      <c r="A191" s="32">
        <v>21</v>
      </c>
      <c r="B191" s="34">
        <f t="shared" ref="B191:K193" si="54">B150-B27</f>
        <v>0</v>
      </c>
      <c r="C191" s="34">
        <f t="shared" si="54"/>
        <v>0</v>
      </c>
      <c r="D191" s="34">
        <f t="shared" si="54"/>
        <v>0</v>
      </c>
      <c r="E191" s="34">
        <f t="shared" si="54"/>
        <v>0</v>
      </c>
      <c r="F191" s="34">
        <f t="shared" si="54"/>
        <v>0</v>
      </c>
      <c r="G191" s="34">
        <f t="shared" si="54"/>
        <v>0</v>
      </c>
      <c r="H191" s="34">
        <f t="shared" si="54"/>
        <v>0</v>
      </c>
      <c r="I191" s="34">
        <f t="shared" si="54"/>
        <v>0</v>
      </c>
      <c r="J191" s="34">
        <f t="shared" si="54"/>
        <v>0</v>
      </c>
      <c r="K191" s="34">
        <f t="shared" si="54"/>
        <v>0</v>
      </c>
    </row>
    <row r="192" spans="1:11" x14ac:dyDescent="0.3">
      <c r="A192" s="32" t="s">
        <v>10</v>
      </c>
      <c r="B192" s="32" t="s">
        <v>1</v>
      </c>
      <c r="C192" s="35">
        <v>2</v>
      </c>
      <c r="D192" s="35">
        <v>3</v>
      </c>
      <c r="E192" s="35">
        <v>4</v>
      </c>
      <c r="F192" s="35">
        <v>5</v>
      </c>
      <c r="G192" s="35">
        <v>6</v>
      </c>
      <c r="H192" s="35">
        <v>7</v>
      </c>
      <c r="I192" s="35">
        <v>8</v>
      </c>
      <c r="J192" s="35">
        <v>9</v>
      </c>
      <c r="K192" s="35">
        <v>10</v>
      </c>
    </row>
    <row r="193" spans="1:11" x14ac:dyDescent="0.3">
      <c r="A193" s="32" t="s">
        <v>1</v>
      </c>
      <c r="B193" s="34">
        <f t="shared" si="54"/>
        <v>1.6653345369377348E-16</v>
      </c>
      <c r="C193" s="34">
        <f t="shared" si="54"/>
        <v>-0.10884543059820162</v>
      </c>
      <c r="D193" s="34">
        <f t="shared" si="54"/>
        <v>-0.12443523751111085</v>
      </c>
      <c r="E193" s="34">
        <f t="shared" si="54"/>
        <v>-0.14027643760372577</v>
      </c>
      <c r="F193" s="34">
        <f t="shared" si="54"/>
        <v>-0.15714968689581776</v>
      </c>
      <c r="G193" s="34">
        <f t="shared" si="54"/>
        <v>-0.16233955035946046</v>
      </c>
      <c r="H193" s="34">
        <f t="shared" si="54"/>
        <v>-3.8617947495257154E-2</v>
      </c>
      <c r="I193" s="34">
        <f t="shared" si="54"/>
        <v>-2.5101665871916923E-2</v>
      </c>
      <c r="J193" s="34">
        <f t="shared" si="54"/>
        <v>-1.2550832935958489E-2</v>
      </c>
      <c r="K193" s="34">
        <f t="shared" si="54"/>
        <v>1.1102230246251565E-16</v>
      </c>
    </row>
    <row r="194" spans="1:11" x14ac:dyDescent="0.3">
      <c r="A194" s="32">
        <v>2</v>
      </c>
      <c r="B194" s="34">
        <f t="shared" ref="B194:K194" si="55">B153-B30</f>
        <v>0</v>
      </c>
      <c r="C194" s="34">
        <f t="shared" si="55"/>
        <v>-9.1111792343147188E-2</v>
      </c>
      <c r="D194" s="34">
        <f t="shared" si="55"/>
        <v>-0.10416163046967482</v>
      </c>
      <c r="E194" s="34">
        <f t="shared" si="55"/>
        <v>-0.24995775424132838</v>
      </c>
      <c r="F194" s="34">
        <f t="shared" si="55"/>
        <v>-0.28002409732682815</v>
      </c>
      <c r="G194" s="34">
        <f t="shared" si="55"/>
        <v>-0.2892718843276354</v>
      </c>
      <c r="H194" s="34">
        <f t="shared" si="55"/>
        <v>-1.6653345369377348E-16</v>
      </c>
      <c r="I194" s="34">
        <f t="shared" si="55"/>
        <v>0</v>
      </c>
      <c r="J194" s="34">
        <f t="shared" si="55"/>
        <v>0</v>
      </c>
      <c r="K194" s="34">
        <f t="shared" si="55"/>
        <v>0</v>
      </c>
    </row>
    <row r="195" spans="1:11" x14ac:dyDescent="0.3">
      <c r="A195" s="32">
        <v>3</v>
      </c>
      <c r="B195" s="34">
        <f t="shared" ref="B195:K195" si="56">B154-B31</f>
        <v>0</v>
      </c>
      <c r="C195" s="34">
        <f t="shared" si="56"/>
        <v>-9.8406772324628078E-2</v>
      </c>
      <c r="D195" s="34">
        <f t="shared" si="56"/>
        <v>-0.11250146211575768</v>
      </c>
      <c r="E195" s="34">
        <f t="shared" si="56"/>
        <v>-0.25841983580345929</v>
      </c>
      <c r="F195" s="34">
        <f t="shared" si="56"/>
        <v>-0.28950404628113813</v>
      </c>
      <c r="G195" s="34">
        <f t="shared" si="56"/>
        <v>-0.29906490829779164</v>
      </c>
      <c r="H195" s="34">
        <f t="shared" si="56"/>
        <v>-1.6653345369377348E-16</v>
      </c>
      <c r="I195" s="34">
        <f t="shared" si="56"/>
        <v>0</v>
      </c>
      <c r="J195" s="34">
        <f t="shared" si="56"/>
        <v>0</v>
      </c>
      <c r="K195" s="34">
        <f t="shared" si="56"/>
        <v>0</v>
      </c>
    </row>
    <row r="196" spans="1:11" x14ac:dyDescent="0.3">
      <c r="A196" s="32">
        <v>4</v>
      </c>
      <c r="B196" s="34">
        <f t="shared" ref="B196:K196" si="57">B155-B32</f>
        <v>0</v>
      </c>
      <c r="C196" s="34">
        <f t="shared" si="57"/>
        <v>-5.4100687397922682E-2</v>
      </c>
      <c r="D196" s="34">
        <f t="shared" si="57"/>
        <v>-6.1849467165285943E-2</v>
      </c>
      <c r="E196" s="34">
        <f t="shared" si="57"/>
        <v>-8.0928714002149627E-2</v>
      </c>
      <c r="F196" s="34">
        <f t="shared" si="57"/>
        <v>-9.0663280901433302E-2</v>
      </c>
      <c r="G196" s="34">
        <f t="shared" si="57"/>
        <v>-9.3657432899688725E-2</v>
      </c>
      <c r="H196" s="34">
        <f t="shared" si="57"/>
        <v>-1.6653345369377348E-16</v>
      </c>
      <c r="I196" s="34">
        <f t="shared" si="57"/>
        <v>9.0205620750793969E-17</v>
      </c>
      <c r="J196" s="34">
        <f t="shared" si="57"/>
        <v>0</v>
      </c>
      <c r="K196" s="34">
        <f t="shared" si="57"/>
        <v>0</v>
      </c>
    </row>
    <row r="197" spans="1:11" x14ac:dyDescent="0.3">
      <c r="A197" s="32">
        <v>5</v>
      </c>
      <c r="B197" s="34">
        <f t="shared" ref="B197:K197" si="58">B156-B33</f>
        <v>0</v>
      </c>
      <c r="C197" s="34">
        <f t="shared" si="58"/>
        <v>-0.10884543059820151</v>
      </c>
      <c r="D197" s="34">
        <f t="shared" si="58"/>
        <v>-0.12443523751111096</v>
      </c>
      <c r="E197" s="34">
        <f t="shared" si="58"/>
        <v>-0.14027643760372588</v>
      </c>
      <c r="F197" s="34">
        <f t="shared" si="58"/>
        <v>-0.15714968689581776</v>
      </c>
      <c r="G197" s="34">
        <f t="shared" si="58"/>
        <v>-0.16233955035946035</v>
      </c>
      <c r="H197" s="34">
        <f t="shared" si="58"/>
        <v>-3.861794749525721E-2</v>
      </c>
      <c r="I197" s="34">
        <f t="shared" si="58"/>
        <v>-2.5101665871916923E-2</v>
      </c>
      <c r="J197" s="34">
        <f t="shared" si="58"/>
        <v>-1.2550832935958489E-2</v>
      </c>
      <c r="K197" s="34">
        <f t="shared" si="58"/>
        <v>0</v>
      </c>
    </row>
    <row r="198" spans="1:11" x14ac:dyDescent="0.3">
      <c r="A198" s="32">
        <v>6</v>
      </c>
      <c r="B198" s="34">
        <f t="shared" ref="B198:K198" si="59">B157-B34</f>
        <v>0</v>
      </c>
      <c r="C198" s="34">
        <f t="shared" si="59"/>
        <v>-4.3538172239280637E-2</v>
      </c>
      <c r="D198" s="34">
        <f t="shared" si="59"/>
        <v>-0.22500292423151513</v>
      </c>
      <c r="E198" s="34">
        <f t="shared" si="59"/>
        <v>-0.28088489044438369</v>
      </c>
      <c r="F198" s="34">
        <f t="shared" si="59"/>
        <v>-0.31467132571328221</v>
      </c>
      <c r="G198" s="34">
        <f t="shared" si="59"/>
        <v>-0.32506333634107354</v>
      </c>
      <c r="H198" s="34">
        <f t="shared" si="59"/>
        <v>0</v>
      </c>
      <c r="I198" s="34">
        <f t="shared" si="59"/>
        <v>0</v>
      </c>
      <c r="J198" s="34">
        <f t="shared" si="59"/>
        <v>0</v>
      </c>
      <c r="K198" s="34">
        <f t="shared" si="59"/>
        <v>0</v>
      </c>
    </row>
    <row r="199" spans="1:11" x14ac:dyDescent="0.3">
      <c r="A199" s="32">
        <v>7</v>
      </c>
      <c r="B199" s="34">
        <f t="shared" ref="B199:K199" si="60">B158-B35</f>
        <v>0</v>
      </c>
      <c r="C199" s="34">
        <f t="shared" si="60"/>
        <v>-0.11596967862734195</v>
      </c>
      <c r="D199" s="34">
        <f t="shared" si="60"/>
        <v>-0.13257988346199739</v>
      </c>
      <c r="E199" s="34">
        <f t="shared" si="60"/>
        <v>-0.17347796129691556</v>
      </c>
      <c r="F199" s="34">
        <f t="shared" si="60"/>
        <v>-0.19434487906050812</v>
      </c>
      <c r="G199" s="34">
        <f t="shared" si="60"/>
        <v>-0.20076311257471754</v>
      </c>
      <c r="H199" s="34">
        <f t="shared" si="60"/>
        <v>0</v>
      </c>
      <c r="I199" s="34">
        <f t="shared" si="60"/>
        <v>0</v>
      </c>
      <c r="J199" s="34">
        <f t="shared" si="60"/>
        <v>0</v>
      </c>
      <c r="K199" s="34">
        <f t="shared" si="60"/>
        <v>0</v>
      </c>
    </row>
    <row r="200" spans="1:11" x14ac:dyDescent="0.3">
      <c r="A200" s="32">
        <v>8</v>
      </c>
      <c r="B200" s="34">
        <f t="shared" ref="B200:K200" si="61">B159-B36</f>
        <v>0</v>
      </c>
      <c r="C200" s="34">
        <f t="shared" si="61"/>
        <v>-0.10820137479584548</v>
      </c>
      <c r="D200" s="34">
        <f t="shared" si="61"/>
        <v>-0.12369893433057177</v>
      </c>
      <c r="E200" s="34">
        <f t="shared" si="61"/>
        <v>-0.16185742800429903</v>
      </c>
      <c r="F200" s="34">
        <f t="shared" si="61"/>
        <v>-0.1813265618028666</v>
      </c>
      <c r="G200" s="34">
        <f t="shared" si="61"/>
        <v>-0.18731486579937745</v>
      </c>
      <c r="H200" s="34">
        <f t="shared" si="61"/>
        <v>-2.2204460492503131E-16</v>
      </c>
      <c r="I200" s="34">
        <f t="shared" si="61"/>
        <v>0</v>
      </c>
      <c r="J200" s="34">
        <f t="shared" si="61"/>
        <v>0</v>
      </c>
      <c r="K200" s="34">
        <f t="shared" si="61"/>
        <v>0</v>
      </c>
    </row>
    <row r="201" spans="1:11" x14ac:dyDescent="0.3">
      <c r="A201" s="32">
        <v>9</v>
      </c>
      <c r="B201" s="34">
        <f t="shared" ref="B201:K201" si="62">B160-B37</f>
        <v>0</v>
      </c>
      <c r="C201" s="34">
        <f t="shared" si="62"/>
        <v>-0.10098794980945558</v>
      </c>
      <c r="D201" s="34">
        <f t="shared" si="62"/>
        <v>-0.11545233870853389</v>
      </c>
      <c r="E201" s="34">
        <f t="shared" si="62"/>
        <v>-0.15106693280401257</v>
      </c>
      <c r="F201" s="34">
        <f t="shared" si="62"/>
        <v>-0.16923812434934227</v>
      </c>
      <c r="G201" s="34">
        <f t="shared" si="62"/>
        <v>-0.17482720807941921</v>
      </c>
      <c r="H201" s="34">
        <f t="shared" si="62"/>
        <v>0</v>
      </c>
      <c r="I201" s="34">
        <f t="shared" si="62"/>
        <v>0</v>
      </c>
      <c r="J201" s="34">
        <f t="shared" si="62"/>
        <v>1.3877787807814457E-16</v>
      </c>
      <c r="K201" s="34">
        <f t="shared" si="62"/>
        <v>0</v>
      </c>
    </row>
    <row r="202" spans="1:11" x14ac:dyDescent="0.3">
      <c r="A202" s="32">
        <v>10</v>
      </c>
      <c r="B202" s="34">
        <f t="shared" ref="B202:K204" si="63">B161-B38</f>
        <v>0</v>
      </c>
      <c r="C202" s="34">
        <f t="shared" si="63"/>
        <v>0</v>
      </c>
      <c r="D202" s="34">
        <f t="shared" si="63"/>
        <v>0</v>
      </c>
      <c r="E202" s="34">
        <f t="shared" si="63"/>
        <v>0</v>
      </c>
      <c r="F202" s="34">
        <f t="shared" si="63"/>
        <v>0</v>
      </c>
      <c r="G202" s="34">
        <f t="shared" si="63"/>
        <v>0</v>
      </c>
      <c r="H202" s="34">
        <f t="shared" si="63"/>
        <v>0</v>
      </c>
      <c r="I202" s="34">
        <f t="shared" si="63"/>
        <v>0</v>
      </c>
      <c r="J202" s="34">
        <f t="shared" si="63"/>
        <v>0</v>
      </c>
      <c r="K202" s="34">
        <f t="shared" si="63"/>
        <v>0</v>
      </c>
    </row>
    <row r="204" spans="1:11" x14ac:dyDescent="0.3">
      <c r="A204" s="37" t="s">
        <v>11</v>
      </c>
      <c r="B204" s="38"/>
      <c r="C204" s="34">
        <f t="shared" si="63"/>
        <v>0</v>
      </c>
    </row>
  </sheetData>
  <sheetProtection sheet="1" objects="1" scenarios="1"/>
  <mergeCells count="6">
    <mergeCell ref="A165:K165"/>
    <mergeCell ref="A1:K1"/>
    <mergeCell ref="M14:P14"/>
    <mergeCell ref="A42:K42"/>
    <mergeCell ref="A83:K83"/>
    <mergeCell ref="A124:K124"/>
  </mergeCells>
  <phoneticPr fontId="16" type="noConversion"/>
  <conditionalFormatting sqref="B39:K39">
    <cfRule type="containsText" dxfId="748" priority="150" operator="containsText" text="R">
      <formula>NOT(ISERROR(SEARCH("R",B39)))</formula>
    </cfRule>
    <cfRule type="containsText" dxfId="747" priority="151" operator="containsText" text="D">
      <formula>NOT(ISERROR(SEARCH("D",B39)))</formula>
    </cfRule>
    <cfRule type="containsText" dxfId="746" priority="152" operator="containsText" text="S">
      <formula>NOT(ISERROR(SEARCH("S",B39)))</formula>
    </cfRule>
    <cfRule type="containsText" dxfId="745" priority="153" operator="containsText" text="H">
      <formula>NOT(ISERROR(SEARCH("H",B39)))</formula>
    </cfRule>
  </conditionalFormatting>
  <conditionalFormatting sqref="B39:K39">
    <cfRule type="containsText" dxfId="744" priority="149" operator="containsText" text="P">
      <formula>NOT(ISERROR(SEARCH("P",B39)))</formula>
    </cfRule>
  </conditionalFormatting>
  <conditionalFormatting sqref="B3:K17">
    <cfRule type="containsText" dxfId="743" priority="135" operator="containsText" text="R">
      <formula>NOT(ISERROR(SEARCH("R",B3)))</formula>
    </cfRule>
    <cfRule type="containsText" dxfId="742" priority="136" operator="containsText" text="D">
      <formula>NOT(ISERROR(SEARCH("D",B3)))</formula>
    </cfRule>
    <cfRule type="containsText" dxfId="741" priority="137" operator="containsText" text="S">
      <formula>NOT(ISERROR(SEARCH("S",B3)))</formula>
    </cfRule>
    <cfRule type="containsText" dxfId="740" priority="138" operator="containsText" text="H">
      <formula>NOT(ISERROR(SEARCH("H",B3)))</formula>
    </cfRule>
  </conditionalFormatting>
  <conditionalFormatting sqref="B3:K17">
    <cfRule type="containsText" dxfId="739" priority="134" operator="containsText" text="P">
      <formula>NOT(ISERROR(SEARCH("P",B3)))</formula>
    </cfRule>
  </conditionalFormatting>
  <conditionalFormatting sqref="B3:K17">
    <cfRule type="colorScale" priority="13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738" priority="117" operator="containsText" text="R">
      <formula>NOT(ISERROR(SEARCH("R",B19)))</formula>
    </cfRule>
    <cfRule type="containsText" dxfId="737" priority="118" operator="containsText" text="D">
      <formula>NOT(ISERROR(SEARCH("D",B19)))</formula>
    </cfRule>
    <cfRule type="containsText" dxfId="736" priority="119" operator="containsText" text="S">
      <formula>NOT(ISERROR(SEARCH("S",B19)))</formula>
    </cfRule>
    <cfRule type="containsText" dxfId="735" priority="120" operator="containsText" text="H">
      <formula>NOT(ISERROR(SEARCH("H",B19)))</formula>
    </cfRule>
  </conditionalFormatting>
  <conditionalFormatting sqref="B19:K27">
    <cfRule type="containsText" dxfId="734" priority="116" operator="containsText" text="P">
      <formula>NOT(ISERROR(SEARCH("P",B19)))</formula>
    </cfRule>
  </conditionalFormatting>
  <conditionalFormatting sqref="B19:K27">
    <cfRule type="colorScale" priority="11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733" priority="111" operator="containsText" text="R">
      <formula>NOT(ISERROR(SEARCH("R",B29)))</formula>
    </cfRule>
    <cfRule type="containsText" dxfId="732" priority="112" operator="containsText" text="D">
      <formula>NOT(ISERROR(SEARCH("D",B29)))</formula>
    </cfRule>
    <cfRule type="containsText" dxfId="731" priority="113" operator="containsText" text="S">
      <formula>NOT(ISERROR(SEARCH("S",B29)))</formula>
    </cfRule>
    <cfRule type="containsText" dxfId="730" priority="114" operator="containsText" text="H">
      <formula>NOT(ISERROR(SEARCH("H",B29)))</formula>
    </cfRule>
  </conditionalFormatting>
  <conditionalFormatting sqref="B29:K38">
    <cfRule type="containsText" dxfId="729" priority="110" operator="containsText" text="P">
      <formula>NOT(ISERROR(SEARCH("P",B29)))</formula>
    </cfRule>
  </conditionalFormatting>
  <conditionalFormatting sqref="B29:K38">
    <cfRule type="colorScale" priority="10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44:K58">
    <cfRule type="containsText" dxfId="728" priority="105" operator="containsText" text="R">
      <formula>NOT(ISERROR(SEARCH("R",B44)))</formula>
    </cfRule>
    <cfRule type="containsText" dxfId="727" priority="106" operator="containsText" text="D">
      <formula>NOT(ISERROR(SEARCH("D",B44)))</formula>
    </cfRule>
    <cfRule type="containsText" dxfId="726" priority="107" operator="containsText" text="S">
      <formula>NOT(ISERROR(SEARCH("S",B44)))</formula>
    </cfRule>
    <cfRule type="containsText" dxfId="725" priority="108" operator="containsText" text="H">
      <formula>NOT(ISERROR(SEARCH("H",B44)))</formula>
    </cfRule>
  </conditionalFormatting>
  <conditionalFormatting sqref="B44:K58">
    <cfRule type="containsText" dxfId="724" priority="104" operator="containsText" text="P">
      <formula>NOT(ISERROR(SEARCH("P",B44)))</formula>
    </cfRule>
  </conditionalFormatting>
  <conditionalFormatting sqref="B44:K58">
    <cfRule type="colorScale" priority="10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60:K68">
    <cfRule type="containsText" dxfId="723" priority="99" operator="containsText" text="R">
      <formula>NOT(ISERROR(SEARCH("R",B60)))</formula>
    </cfRule>
    <cfRule type="containsText" dxfId="722" priority="100" operator="containsText" text="D">
      <formula>NOT(ISERROR(SEARCH("D",B60)))</formula>
    </cfRule>
    <cfRule type="containsText" dxfId="721" priority="101" operator="containsText" text="S">
      <formula>NOT(ISERROR(SEARCH("S",B60)))</formula>
    </cfRule>
    <cfRule type="containsText" dxfId="720" priority="102" operator="containsText" text="H">
      <formula>NOT(ISERROR(SEARCH("H",B60)))</formula>
    </cfRule>
  </conditionalFormatting>
  <conditionalFormatting sqref="B60:K68">
    <cfRule type="containsText" dxfId="719" priority="98" operator="containsText" text="P">
      <formula>NOT(ISERROR(SEARCH("P",B60)))</formula>
    </cfRule>
  </conditionalFormatting>
  <conditionalFormatting sqref="B60:K68">
    <cfRule type="colorScale" priority="9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70:K79">
    <cfRule type="containsText" dxfId="718" priority="93" operator="containsText" text="R">
      <formula>NOT(ISERROR(SEARCH("R",B70)))</formula>
    </cfRule>
    <cfRule type="containsText" dxfId="717" priority="94" operator="containsText" text="D">
      <formula>NOT(ISERROR(SEARCH("D",B70)))</formula>
    </cfRule>
    <cfRule type="containsText" dxfId="716" priority="95" operator="containsText" text="S">
      <formula>NOT(ISERROR(SEARCH("S",B70)))</formula>
    </cfRule>
    <cfRule type="containsText" dxfId="715" priority="96" operator="containsText" text="H">
      <formula>NOT(ISERROR(SEARCH("H",B70)))</formula>
    </cfRule>
  </conditionalFormatting>
  <conditionalFormatting sqref="B70:K79">
    <cfRule type="containsText" dxfId="714" priority="92" operator="containsText" text="P">
      <formula>NOT(ISERROR(SEARCH("P",B70)))</formula>
    </cfRule>
  </conditionalFormatting>
  <conditionalFormatting sqref="B70:K79">
    <cfRule type="colorScale" priority="9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85:K99">
    <cfRule type="containsText" dxfId="713" priority="87" operator="containsText" text="R">
      <formula>NOT(ISERROR(SEARCH("R",B85)))</formula>
    </cfRule>
    <cfRule type="containsText" dxfId="712" priority="88" operator="containsText" text="D">
      <formula>NOT(ISERROR(SEARCH("D",B85)))</formula>
    </cfRule>
    <cfRule type="containsText" dxfId="711" priority="89" operator="containsText" text="S">
      <formula>NOT(ISERROR(SEARCH("S",B85)))</formula>
    </cfRule>
    <cfRule type="containsText" dxfId="710" priority="90" operator="containsText" text="H">
      <formula>NOT(ISERROR(SEARCH("H",B85)))</formula>
    </cfRule>
  </conditionalFormatting>
  <conditionalFormatting sqref="B85:K99">
    <cfRule type="containsText" dxfId="709" priority="86" operator="containsText" text="P">
      <formula>NOT(ISERROR(SEARCH("P",B85)))</formula>
    </cfRule>
  </conditionalFormatting>
  <conditionalFormatting sqref="B85:K99">
    <cfRule type="colorScale" priority="8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01:K109">
    <cfRule type="containsText" dxfId="708" priority="81" operator="containsText" text="R">
      <formula>NOT(ISERROR(SEARCH("R",B101)))</formula>
    </cfRule>
    <cfRule type="containsText" dxfId="707" priority="82" operator="containsText" text="D">
      <formula>NOT(ISERROR(SEARCH("D",B101)))</formula>
    </cfRule>
    <cfRule type="containsText" dxfId="706" priority="83" operator="containsText" text="S">
      <formula>NOT(ISERROR(SEARCH("S",B101)))</formula>
    </cfRule>
    <cfRule type="containsText" dxfId="705" priority="84" operator="containsText" text="H">
      <formula>NOT(ISERROR(SEARCH("H",B101)))</formula>
    </cfRule>
  </conditionalFormatting>
  <conditionalFormatting sqref="B101:K109">
    <cfRule type="containsText" dxfId="704" priority="80" operator="containsText" text="P">
      <formula>NOT(ISERROR(SEARCH("P",B101)))</formula>
    </cfRule>
  </conditionalFormatting>
  <conditionalFormatting sqref="B101:K109">
    <cfRule type="colorScale" priority="7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11:K120">
    <cfRule type="containsText" dxfId="703" priority="75" operator="containsText" text="R">
      <formula>NOT(ISERROR(SEARCH("R",B111)))</formula>
    </cfRule>
    <cfRule type="containsText" dxfId="702" priority="76" operator="containsText" text="D">
      <formula>NOT(ISERROR(SEARCH("D",B111)))</formula>
    </cfRule>
    <cfRule type="containsText" dxfId="701" priority="77" operator="containsText" text="S">
      <formula>NOT(ISERROR(SEARCH("S",B111)))</formula>
    </cfRule>
    <cfRule type="containsText" dxfId="700" priority="78" operator="containsText" text="H">
      <formula>NOT(ISERROR(SEARCH("H",B111)))</formula>
    </cfRule>
  </conditionalFormatting>
  <conditionalFormatting sqref="B111:K120">
    <cfRule type="containsText" dxfId="699" priority="74" operator="containsText" text="P">
      <formula>NOT(ISERROR(SEARCH("P",B111)))</formula>
    </cfRule>
  </conditionalFormatting>
  <conditionalFormatting sqref="B111:K120">
    <cfRule type="colorScale" priority="7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26:K140">
    <cfRule type="containsText" dxfId="698" priority="69" operator="containsText" text="R">
      <formula>NOT(ISERROR(SEARCH("R",B126)))</formula>
    </cfRule>
    <cfRule type="containsText" dxfId="697" priority="70" operator="containsText" text="D">
      <formula>NOT(ISERROR(SEARCH("D",B126)))</formula>
    </cfRule>
    <cfRule type="containsText" dxfId="696" priority="71" operator="containsText" text="S">
      <formula>NOT(ISERROR(SEARCH("S",B126)))</formula>
    </cfRule>
    <cfRule type="containsText" dxfId="695" priority="72" operator="containsText" text="H">
      <formula>NOT(ISERROR(SEARCH("H",B126)))</formula>
    </cfRule>
  </conditionalFormatting>
  <conditionalFormatting sqref="B126:K140">
    <cfRule type="containsText" dxfId="694" priority="68" operator="containsText" text="P">
      <formula>NOT(ISERROR(SEARCH("P",B126)))</formula>
    </cfRule>
  </conditionalFormatting>
  <conditionalFormatting sqref="B126:K140">
    <cfRule type="colorScale" priority="6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42:K150">
    <cfRule type="containsText" dxfId="693" priority="51" operator="containsText" text="R">
      <formula>NOT(ISERROR(SEARCH("R",B142)))</formula>
    </cfRule>
    <cfRule type="containsText" dxfId="692" priority="52" operator="containsText" text="D">
      <formula>NOT(ISERROR(SEARCH("D",B142)))</formula>
    </cfRule>
    <cfRule type="containsText" dxfId="691" priority="53" operator="containsText" text="S">
      <formula>NOT(ISERROR(SEARCH("S",B142)))</formula>
    </cfRule>
    <cfRule type="containsText" dxfId="690" priority="54" operator="containsText" text="H">
      <formula>NOT(ISERROR(SEARCH("H",B142)))</formula>
    </cfRule>
  </conditionalFormatting>
  <conditionalFormatting sqref="B142:K150">
    <cfRule type="containsText" dxfId="689" priority="50" operator="containsText" text="P">
      <formula>NOT(ISERROR(SEARCH("P",B142)))</formula>
    </cfRule>
  </conditionalFormatting>
  <conditionalFormatting sqref="B142:K150">
    <cfRule type="colorScale" priority="4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52:K161">
    <cfRule type="containsText" dxfId="688" priority="45" operator="containsText" text="R">
      <formula>NOT(ISERROR(SEARCH("R",B152)))</formula>
    </cfRule>
    <cfRule type="containsText" dxfId="687" priority="46" operator="containsText" text="D">
      <formula>NOT(ISERROR(SEARCH("D",B152)))</formula>
    </cfRule>
    <cfRule type="containsText" dxfId="686" priority="47" operator="containsText" text="S">
      <formula>NOT(ISERROR(SEARCH("S",B152)))</formula>
    </cfRule>
    <cfRule type="containsText" dxfId="685" priority="48" operator="containsText" text="H">
      <formula>NOT(ISERROR(SEARCH("H",B152)))</formula>
    </cfRule>
  </conditionalFormatting>
  <conditionalFormatting sqref="B152:K161">
    <cfRule type="containsText" dxfId="684" priority="44" operator="containsText" text="P">
      <formula>NOT(ISERROR(SEARCH("P",B152)))</formula>
    </cfRule>
  </conditionalFormatting>
  <conditionalFormatting sqref="B152:K161">
    <cfRule type="colorScale" priority="4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67:K181">
    <cfRule type="containsText" dxfId="683" priority="39" operator="containsText" text="R">
      <formula>NOT(ISERROR(SEARCH("R",B167)))</formula>
    </cfRule>
    <cfRule type="containsText" dxfId="682" priority="40" operator="containsText" text="D">
      <formula>NOT(ISERROR(SEARCH("D",B167)))</formula>
    </cfRule>
    <cfRule type="containsText" dxfId="681" priority="41" operator="containsText" text="S">
      <formula>NOT(ISERROR(SEARCH("S",B167)))</formula>
    </cfRule>
    <cfRule type="containsText" dxfId="680" priority="42" operator="containsText" text="H">
      <formula>NOT(ISERROR(SEARCH("H",B167)))</formula>
    </cfRule>
  </conditionalFormatting>
  <conditionalFormatting sqref="B167:K181">
    <cfRule type="containsText" dxfId="679" priority="38" operator="containsText" text="P">
      <formula>NOT(ISERROR(SEARCH("P",B167)))</formula>
    </cfRule>
  </conditionalFormatting>
  <conditionalFormatting sqref="B167:K181">
    <cfRule type="colorScale" priority="3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83:K191">
    <cfRule type="containsText" dxfId="678" priority="21" operator="containsText" text="R">
      <formula>NOT(ISERROR(SEARCH("R",B183)))</formula>
    </cfRule>
    <cfRule type="containsText" dxfId="677" priority="22" operator="containsText" text="D">
      <formula>NOT(ISERROR(SEARCH("D",B183)))</formula>
    </cfRule>
    <cfRule type="containsText" dxfId="676" priority="23" operator="containsText" text="S">
      <formula>NOT(ISERROR(SEARCH("S",B183)))</formula>
    </cfRule>
    <cfRule type="containsText" dxfId="675" priority="24" operator="containsText" text="H">
      <formula>NOT(ISERROR(SEARCH("H",B183)))</formula>
    </cfRule>
  </conditionalFormatting>
  <conditionalFormatting sqref="B183:K191">
    <cfRule type="containsText" dxfId="674" priority="20" operator="containsText" text="P">
      <formula>NOT(ISERROR(SEARCH("P",B183)))</formula>
    </cfRule>
  </conditionalFormatting>
  <conditionalFormatting sqref="B183:K191">
    <cfRule type="colorScale" priority="19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3:K202">
    <cfRule type="containsText" dxfId="673" priority="15" operator="containsText" text="R">
      <formula>NOT(ISERROR(SEARCH("R",B193)))</formula>
    </cfRule>
    <cfRule type="containsText" dxfId="672" priority="16" operator="containsText" text="D">
      <formula>NOT(ISERROR(SEARCH("D",B193)))</formula>
    </cfRule>
    <cfRule type="containsText" dxfId="671" priority="17" operator="containsText" text="S">
      <formula>NOT(ISERROR(SEARCH("S",B193)))</formula>
    </cfRule>
    <cfRule type="containsText" dxfId="670" priority="18" operator="containsText" text="H">
      <formula>NOT(ISERROR(SEARCH("H",B193)))</formula>
    </cfRule>
  </conditionalFormatting>
  <conditionalFormatting sqref="B193:K202">
    <cfRule type="containsText" dxfId="669" priority="14" operator="containsText" text="P">
      <formula>NOT(ISERROR(SEARCH("P",B193)))</formula>
    </cfRule>
  </conditionalFormatting>
  <conditionalFormatting sqref="B193:K202">
    <cfRule type="colorScale" priority="13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C163">
    <cfRule type="containsText" dxfId="668" priority="9" operator="containsText" text="R">
      <formula>NOT(ISERROR(SEARCH("R",C163)))</formula>
    </cfRule>
    <cfRule type="containsText" dxfId="667" priority="10" operator="containsText" text="D">
      <formula>NOT(ISERROR(SEARCH("D",C163)))</formula>
    </cfRule>
    <cfRule type="containsText" dxfId="666" priority="11" operator="containsText" text="S">
      <formula>NOT(ISERROR(SEARCH("S",C163)))</formula>
    </cfRule>
    <cfRule type="containsText" dxfId="665" priority="12" operator="containsText" text="H">
      <formula>NOT(ISERROR(SEARCH("H",C163)))</formula>
    </cfRule>
  </conditionalFormatting>
  <conditionalFormatting sqref="C163">
    <cfRule type="containsText" dxfId="664" priority="8" operator="containsText" text="P">
      <formula>NOT(ISERROR(SEARCH("P",C163)))</formula>
    </cfRule>
  </conditionalFormatting>
  <conditionalFormatting sqref="C163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C204">
    <cfRule type="containsText" dxfId="663" priority="3" operator="containsText" text="R">
      <formula>NOT(ISERROR(SEARCH("R",C204)))</formula>
    </cfRule>
    <cfRule type="containsText" dxfId="662" priority="4" operator="containsText" text="D">
      <formula>NOT(ISERROR(SEARCH("D",C204)))</formula>
    </cfRule>
    <cfRule type="containsText" dxfId="661" priority="5" operator="containsText" text="S">
      <formula>NOT(ISERROR(SEARCH("S",C204)))</formula>
    </cfRule>
    <cfRule type="containsText" dxfId="660" priority="6" operator="containsText" text="H">
      <formula>NOT(ISERROR(SEARCH("H",C204)))</formula>
    </cfRule>
  </conditionalFormatting>
  <conditionalFormatting sqref="C204">
    <cfRule type="containsText" dxfId="659" priority="2" operator="containsText" text="P">
      <formula>NOT(ISERROR(SEARCH("P",C204)))</formula>
    </cfRule>
  </conditionalFormatting>
  <conditionalFormatting sqref="C204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8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39"/>
  <sheetViews>
    <sheetView workbookViewId="0">
      <selection activeCell="J21" sqref="J21"/>
    </sheetView>
  </sheetViews>
  <sheetFormatPr defaultColWidth="8.796875" defaultRowHeight="15.6" x14ac:dyDescent="0.3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4">
      <c r="B1" s="471" t="s">
        <v>23</v>
      </c>
      <c r="C1" s="471"/>
      <c r="D1" s="471"/>
      <c r="E1" s="471"/>
      <c r="F1" s="471"/>
      <c r="G1" s="471"/>
      <c r="H1" s="471"/>
      <c r="I1" s="471"/>
      <c r="J1" s="471"/>
      <c r="K1" s="471"/>
      <c r="L1" s="471"/>
    </row>
    <row r="2" spans="2:12" x14ac:dyDescent="0.3">
      <c r="B2" s="48" t="s">
        <v>9</v>
      </c>
      <c r="C2" s="48" t="s">
        <v>22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</row>
    <row r="3" spans="2:12" x14ac:dyDescent="0.3">
      <c r="B3" s="48" t="s">
        <v>20</v>
      </c>
      <c r="C3" s="49" t="str">
        <f>HSDR!O6</f>
        <v>H</v>
      </c>
      <c r="D3" s="49" t="str">
        <f>HSDR!P6</f>
        <v>H</v>
      </c>
      <c r="E3" s="49" t="str">
        <f>HSDR!Q6</f>
        <v>H</v>
      </c>
      <c r="F3" s="49" t="str">
        <f>HSDR!R6</f>
        <v>H</v>
      </c>
      <c r="G3" s="49" t="str">
        <f>HSDR!S6</f>
        <v>H</v>
      </c>
      <c r="H3" s="49" t="str">
        <f>HSDR!T6</f>
        <v>H</v>
      </c>
      <c r="I3" s="49" t="str">
        <f>HSDR!U6</f>
        <v>H</v>
      </c>
      <c r="J3" s="49" t="str">
        <f>HSDR!V6</f>
        <v>H</v>
      </c>
      <c r="K3" s="49" t="str">
        <f>HSDR!W6</f>
        <v>H</v>
      </c>
      <c r="L3" s="49" t="str">
        <f>HSDR!X6</f>
        <v>H</v>
      </c>
    </row>
    <row r="4" spans="2:12" x14ac:dyDescent="0.3">
      <c r="B4" s="48">
        <v>9</v>
      </c>
      <c r="C4" s="49" t="str">
        <f>HSDR!O7</f>
        <v>H</v>
      </c>
      <c r="D4" s="49" t="str">
        <f>HSDR!P7</f>
        <v>H</v>
      </c>
      <c r="E4" s="49" t="str">
        <f>HSDR!Q7</f>
        <v>D</v>
      </c>
      <c r="F4" s="49" t="str">
        <f>HSDR!R7</f>
        <v>D</v>
      </c>
      <c r="G4" s="49" t="str">
        <f>HSDR!S7</f>
        <v>D</v>
      </c>
      <c r="H4" s="49" t="str">
        <f>HSDR!T7</f>
        <v>D</v>
      </c>
      <c r="I4" s="49" t="str">
        <f>HSDR!U7</f>
        <v>H</v>
      </c>
      <c r="J4" s="49" t="str">
        <f>HSDR!V7</f>
        <v>H</v>
      </c>
      <c r="K4" s="49" t="str">
        <f>HSDR!W7</f>
        <v>H</v>
      </c>
      <c r="L4" s="49" t="str">
        <f>HSDR!X7</f>
        <v>H</v>
      </c>
    </row>
    <row r="5" spans="2:12" x14ac:dyDescent="0.3">
      <c r="B5" s="48">
        <v>10</v>
      </c>
      <c r="C5" s="49" t="str">
        <f>HSDR!O8</f>
        <v>H</v>
      </c>
      <c r="D5" s="49" t="str">
        <f>HSDR!P8</f>
        <v>D</v>
      </c>
      <c r="E5" s="49" t="str">
        <f>HSDR!Q8</f>
        <v>D</v>
      </c>
      <c r="F5" s="49" t="str">
        <f>HSDR!R8</f>
        <v>D</v>
      </c>
      <c r="G5" s="49" t="str">
        <f>HSDR!S8</f>
        <v>D</v>
      </c>
      <c r="H5" s="49" t="str">
        <f>HSDR!T8</f>
        <v>D</v>
      </c>
      <c r="I5" s="49" t="str">
        <f>HSDR!U8</f>
        <v>D</v>
      </c>
      <c r="J5" s="49" t="str">
        <f>HSDR!V8</f>
        <v>D</v>
      </c>
      <c r="K5" s="49" t="str">
        <f>HSDR!W8</f>
        <v>D</v>
      </c>
      <c r="L5" s="49" t="str">
        <f>HSDR!X8</f>
        <v>H</v>
      </c>
    </row>
    <row r="6" spans="2:12" x14ac:dyDescent="0.3">
      <c r="B6" s="48">
        <v>11</v>
      </c>
      <c r="C6" s="49" t="str">
        <f>HSDR!O9</f>
        <v>H</v>
      </c>
      <c r="D6" s="49" t="str">
        <f>HSDR!P9</f>
        <v>D</v>
      </c>
      <c r="E6" s="49" t="str">
        <f>HSDR!Q9</f>
        <v>D</v>
      </c>
      <c r="F6" s="49" t="str">
        <f>HSDR!R9</f>
        <v>D</v>
      </c>
      <c r="G6" s="49" t="str">
        <f>HSDR!S9</f>
        <v>D</v>
      </c>
      <c r="H6" s="49" t="str">
        <f>HSDR!T9</f>
        <v>D</v>
      </c>
      <c r="I6" s="49" t="str">
        <f>HSDR!U9</f>
        <v>D</v>
      </c>
      <c r="J6" s="49" t="str">
        <f>HSDR!V9</f>
        <v>D</v>
      </c>
      <c r="K6" s="49" t="str">
        <f>HSDR!W9</f>
        <v>D</v>
      </c>
      <c r="L6" s="49" t="str">
        <f>HSDR!X9</f>
        <v>H</v>
      </c>
    </row>
    <row r="7" spans="2:12" x14ac:dyDescent="0.3">
      <c r="B7" s="48">
        <v>12</v>
      </c>
      <c r="C7" s="49" t="str">
        <f>HSDR!O10</f>
        <v>H</v>
      </c>
      <c r="D7" s="49" t="str">
        <f>HSDR!P10</f>
        <v>H</v>
      </c>
      <c r="E7" s="49" t="str">
        <f>HSDR!Q10</f>
        <v>H</v>
      </c>
      <c r="F7" s="49" t="str">
        <f>HSDR!R10</f>
        <v>S</v>
      </c>
      <c r="G7" s="49" t="str">
        <f>HSDR!S10</f>
        <v>S</v>
      </c>
      <c r="H7" s="49" t="str">
        <f>HSDR!T10</f>
        <v>S</v>
      </c>
      <c r="I7" s="49" t="str">
        <f>HSDR!U10</f>
        <v>H</v>
      </c>
      <c r="J7" s="49" t="str">
        <f>HSDR!V10</f>
        <v>H</v>
      </c>
      <c r="K7" s="49" t="str">
        <f>HSDR!W10</f>
        <v>H</v>
      </c>
      <c r="L7" s="49" t="str">
        <f>HSDR!X10</f>
        <v>H</v>
      </c>
    </row>
    <row r="8" spans="2:12" x14ac:dyDescent="0.3">
      <c r="B8" s="48">
        <v>13</v>
      </c>
      <c r="C8" s="49" t="str">
        <f>HSDR!O11</f>
        <v>H</v>
      </c>
      <c r="D8" s="49" t="str">
        <f>HSDR!P11</f>
        <v>S</v>
      </c>
      <c r="E8" s="49" t="str">
        <f>HSDR!Q11</f>
        <v>S</v>
      </c>
      <c r="F8" s="49" t="str">
        <f>HSDR!R11</f>
        <v>S</v>
      </c>
      <c r="G8" s="49" t="str">
        <f>HSDR!S11</f>
        <v>S</v>
      </c>
      <c r="H8" s="49" t="str">
        <f>HSDR!T11</f>
        <v>S</v>
      </c>
      <c r="I8" s="49" t="str">
        <f>HSDR!U11</f>
        <v>H</v>
      </c>
      <c r="J8" s="49" t="str">
        <f>HSDR!V11</f>
        <v>H</v>
      </c>
      <c r="K8" s="49" t="str">
        <f>HSDR!W11</f>
        <v>H</v>
      </c>
      <c r="L8" s="49" t="str">
        <f>HSDR!X11</f>
        <v>H</v>
      </c>
    </row>
    <row r="9" spans="2:12" x14ac:dyDescent="0.3">
      <c r="B9" s="48">
        <v>14</v>
      </c>
      <c r="C9" s="49" t="str">
        <f>HSDR!O12</f>
        <v>H</v>
      </c>
      <c r="D9" s="49" t="str">
        <f>HSDR!P12</f>
        <v>S</v>
      </c>
      <c r="E9" s="49" t="str">
        <f>HSDR!Q12</f>
        <v>S</v>
      </c>
      <c r="F9" s="49" t="str">
        <f>HSDR!R12</f>
        <v>S</v>
      </c>
      <c r="G9" s="49" t="str">
        <f>HSDR!S12</f>
        <v>S</v>
      </c>
      <c r="H9" s="49" t="str">
        <f>HSDR!T12</f>
        <v>S</v>
      </c>
      <c r="I9" s="49" t="str">
        <f>HSDR!U12</f>
        <v>H</v>
      </c>
      <c r="J9" s="49" t="str">
        <f>HSDR!V12</f>
        <v>H</v>
      </c>
      <c r="K9" s="49" t="str">
        <f>HSDR!W12</f>
        <v>H</v>
      </c>
      <c r="L9" s="49" t="str">
        <f>HSDR!X12</f>
        <v>H</v>
      </c>
    </row>
    <row r="10" spans="2:12" x14ac:dyDescent="0.3">
      <c r="B10" s="48">
        <v>15</v>
      </c>
      <c r="C10" s="49" t="str">
        <f>HSDR!O13</f>
        <v>H</v>
      </c>
      <c r="D10" s="49" t="str">
        <f>HSDR!P13</f>
        <v>S</v>
      </c>
      <c r="E10" s="49" t="str">
        <f>HSDR!Q13</f>
        <v>S</v>
      </c>
      <c r="F10" s="49" t="str">
        <f>HSDR!R13</f>
        <v>S</v>
      </c>
      <c r="G10" s="49" t="str">
        <f>HSDR!S13</f>
        <v>S</v>
      </c>
      <c r="H10" s="49" t="str">
        <f>HSDR!T13</f>
        <v>S</v>
      </c>
      <c r="I10" s="49" t="str">
        <f>HSDR!U13</f>
        <v>H</v>
      </c>
      <c r="J10" s="49" t="str">
        <f>HSDR!V13</f>
        <v>H</v>
      </c>
      <c r="K10" s="49" t="str">
        <f>HSDR!W13</f>
        <v>H</v>
      </c>
      <c r="L10" s="49" t="str">
        <f>HSDR!X13</f>
        <v>H</v>
      </c>
    </row>
    <row r="11" spans="2:12" x14ac:dyDescent="0.3">
      <c r="B11" s="48">
        <v>16</v>
      </c>
      <c r="C11" s="49" t="str">
        <f>HSDR!O14</f>
        <v>S</v>
      </c>
      <c r="D11" s="49" t="str">
        <f>HSDR!P14</f>
        <v>S</v>
      </c>
      <c r="E11" s="49" t="str">
        <f>HSDR!Q14</f>
        <v>S</v>
      </c>
      <c r="F11" s="49" t="str">
        <f>HSDR!R14</f>
        <v>S</v>
      </c>
      <c r="G11" s="49" t="str">
        <f>HSDR!S14</f>
        <v>S</v>
      </c>
      <c r="H11" s="49" t="str">
        <f>HSDR!T14</f>
        <v>S</v>
      </c>
      <c r="I11" s="49" t="str">
        <f>HSDR!U14</f>
        <v>H</v>
      </c>
      <c r="J11" s="49" t="str">
        <f>HSDR!V14</f>
        <v>H</v>
      </c>
      <c r="K11" s="49" t="str">
        <f>HSDR!W14</f>
        <v>H</v>
      </c>
      <c r="L11" s="49" t="str">
        <f>HSDR!X14</f>
        <v>H</v>
      </c>
    </row>
    <row r="12" spans="2:12" x14ac:dyDescent="0.3">
      <c r="B12" s="48" t="s">
        <v>21</v>
      </c>
      <c r="C12" s="49" t="str">
        <f>HSDR!O15</f>
        <v>S</v>
      </c>
      <c r="D12" s="49" t="str">
        <f>HSDR!P15</f>
        <v>S</v>
      </c>
      <c r="E12" s="49" t="str">
        <f>HSDR!Q15</f>
        <v>S</v>
      </c>
      <c r="F12" s="49" t="str">
        <f>HSDR!R15</f>
        <v>S</v>
      </c>
      <c r="G12" s="49" t="str">
        <f>HSDR!S15</f>
        <v>S</v>
      </c>
      <c r="H12" s="49" t="str">
        <f>HSDR!T15</f>
        <v>S</v>
      </c>
      <c r="I12" s="49" t="str">
        <f>HSDR!U15</f>
        <v>S</v>
      </c>
      <c r="J12" s="49" t="str">
        <f>HSDR!V15</f>
        <v>S</v>
      </c>
      <c r="K12" s="49" t="str">
        <f>HSDR!W15</f>
        <v>S</v>
      </c>
      <c r="L12" s="49" t="str">
        <f>HSDR!X15</f>
        <v>S</v>
      </c>
    </row>
    <row r="13" spans="2:12" x14ac:dyDescent="0.3">
      <c r="B13" s="48" t="s">
        <v>4</v>
      </c>
      <c r="C13" s="48" t="s">
        <v>22</v>
      </c>
      <c r="D13" s="48">
        <v>2</v>
      </c>
      <c r="E13" s="48">
        <v>3</v>
      </c>
      <c r="F13" s="48">
        <v>4</v>
      </c>
      <c r="G13" s="48">
        <v>5</v>
      </c>
      <c r="H13" s="48">
        <v>6</v>
      </c>
      <c r="I13" s="48">
        <v>7</v>
      </c>
      <c r="J13" s="48">
        <v>8</v>
      </c>
      <c r="K13" s="48">
        <v>9</v>
      </c>
      <c r="L13" s="48">
        <v>10</v>
      </c>
    </row>
    <row r="14" spans="2:12" x14ac:dyDescent="0.3">
      <c r="B14" s="48">
        <v>13</v>
      </c>
      <c r="C14" s="49" t="str">
        <f>HSDR!O33</f>
        <v>H</v>
      </c>
      <c r="D14" s="49" t="str">
        <f>HSDR!P33</f>
        <v>H</v>
      </c>
      <c r="E14" s="49" t="str">
        <f>HSDR!Q33</f>
        <v>H</v>
      </c>
      <c r="F14" s="49" t="str">
        <f>HSDR!R33</f>
        <v>H</v>
      </c>
      <c r="G14" s="49" t="str">
        <f>HSDR!S33</f>
        <v>H</v>
      </c>
      <c r="H14" s="49" t="str">
        <f>HSDR!T33</f>
        <v>D</v>
      </c>
      <c r="I14" s="49" t="str">
        <f>HSDR!U33</f>
        <v>H</v>
      </c>
      <c r="J14" s="49" t="str">
        <f>HSDR!V33</f>
        <v>H</v>
      </c>
      <c r="K14" s="49" t="str">
        <f>HSDR!W33</f>
        <v>H</v>
      </c>
      <c r="L14" s="49" t="str">
        <f>HSDR!X33</f>
        <v>H</v>
      </c>
    </row>
    <row r="15" spans="2:12" x14ac:dyDescent="0.3">
      <c r="B15" s="48">
        <v>14</v>
      </c>
      <c r="C15" s="49" t="str">
        <f>HSDR!O34</f>
        <v>H</v>
      </c>
      <c r="D15" s="49" t="str">
        <f>HSDR!P34</f>
        <v>H</v>
      </c>
      <c r="E15" s="49" t="str">
        <f>HSDR!Q34</f>
        <v>H</v>
      </c>
      <c r="F15" s="49" t="str">
        <f>HSDR!R34</f>
        <v>H</v>
      </c>
      <c r="G15" s="49" t="str">
        <f>HSDR!S34</f>
        <v>D</v>
      </c>
      <c r="H15" s="49" t="str">
        <f>HSDR!T34</f>
        <v>D</v>
      </c>
      <c r="I15" s="49" t="str">
        <f>HSDR!U34</f>
        <v>H</v>
      </c>
      <c r="J15" s="49" t="str">
        <f>HSDR!V34</f>
        <v>H</v>
      </c>
      <c r="K15" s="49" t="str">
        <f>HSDR!W34</f>
        <v>H</v>
      </c>
      <c r="L15" s="49" t="str">
        <f>HSDR!X34</f>
        <v>H</v>
      </c>
    </row>
    <row r="16" spans="2:12" x14ac:dyDescent="0.3">
      <c r="B16" s="48">
        <v>15</v>
      </c>
      <c r="C16" s="49" t="str">
        <f>HSDR!O35</f>
        <v>H</v>
      </c>
      <c r="D16" s="49" t="str">
        <f>HSDR!P35</f>
        <v>H</v>
      </c>
      <c r="E16" s="49" t="str">
        <f>HSDR!Q35</f>
        <v>H</v>
      </c>
      <c r="F16" s="49" t="str">
        <f>HSDR!R35</f>
        <v>H</v>
      </c>
      <c r="G16" s="49" t="str">
        <f>HSDR!S35</f>
        <v>D</v>
      </c>
      <c r="H16" s="49" t="str">
        <f>HSDR!T35</f>
        <v>D</v>
      </c>
      <c r="I16" s="49" t="str">
        <f>HSDR!U35</f>
        <v>H</v>
      </c>
      <c r="J16" s="49" t="str">
        <f>HSDR!V35</f>
        <v>H</v>
      </c>
      <c r="K16" s="49" t="str">
        <f>HSDR!W35</f>
        <v>H</v>
      </c>
      <c r="L16" s="49" t="str">
        <f>HSDR!X35</f>
        <v>H</v>
      </c>
    </row>
    <row r="17" spans="2:12" x14ac:dyDescent="0.3">
      <c r="B17" s="48">
        <v>16</v>
      </c>
      <c r="C17" s="49" t="str">
        <f>HSDR!O36</f>
        <v>H</v>
      </c>
      <c r="D17" s="49" t="str">
        <f>HSDR!P36</f>
        <v>H</v>
      </c>
      <c r="E17" s="49" t="str">
        <f>HSDR!Q36</f>
        <v>H</v>
      </c>
      <c r="F17" s="49" t="str">
        <f>HSDR!R36</f>
        <v>D</v>
      </c>
      <c r="G17" s="49" t="str">
        <f>HSDR!S36</f>
        <v>D</v>
      </c>
      <c r="H17" s="49" t="str">
        <f>HSDR!T36</f>
        <v>D</v>
      </c>
      <c r="I17" s="49" t="str">
        <f>HSDR!U36</f>
        <v>H</v>
      </c>
      <c r="J17" s="49" t="str">
        <f>HSDR!V36</f>
        <v>H</v>
      </c>
      <c r="K17" s="49" t="str">
        <f>HSDR!W36</f>
        <v>H</v>
      </c>
      <c r="L17" s="49" t="str">
        <f>HSDR!X36</f>
        <v>H</v>
      </c>
    </row>
    <row r="18" spans="2:12" x14ac:dyDescent="0.3">
      <c r="B18" s="48">
        <v>17</v>
      </c>
      <c r="C18" s="49" t="str">
        <f>HSDR!O37</f>
        <v>H</v>
      </c>
      <c r="D18" s="49" t="str">
        <f>HSDR!P37</f>
        <v>H</v>
      </c>
      <c r="E18" s="49" t="str">
        <f>HSDR!Q37</f>
        <v>D</v>
      </c>
      <c r="F18" s="49" t="str">
        <f>HSDR!R37</f>
        <v>D</v>
      </c>
      <c r="G18" s="49" t="str">
        <f>HSDR!S37</f>
        <v>D</v>
      </c>
      <c r="H18" s="49" t="str">
        <f>HSDR!T37</f>
        <v>D</v>
      </c>
      <c r="I18" s="49" t="str">
        <f>HSDR!U37</f>
        <v>H</v>
      </c>
      <c r="J18" s="49" t="str">
        <f>HSDR!V37</f>
        <v>H</v>
      </c>
      <c r="K18" s="49" t="str">
        <f>HSDR!W37</f>
        <v>H</v>
      </c>
      <c r="L18" s="49" t="str">
        <f>HSDR!X37</f>
        <v>H</v>
      </c>
    </row>
    <row r="19" spans="2:12" x14ac:dyDescent="0.3">
      <c r="B19" s="48">
        <v>18</v>
      </c>
      <c r="C19" s="49" t="str">
        <f>HSDR!O38</f>
        <v>S</v>
      </c>
      <c r="D19" s="49" t="str">
        <f>HSDR!P38</f>
        <v>S</v>
      </c>
      <c r="E19" s="49" t="str">
        <f>HSDR!Q38</f>
        <v>D</v>
      </c>
      <c r="F19" s="49" t="str">
        <f>HSDR!R38</f>
        <v>D</v>
      </c>
      <c r="G19" s="49" t="str">
        <f>HSDR!S38</f>
        <v>D</v>
      </c>
      <c r="H19" s="49" t="str">
        <f>HSDR!T38</f>
        <v>D</v>
      </c>
      <c r="I19" s="49" t="str">
        <f>HSDR!U38</f>
        <v>S</v>
      </c>
      <c r="J19" s="49" t="str">
        <f>HSDR!V38</f>
        <v>S</v>
      </c>
      <c r="K19" s="49" t="str">
        <f>HSDR!W38</f>
        <v>H</v>
      </c>
      <c r="L19" s="49" t="str">
        <f>HSDR!X38</f>
        <v>H</v>
      </c>
    </row>
    <row r="20" spans="2:12" x14ac:dyDescent="0.3">
      <c r="B20" s="48">
        <v>19</v>
      </c>
      <c r="C20" s="49" t="str">
        <f>HSDR!O39</f>
        <v>S</v>
      </c>
      <c r="D20" s="49" t="str">
        <f>HSDR!P39</f>
        <v>S</v>
      </c>
      <c r="E20" s="49" t="str">
        <f>HSDR!Q39</f>
        <v>S</v>
      </c>
      <c r="F20" s="49" t="str">
        <f>HSDR!R39</f>
        <v>S</v>
      </c>
      <c r="G20" s="49" t="str">
        <f>HSDR!S39</f>
        <v>S</v>
      </c>
      <c r="H20" s="49" t="str">
        <f>HSDR!T39</f>
        <v>S</v>
      </c>
      <c r="I20" s="49" t="str">
        <f>HSDR!U39</f>
        <v>S</v>
      </c>
      <c r="J20" s="49" t="str">
        <f>HSDR!V39</f>
        <v>S</v>
      </c>
      <c r="K20" s="49" t="str">
        <f>HSDR!W39</f>
        <v>S</v>
      </c>
      <c r="L20" s="49" t="str">
        <f>HSDR!X39</f>
        <v>S</v>
      </c>
    </row>
    <row r="21" spans="2:12" x14ac:dyDescent="0.3">
      <c r="B21" s="390">
        <v>20</v>
      </c>
      <c r="C21" s="391" t="str">
        <f>HSDR!O40</f>
        <v>S</v>
      </c>
      <c r="D21" s="391" t="str">
        <f>HSDR!P40</f>
        <v>S</v>
      </c>
      <c r="E21" s="391" t="str">
        <f>HSDR!Q40</f>
        <v>S</v>
      </c>
      <c r="F21" s="391" t="str">
        <f>HSDR!R40</f>
        <v>S</v>
      </c>
      <c r="G21" s="391" t="str">
        <f>HSDR!S40</f>
        <v>S</v>
      </c>
      <c r="H21" s="391" t="str">
        <f>HSDR!T40</f>
        <v>S</v>
      </c>
      <c r="I21" s="391" t="str">
        <f>HSDR!U40</f>
        <v>S</v>
      </c>
      <c r="J21" s="391" t="str">
        <f>HSDR!V40</f>
        <v>S</v>
      </c>
      <c r="K21" s="391" t="str">
        <f>HSDR!W40</f>
        <v>S</v>
      </c>
      <c r="L21" s="391" t="str">
        <f>HSDR!X40</f>
        <v>S</v>
      </c>
    </row>
    <row r="22" spans="2:12" x14ac:dyDescent="0.3">
      <c r="B22" s="48" t="s">
        <v>10</v>
      </c>
      <c r="C22" s="48" t="s">
        <v>22</v>
      </c>
      <c r="D22" s="48">
        <v>2</v>
      </c>
      <c r="E22" s="48">
        <v>3</v>
      </c>
      <c r="F22" s="48">
        <v>4</v>
      </c>
      <c r="G22" s="48">
        <v>5</v>
      </c>
      <c r="H22" s="48">
        <v>6</v>
      </c>
      <c r="I22" s="48">
        <v>7</v>
      </c>
      <c r="J22" s="48">
        <v>8</v>
      </c>
      <c r="K22" s="48">
        <v>9</v>
      </c>
      <c r="L22" s="48">
        <v>10</v>
      </c>
    </row>
    <row r="23" spans="2:12" x14ac:dyDescent="0.3">
      <c r="B23" s="48" t="s">
        <v>22</v>
      </c>
      <c r="C23" s="49">
        <f>Pair!O2</f>
        <v>2</v>
      </c>
      <c r="D23" s="49">
        <f>Pair!P2</f>
        <v>2</v>
      </c>
      <c r="E23" s="49">
        <f>Pair!Q2</f>
        <v>2</v>
      </c>
      <c r="F23" s="49">
        <f>Pair!R2</f>
        <v>2</v>
      </c>
      <c r="G23" s="49">
        <f>Pair!S2</f>
        <v>2</v>
      </c>
      <c r="H23" s="49">
        <f>Pair!T2</f>
        <v>2</v>
      </c>
      <c r="I23" s="49">
        <f>Pair!U2</f>
        <v>2</v>
      </c>
      <c r="J23" s="49">
        <f>Pair!V2</f>
        <v>2</v>
      </c>
      <c r="K23" s="49">
        <f>Pair!W2</f>
        <v>2</v>
      </c>
      <c r="L23" s="49">
        <f>Pair!X2</f>
        <v>2</v>
      </c>
    </row>
    <row r="24" spans="2:12" x14ac:dyDescent="0.3">
      <c r="B24" s="48">
        <v>2</v>
      </c>
      <c r="C24" s="49" t="str">
        <f>Pair!O3</f>
        <v>H</v>
      </c>
      <c r="D24" s="49" t="str">
        <f>Pair!P3</f>
        <v>H</v>
      </c>
      <c r="E24" s="49" t="str">
        <f>Pair!Q3</f>
        <v>H</v>
      </c>
      <c r="F24" s="49">
        <f>Pair!R3</f>
        <v>2</v>
      </c>
      <c r="G24" s="49">
        <f>Pair!S3</f>
        <v>2</v>
      </c>
      <c r="H24" s="49">
        <f>Pair!T3</f>
        <v>2</v>
      </c>
      <c r="I24" s="49">
        <f>Pair!U3</f>
        <v>2</v>
      </c>
      <c r="J24" s="49" t="str">
        <f>Pair!V3</f>
        <v>H</v>
      </c>
      <c r="K24" s="49" t="str">
        <f>Pair!W3</f>
        <v>H</v>
      </c>
      <c r="L24" s="49" t="str">
        <f>Pair!X3</f>
        <v>H</v>
      </c>
    </row>
    <row r="25" spans="2:12" x14ac:dyDescent="0.3">
      <c r="B25" s="48">
        <v>3</v>
      </c>
      <c r="C25" s="49" t="str">
        <f>Pair!O4</f>
        <v>H</v>
      </c>
      <c r="D25" s="49" t="str">
        <f>Pair!P4</f>
        <v>H</v>
      </c>
      <c r="E25" s="49" t="str">
        <f>Pair!Q4</f>
        <v>H</v>
      </c>
      <c r="F25" s="49">
        <f>Pair!R4</f>
        <v>2</v>
      </c>
      <c r="G25" s="49">
        <f>Pair!S4</f>
        <v>2</v>
      </c>
      <c r="H25" s="49">
        <f>Pair!T4</f>
        <v>2</v>
      </c>
      <c r="I25" s="49">
        <f>Pair!U4</f>
        <v>2</v>
      </c>
      <c r="J25" s="49" t="str">
        <f>Pair!V4</f>
        <v>H</v>
      </c>
      <c r="K25" s="49" t="str">
        <f>Pair!W4</f>
        <v>H</v>
      </c>
      <c r="L25" s="49" t="str">
        <f>Pair!X4</f>
        <v>H</v>
      </c>
    </row>
    <row r="26" spans="2:12" x14ac:dyDescent="0.3">
      <c r="B26" s="48">
        <v>4</v>
      </c>
      <c r="C26" s="49" t="str">
        <f>Pair!O5</f>
        <v>H</v>
      </c>
      <c r="D26" s="49" t="str">
        <f>Pair!P5</f>
        <v>H</v>
      </c>
      <c r="E26" s="49" t="str">
        <f>Pair!Q5</f>
        <v>H</v>
      </c>
      <c r="F26" s="49" t="str">
        <f>Pair!R5</f>
        <v>H</v>
      </c>
      <c r="G26" s="49" t="str">
        <f>Pair!S5</f>
        <v>H</v>
      </c>
      <c r="H26" s="49" t="str">
        <f>Pair!T5</f>
        <v>H</v>
      </c>
      <c r="I26" s="49" t="str">
        <f>Pair!U5</f>
        <v>H</v>
      </c>
      <c r="J26" s="49" t="str">
        <f>Pair!V5</f>
        <v>H</v>
      </c>
      <c r="K26" s="49" t="str">
        <f>Pair!W5</f>
        <v>H</v>
      </c>
      <c r="L26" s="49" t="str">
        <f>Pair!X5</f>
        <v>H</v>
      </c>
    </row>
    <row r="27" spans="2:12" x14ac:dyDescent="0.3">
      <c r="B27" s="48">
        <v>5</v>
      </c>
      <c r="C27" s="49" t="str">
        <f>Pair!O6</f>
        <v>H</v>
      </c>
      <c r="D27" s="49" t="str">
        <f>Pair!P6</f>
        <v>D</v>
      </c>
      <c r="E27" s="49" t="str">
        <f>Pair!Q6</f>
        <v>D</v>
      </c>
      <c r="F27" s="49" t="str">
        <f>Pair!R6</f>
        <v>D</v>
      </c>
      <c r="G27" s="49" t="str">
        <f>Pair!S6</f>
        <v>D</v>
      </c>
      <c r="H27" s="49" t="str">
        <f>Pair!T6</f>
        <v>D</v>
      </c>
      <c r="I27" s="49" t="str">
        <f>Pair!U6</f>
        <v>D</v>
      </c>
      <c r="J27" s="49" t="str">
        <f>Pair!V6</f>
        <v>D</v>
      </c>
      <c r="K27" s="49" t="str">
        <f>Pair!W6</f>
        <v>D</v>
      </c>
      <c r="L27" s="49" t="str">
        <f>Pair!X6</f>
        <v>H</v>
      </c>
    </row>
    <row r="28" spans="2:12" x14ac:dyDescent="0.3">
      <c r="B28" s="48">
        <v>6</v>
      </c>
      <c r="C28" s="49" t="str">
        <f>Pair!O7</f>
        <v>H</v>
      </c>
      <c r="D28" s="49" t="str">
        <f>Pair!P7</f>
        <v>H</v>
      </c>
      <c r="E28" s="49">
        <f>Pair!Q7</f>
        <v>2</v>
      </c>
      <c r="F28" s="49">
        <f>Pair!R7</f>
        <v>2</v>
      </c>
      <c r="G28" s="49">
        <f>Pair!S7</f>
        <v>2</v>
      </c>
      <c r="H28" s="49">
        <f>Pair!T7</f>
        <v>2</v>
      </c>
      <c r="I28" s="49" t="str">
        <f>Pair!U7</f>
        <v>H</v>
      </c>
      <c r="J28" s="49" t="str">
        <f>Pair!V7</f>
        <v>H</v>
      </c>
      <c r="K28" s="49" t="str">
        <f>Pair!W7</f>
        <v>H</v>
      </c>
      <c r="L28" s="49" t="str">
        <f>Pair!X7</f>
        <v>H</v>
      </c>
    </row>
    <row r="29" spans="2:12" x14ac:dyDescent="0.3">
      <c r="B29" s="48">
        <v>7</v>
      </c>
      <c r="C29" s="49" t="str">
        <f>Pair!O8</f>
        <v>H</v>
      </c>
      <c r="D29" s="49">
        <f>Pair!P8</f>
        <v>2</v>
      </c>
      <c r="E29" s="49">
        <f>Pair!Q8</f>
        <v>2</v>
      </c>
      <c r="F29" s="49">
        <f>Pair!R8</f>
        <v>2</v>
      </c>
      <c r="G29" s="49">
        <f>Pair!S8</f>
        <v>2</v>
      </c>
      <c r="H29" s="49">
        <f>Pair!T8</f>
        <v>2</v>
      </c>
      <c r="I29" s="49">
        <f>Pair!U8</f>
        <v>2</v>
      </c>
      <c r="J29" s="49" t="str">
        <f>Pair!V8</f>
        <v>H</v>
      </c>
      <c r="K29" s="49" t="str">
        <f>Pair!W8</f>
        <v>H</v>
      </c>
      <c r="L29" s="49" t="str">
        <f>Pair!X8</f>
        <v>H</v>
      </c>
    </row>
    <row r="30" spans="2:12" x14ac:dyDescent="0.3">
      <c r="B30" s="48">
        <v>8</v>
      </c>
      <c r="C30" s="49" t="str">
        <f>Pair!O9</f>
        <v>S</v>
      </c>
      <c r="D30" s="49">
        <f>Pair!P9</f>
        <v>2</v>
      </c>
      <c r="E30" s="49">
        <f>Pair!Q9</f>
        <v>2</v>
      </c>
      <c r="F30" s="49">
        <f>Pair!R9</f>
        <v>2</v>
      </c>
      <c r="G30" s="49">
        <f>Pair!S9</f>
        <v>2</v>
      </c>
      <c r="H30" s="49">
        <f>Pair!T9</f>
        <v>2</v>
      </c>
      <c r="I30" s="49">
        <f>Pair!U9</f>
        <v>2</v>
      </c>
      <c r="J30" s="49">
        <f>Pair!V9</f>
        <v>2</v>
      </c>
      <c r="K30" s="49">
        <f>Pair!W9</f>
        <v>2</v>
      </c>
      <c r="L30" s="49" t="str">
        <f>Pair!X9</f>
        <v>H</v>
      </c>
    </row>
    <row r="31" spans="2:12" x14ac:dyDescent="0.3">
      <c r="B31" s="48">
        <v>9</v>
      </c>
      <c r="C31" s="49" t="str">
        <f>Pair!O10</f>
        <v>S</v>
      </c>
      <c r="D31" s="49">
        <f>Pair!P10</f>
        <v>2</v>
      </c>
      <c r="E31" s="49">
        <f>Pair!Q10</f>
        <v>2</v>
      </c>
      <c r="F31" s="49">
        <f>Pair!R10</f>
        <v>2</v>
      </c>
      <c r="G31" s="49">
        <f>Pair!S10</f>
        <v>2</v>
      </c>
      <c r="H31" s="49">
        <f>Pair!T10</f>
        <v>2</v>
      </c>
      <c r="I31" s="49" t="str">
        <f>Pair!U10</f>
        <v>S</v>
      </c>
      <c r="J31" s="49">
        <f>Pair!V10</f>
        <v>2</v>
      </c>
      <c r="K31" s="49">
        <f>Pair!W10</f>
        <v>2</v>
      </c>
      <c r="L31" s="49" t="str">
        <f>Pair!X10</f>
        <v>S</v>
      </c>
    </row>
    <row r="32" spans="2:12" x14ac:dyDescent="0.3">
      <c r="B32" s="48">
        <v>10</v>
      </c>
      <c r="C32" s="49" t="str">
        <f>Pair!O11</f>
        <v>S</v>
      </c>
      <c r="D32" s="49" t="str">
        <f>Pair!P11</f>
        <v>S</v>
      </c>
      <c r="E32" s="49" t="str">
        <f>Pair!Q11</f>
        <v>S</v>
      </c>
      <c r="F32" s="49" t="str">
        <f>Pair!R11</f>
        <v>S</v>
      </c>
      <c r="G32" s="49" t="str">
        <f>Pair!S11</f>
        <v>S</v>
      </c>
      <c r="H32" s="49" t="str">
        <f>Pair!T11</f>
        <v>S</v>
      </c>
      <c r="I32" s="49" t="str">
        <f>Pair!U11</f>
        <v>S</v>
      </c>
      <c r="J32" s="49" t="str">
        <f>Pair!V11</f>
        <v>S</v>
      </c>
      <c r="K32" s="49" t="str">
        <f>Pair!W11</f>
        <v>S</v>
      </c>
      <c r="L32" s="49" t="str">
        <f>Pair!X11</f>
        <v>S</v>
      </c>
    </row>
    <row r="33" spans="2:12" x14ac:dyDescent="0.3">
      <c r="B33" s="434" t="str">
        <f>"EV = " &amp; EV!$H$46</f>
        <v>EV = -0.0313878519608082</v>
      </c>
      <c r="C33" s="434"/>
      <c r="D33" s="434"/>
      <c r="E33" s="434"/>
      <c r="F33" s="434"/>
      <c r="G33" s="434"/>
      <c r="H33" s="434"/>
      <c r="I33" s="434"/>
      <c r="J33" s="434"/>
      <c r="K33" s="434"/>
      <c r="L33" s="434"/>
    </row>
    <row r="34" spans="2:12" x14ac:dyDescent="0.3">
      <c r="B34" s="434" t="str">
        <f>"EV = " &amp; EV!H46*100 &amp; " %"</f>
        <v>EV = -3.13878519608082 %</v>
      </c>
      <c r="C34" s="434"/>
      <c r="D34" s="434"/>
      <c r="E34" s="434"/>
      <c r="F34" s="434"/>
      <c r="G34" s="434"/>
      <c r="H34" s="434"/>
      <c r="I34" s="434"/>
      <c r="J34" s="434"/>
      <c r="K34" s="434"/>
      <c r="L34" s="434"/>
    </row>
    <row r="35" spans="2:12" x14ac:dyDescent="0.3">
      <c r="B35" s="452" t="s">
        <v>24</v>
      </c>
      <c r="C35" s="452"/>
      <c r="D35" s="452"/>
      <c r="E35" s="452"/>
      <c r="F35" s="452"/>
      <c r="G35" s="452"/>
      <c r="H35" s="452"/>
      <c r="I35" s="452"/>
      <c r="J35" s="452"/>
      <c r="K35" s="452"/>
      <c r="L35" s="452"/>
    </row>
    <row r="36" spans="2:12" x14ac:dyDescent="0.3">
      <c r="B36" s="433" t="s">
        <v>25</v>
      </c>
      <c r="C36" s="433"/>
      <c r="D36" s="433"/>
      <c r="E36" s="433"/>
      <c r="F36" s="433"/>
      <c r="G36" s="433"/>
      <c r="H36" s="433"/>
      <c r="I36" s="433"/>
      <c r="J36" s="433"/>
      <c r="K36" s="433"/>
      <c r="L36" s="433"/>
    </row>
    <row r="37" spans="2:12" x14ac:dyDescent="0.3">
      <c r="B37" s="450" t="s">
        <v>26</v>
      </c>
      <c r="C37" s="450"/>
      <c r="D37" s="450"/>
      <c r="E37" s="450"/>
      <c r="F37" s="450"/>
      <c r="G37" s="450"/>
      <c r="H37" s="450"/>
      <c r="I37" s="450"/>
      <c r="J37" s="450"/>
      <c r="K37" s="450"/>
      <c r="L37" s="450"/>
    </row>
    <row r="38" spans="2:12" x14ac:dyDescent="0.3">
      <c r="B38" s="432" t="s">
        <v>199</v>
      </c>
      <c r="C38" s="432"/>
      <c r="D38" s="432"/>
      <c r="E38" s="432"/>
      <c r="F38" s="432"/>
      <c r="G38" s="432"/>
      <c r="H38" s="432"/>
      <c r="I38" s="432"/>
      <c r="J38" s="432"/>
      <c r="K38" s="432"/>
      <c r="L38" s="432"/>
    </row>
    <row r="39" spans="2:12" x14ac:dyDescent="0.3">
      <c r="B39" s="434" t="s">
        <v>27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</row>
  </sheetData>
  <sheetProtection sheet="1" objects="1" scenarios="1"/>
  <mergeCells count="8">
    <mergeCell ref="B38:L38"/>
    <mergeCell ref="B39:L39"/>
    <mergeCell ref="B1:L1"/>
    <mergeCell ref="B33:L33"/>
    <mergeCell ref="B35:L35"/>
    <mergeCell ref="B36:L36"/>
    <mergeCell ref="B37:L37"/>
    <mergeCell ref="B34:L34"/>
  </mergeCells>
  <phoneticPr fontId="16" type="noConversion"/>
  <conditionalFormatting sqref="C3:L12 C23:L32 C14:L21">
    <cfRule type="containsText" dxfId="658" priority="4" operator="containsText" text="S">
      <formula>NOT(ISERROR(SEARCH("S",C3)))</formula>
    </cfRule>
    <cfRule type="containsText" dxfId="657" priority="5" operator="containsText" text="H">
      <formula>NOT(ISERROR(SEARCH("H",C3)))</formula>
    </cfRule>
  </conditionalFormatting>
  <conditionalFormatting sqref="C3:L12 C23:L32 C14:L21">
    <cfRule type="containsText" dxfId="656" priority="3" operator="containsText" text="D">
      <formula>NOT(ISERROR(SEARCH("D",C3)))</formula>
    </cfRule>
  </conditionalFormatting>
  <conditionalFormatting sqref="C3:L12 C23:L32 C14:L21">
    <cfRule type="containsText" dxfId="655" priority="2" operator="containsText" text="R">
      <formula>NOT(ISERROR(SEARCH("R",C3)))</formula>
    </cfRule>
  </conditionalFormatting>
  <conditionalFormatting sqref="C3:L12 C23:L32 C14:L21">
    <cfRule type="cellIs" dxfId="654" priority="1" operator="between">
      <formula>2</formula>
      <formula>5</formula>
    </cfRule>
  </conditionalFormatting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L131"/>
  <sheetViews>
    <sheetView topLeftCell="A30" workbookViewId="0">
      <selection activeCell="A92" sqref="A92"/>
    </sheetView>
  </sheetViews>
  <sheetFormatPr defaultColWidth="8.796875" defaultRowHeight="14.4" x14ac:dyDescent="0.3"/>
  <cols>
    <col min="1" max="1" width="5" style="33" bestFit="1" customWidth="1"/>
    <col min="2" max="12" width="11.69921875" style="33" customWidth="1"/>
    <col min="13" max="16384" width="8.796875" style="33"/>
  </cols>
  <sheetData>
    <row r="1" spans="1:12" ht="21.6" thickBot="1" x14ac:dyDescent="0.45">
      <c r="A1" s="472" t="s">
        <v>128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4"/>
    </row>
    <row r="2" spans="1:12" x14ac:dyDescent="0.3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12" x14ac:dyDescent="0.3">
      <c r="A3" s="45">
        <v>5</v>
      </c>
      <c r="B3" s="34">
        <f>Prob!B3*'ER EL'!B3</f>
        <v>-2.5607651825935876E-4</v>
      </c>
      <c r="C3" s="34">
        <f>Prob!C3*'ER EL'!C3</f>
        <v>-1.1671876837846839E-4</v>
      </c>
      <c r="D3" s="34">
        <f>Prob!D3*'ER EL'!D3</f>
        <v>-8.6763975659071311E-5</v>
      </c>
      <c r="E3" s="34">
        <f>Prob!E3*'ER EL'!E3</f>
        <v>-5.5966740281924695E-5</v>
      </c>
      <c r="F3" s="34">
        <f>Prob!F3*'ER EL'!F3</f>
        <v>-2.1828830579754027E-5</v>
      </c>
      <c r="G3" s="34">
        <f>Prob!G3*'ER EL'!G3</f>
        <v>-1.0799616189715336E-6</v>
      </c>
      <c r="H3" s="34">
        <f>Prob!H3*'ER EL'!H3</f>
        <v>-1.0873686106886531E-4</v>
      </c>
      <c r="I3" s="34">
        <f>Prob!I3*'ER EL'!I3</f>
        <v>-1.7122740455456097E-4</v>
      </c>
      <c r="J3" s="34">
        <f>Prob!J3*'ER EL'!J3</f>
        <v>-2.4270828708052719E-4</v>
      </c>
      <c r="K3" s="46">
        <f>Prob!K3*'ER EL'!K3</f>
        <v>-1.2024568974393825E-3</v>
      </c>
      <c r="L3" s="46">
        <f>SUM(B3:K3)</f>
        <v>-2.2635642449208848E-3</v>
      </c>
    </row>
    <row r="4" spans="1:12" x14ac:dyDescent="0.3">
      <c r="A4" s="45">
        <v>6</v>
      </c>
      <c r="B4" s="34">
        <f>Prob!B4*'ER EL'!B4</f>
        <v>-2.6449929142810817E-4</v>
      </c>
      <c r="C4" s="34">
        <f>Prob!C4*'ER EL'!C4</f>
        <v>-1.2813756710060989E-4</v>
      </c>
      <c r="D4" s="34">
        <f>Prob!D4*'ER EL'!D4</f>
        <v>-9.7670530731550604E-5</v>
      </c>
      <c r="E4" s="34">
        <f>Prob!E4*'ER EL'!E4</f>
        <v>-6.6378827425022616E-5</v>
      </c>
      <c r="F4" s="34">
        <f>Prob!F4*'ER EL'!F4</f>
        <v>-3.1785137305509662E-5</v>
      </c>
      <c r="G4" s="34">
        <f>Prob!G4*'ER EL'!G4</f>
        <v>-1.183963179779185E-5</v>
      </c>
      <c r="H4" s="34">
        <f>Prob!H4*'ER EL'!H4</f>
        <v>-1.3830924646035457E-4</v>
      </c>
      <c r="I4" s="34">
        <f>Prob!I4*'ER EL'!I4</f>
        <v>-1.9776229523967663E-4</v>
      </c>
      <c r="J4" s="34">
        <f>Prob!J4*'ER EL'!J4</f>
        <v>-2.6640027327967783E-4</v>
      </c>
      <c r="K4" s="46">
        <f>Prob!K4*'ER EL'!K4</f>
        <v>-1.2789725702922858E-3</v>
      </c>
      <c r="L4" s="46">
        <f t="shared" ref="L4:L38" si="0">SUM(B4:K4)</f>
        <v>-2.4817553710605876E-3</v>
      </c>
    </row>
    <row r="5" spans="1:12" x14ac:dyDescent="0.3">
      <c r="A5" s="45">
        <v>7</v>
      </c>
      <c r="B5" s="34">
        <f>Prob!B5*'ER EL'!B5</f>
        <v>-5.0381897742112955E-4</v>
      </c>
      <c r="C5" s="34">
        <f>Prob!C5*'ER EL'!C5</f>
        <v>-1.9878639575169113E-4</v>
      </c>
      <c r="D5" s="34">
        <f>Prob!D5*'ER EL'!D5</f>
        <v>-1.3943191971682028E-4</v>
      </c>
      <c r="E5" s="34">
        <f>Prob!E5*'ER EL'!E5</f>
        <v>-7.8328254900941093E-5</v>
      </c>
      <c r="F5" s="34">
        <f>Prob!F5*'ER EL'!F5</f>
        <v>-1.3238708972127555E-5</v>
      </c>
      <c r="G5" s="34">
        <f>Prob!G5*'ER EL'!G5</f>
        <v>5.3136717986091622E-5</v>
      </c>
      <c r="H5" s="34">
        <f>Prob!H5*'ER EL'!H5</f>
        <v>-1.2527592094752445E-4</v>
      </c>
      <c r="I5" s="34">
        <f>Prob!I5*'ER EL'!I5</f>
        <v>-3.8344063491005864E-4</v>
      </c>
      <c r="J5" s="34">
        <f>Prob!J5*'ER EL'!J5</f>
        <v>-5.1955473916591129E-4</v>
      </c>
      <c r="K5" s="46">
        <f>Prob!K5*'ER EL'!K5</f>
        <v>-2.454219272752277E-3</v>
      </c>
      <c r="L5" s="46">
        <f t="shared" si="0"/>
        <v>-4.3629581065523894E-3</v>
      </c>
    </row>
    <row r="6" spans="1:12" x14ac:dyDescent="0.3">
      <c r="A6" s="45">
        <v>8</v>
      </c>
      <c r="B6" s="34">
        <f>Prob!B6*'ER EL'!B6</f>
        <v>-4.1638080057649344E-4</v>
      </c>
      <c r="C6" s="34">
        <f>Prob!C6*'ER EL'!C6</f>
        <v>-3.9687187999646193E-5</v>
      </c>
      <c r="D6" s="34">
        <f>Prob!D6*'ER EL'!D6</f>
        <v>1.4574897643431509E-5</v>
      </c>
      <c r="E6" s="34">
        <f>Prob!E6*'ER EL'!E6</f>
        <v>7.0613515297603656E-5</v>
      </c>
      <c r="F6" s="34">
        <f>Prob!F6*'ER EL'!F6</f>
        <v>1.2891149018303815E-4</v>
      </c>
      <c r="G6" s="34">
        <f>Prob!G6*'ER EL'!G6</f>
        <v>2.0930386908734304E-4</v>
      </c>
      <c r="H6" s="34">
        <f>Prob!H6*'ER EL'!H6</f>
        <v>1.4967216998405621E-4</v>
      </c>
      <c r="I6" s="34">
        <f>Prob!I6*'ER EL'!I6</f>
        <v>-1.0905466665208244E-4</v>
      </c>
      <c r="J6" s="34">
        <f>Prob!J6*'ER EL'!J6</f>
        <v>-3.8267880199948604E-4</v>
      </c>
      <c r="K6" s="46">
        <f>Prob!K6*'ER EL'!K6</f>
        <v>-2.0286845047071266E-3</v>
      </c>
      <c r="L6" s="46">
        <f t="shared" si="0"/>
        <v>-2.403410019739362E-3</v>
      </c>
    </row>
    <row r="7" spans="1:12" x14ac:dyDescent="0.3">
      <c r="A7" s="45">
        <v>9</v>
      </c>
      <c r="B7" s="34">
        <f>Prob!B7*'ER EL'!B7</f>
        <v>-4.7631165350019009E-4</v>
      </c>
      <c r="C7" s="34">
        <f>Prob!C7*'ER EL'!C7</f>
        <v>2.0331189142377946E-4</v>
      </c>
      <c r="D7" s="34">
        <f>Prob!D7*'ER EL'!D7</f>
        <v>3.2994907600363254E-4</v>
      </c>
      <c r="E7" s="34">
        <f>Prob!E7*'ER EL'!E7</f>
        <v>4.9690195917821125E-4</v>
      </c>
      <c r="F7" s="34">
        <f>Prob!F7*'ER EL'!F7</f>
        <v>6.637885067083373E-4</v>
      </c>
      <c r="G7" s="34">
        <f>Prob!G7*'ER EL'!G7</f>
        <v>8.6587550032316842E-4</v>
      </c>
      <c r="H7" s="34">
        <f>Prob!H7*'ER EL'!H7</f>
        <v>4.6937057788881036E-4</v>
      </c>
      <c r="I7" s="34">
        <f>Prob!I7*'ER EL'!I7</f>
        <v>2.68665136373398E-4</v>
      </c>
      <c r="J7" s="34">
        <f>Prob!J7*'ER EL'!J7</f>
        <v>-1.424980977587213E-4</v>
      </c>
      <c r="K7" s="46">
        <f>Prob!K7*'ER EL'!K7</f>
        <v>-2.1521769833981633E-3</v>
      </c>
      <c r="L7" s="46">
        <f t="shared" si="0"/>
        <v>5.2687591324226263E-4</v>
      </c>
    </row>
    <row r="8" spans="1:12" x14ac:dyDescent="0.3">
      <c r="A8" s="45">
        <v>10</v>
      </c>
      <c r="B8" s="34">
        <f>Prob!B8*'ER EL'!B8</f>
        <v>-2.7730353286087219E-4</v>
      </c>
      <c r="C8" s="34">
        <f>Prob!C8*'ER EL'!C8</f>
        <v>9.8026239174046252E-4</v>
      </c>
      <c r="D8" s="34">
        <f>Prob!D8*'ER EL'!D8</f>
        <v>1.1178534460881372E-3</v>
      </c>
      <c r="E8" s="34">
        <f>Prob!E8*'ER EL'!E8</f>
        <v>1.2588263371716543E-3</v>
      </c>
      <c r="F8" s="34">
        <f>Prob!F8*'ER EL'!F8</f>
        <v>1.3996825917249006E-3</v>
      </c>
      <c r="G8" s="34">
        <f>Prob!G8*'ER EL'!G8</f>
        <v>1.5719349165164368E-3</v>
      </c>
      <c r="H8" s="34">
        <f>Prob!H8*'ER EL'!H8</f>
        <v>1.0716771650863116E-3</v>
      </c>
      <c r="I8" s="34">
        <f>Prob!I8*'ER EL'!I8</f>
        <v>7.8280122954834015E-4</v>
      </c>
      <c r="J8" s="34">
        <f>Prob!J8*'ER EL'!J8</f>
        <v>3.9416031419418587E-4</v>
      </c>
      <c r="K8" s="46">
        <f>Prob!K8*'ER EL'!K8</f>
        <v>-4.5366741327266326E-4</v>
      </c>
      <c r="L8" s="46">
        <f t="shared" si="0"/>
        <v>7.8462274459368923E-3</v>
      </c>
    </row>
    <row r="9" spans="1:12" x14ac:dyDescent="0.3">
      <c r="A9" s="45">
        <v>11</v>
      </c>
      <c r="B9" s="34">
        <f>Prob!B9*'ER EL'!B9</f>
        <v>-1.0584546278570466E-4</v>
      </c>
      <c r="C9" s="34">
        <f>Prob!C9*'ER EL'!C9</f>
        <v>1.7137584828018906E-3</v>
      </c>
      <c r="D9" s="34">
        <f>Prob!D9*'ER EL'!D9</f>
        <v>1.8854629153289655E-3</v>
      </c>
      <c r="E9" s="34">
        <f>Prob!E9*'ER EL'!E9</f>
        <v>2.0611399195920844E-3</v>
      </c>
      <c r="F9" s="34">
        <f>Prob!F9*'ER EL'!F9</f>
        <v>2.2383214125044257E-3</v>
      </c>
      <c r="G9" s="34">
        <f>Prob!G9*'ER EL'!G9</f>
        <v>2.4301505504144547E-3</v>
      </c>
      <c r="H9" s="34">
        <f>Prob!H9*'ER EL'!H9</f>
        <v>1.6855309926783466E-3</v>
      </c>
      <c r="I9" s="34">
        <f>Prob!I9*'ER EL'!I9</f>
        <v>1.2769871310707882E-3</v>
      </c>
      <c r="J9" s="34">
        <f>Prob!J9*'ER EL'!J9</f>
        <v>8.294344038323342E-4</v>
      </c>
      <c r="K9" s="46">
        <f>Prob!K9*'ER EL'!K9</f>
        <v>8.0253721445667147E-4</v>
      </c>
      <c r="L9" s="46">
        <f t="shared" si="0"/>
        <v>1.4817477559894257E-2</v>
      </c>
    </row>
    <row r="10" spans="1:12" x14ac:dyDescent="0.3">
      <c r="A10" s="45">
        <v>12</v>
      </c>
      <c r="B10" s="34">
        <f>Prob!B10*'ER EL'!B10</f>
        <v>-2.0543129987003884E-3</v>
      </c>
      <c r="C10" s="34">
        <f>Prob!C10*'ER EL'!C10</f>
        <v>-1.6146835701105753E-3</v>
      </c>
      <c r="D10" s="34">
        <f>Prob!D10*'ER EL'!D10</f>
        <v>-1.4891545731330054E-3</v>
      </c>
      <c r="E10" s="34">
        <f>Prob!E10*'ER EL'!E10</f>
        <v>-1.3449629157618582E-3</v>
      </c>
      <c r="F10" s="34">
        <f>Prob!F10*'ER EL'!F10</f>
        <v>-1.0654061227567853E-3</v>
      </c>
      <c r="G10" s="34">
        <f>Prob!G10*'ER EL'!G10</f>
        <v>-9.7942021921714373E-4</v>
      </c>
      <c r="H10" s="34">
        <f>Prob!H10*'ER EL'!H10</f>
        <v>-1.3563350037516617E-3</v>
      </c>
      <c r="I10" s="34">
        <f>Prob!I10*'ER EL'!I10</f>
        <v>-1.7305631635594022E-3</v>
      </c>
      <c r="J10" s="34">
        <f>Prob!J10*'ER EL'!J10</f>
        <v>-2.1666754340123355E-3</v>
      </c>
      <c r="K10" s="46">
        <f>Prob!K10*'ER EL'!K10</f>
        <v>-9.8983872765952222E-3</v>
      </c>
      <c r="L10" s="46">
        <f t="shared" si="0"/>
        <v>-2.3699901277598377E-2</v>
      </c>
    </row>
    <row r="11" spans="1:12" x14ac:dyDescent="0.3">
      <c r="A11" s="45">
        <v>13</v>
      </c>
      <c r="B11" s="34">
        <f>Prob!B11*'ER EL'!B11</f>
        <v>-2.2226913729172732E-3</v>
      </c>
      <c r="C11" s="34">
        <f>Prob!C11*'ER EL'!C11</f>
        <v>-1.8657133276877035E-3</v>
      </c>
      <c r="D11" s="34">
        <f>Prob!D11*'ER EL'!D11</f>
        <v>-1.6074206687755987E-3</v>
      </c>
      <c r="E11" s="34">
        <f>Prob!E11*'ER EL'!E11</f>
        <v>-1.3449629157618582E-3</v>
      </c>
      <c r="F11" s="34">
        <f>Prob!F11*'ER EL'!F11</f>
        <v>-1.0654061227567853E-3</v>
      </c>
      <c r="G11" s="34">
        <f>Prob!G11*'ER EL'!G11</f>
        <v>-9.7942021921714373E-4</v>
      </c>
      <c r="H11" s="34">
        <f>Prob!H11*'ER EL'!H11</f>
        <v>-1.7146200676946229E-3</v>
      </c>
      <c r="I11" s="34">
        <f>Prob!I11*'ER EL'!I11</f>
        <v>-2.0621176446589539E-3</v>
      </c>
      <c r="J11" s="34">
        <f>Prob!J11*'ER EL'!J11</f>
        <v>-2.4670790386509627E-3</v>
      </c>
      <c r="K11" s="46">
        <f>Prob!K11*'ER EL'!K11</f>
        <v>-1.0871973037881002E-2</v>
      </c>
      <c r="L11" s="46">
        <f t="shared" si="0"/>
        <v>-2.6201404416001904E-2</v>
      </c>
    </row>
    <row r="12" spans="1:12" x14ac:dyDescent="0.3">
      <c r="A12" s="45">
        <v>14</v>
      </c>
      <c r="B12" s="34">
        <f>Prob!B12*'ER EL'!B12</f>
        <v>-2.0391794746323264E-3</v>
      </c>
      <c r="C12" s="34">
        <f>Prob!C12*'ER EL'!C12</f>
        <v>-1.5991828523037458E-3</v>
      </c>
      <c r="D12" s="34">
        <f>Prob!D12*'ER EL'!D12</f>
        <v>-1.3777891446647987E-3</v>
      </c>
      <c r="E12" s="34">
        <f>Prob!E12*'ER EL'!E12</f>
        <v>-1.1528253563673069E-3</v>
      </c>
      <c r="F12" s="34">
        <f>Prob!F12*'ER EL'!F12</f>
        <v>-9.1320524807724445E-4</v>
      </c>
      <c r="G12" s="34">
        <f>Prob!G12*'ER EL'!G12</f>
        <v>-8.3950304504326601E-4</v>
      </c>
      <c r="H12" s="34">
        <f>Prob!H12*'ER EL'!H12</f>
        <v>-1.7548400068765236E-3</v>
      </c>
      <c r="I12" s="34">
        <f>Prob!I12*'ER EL'!I12</f>
        <v>-2.0314197109909909E-3</v>
      </c>
      <c r="J12" s="34">
        <f>Prob!J12*'ER EL'!J12</f>
        <v>-2.3537359225356512E-3</v>
      </c>
      <c r="K12" s="46">
        <f>Prob!K12*'ER EL'!K12</f>
        <v>-1.0093728822064236E-2</v>
      </c>
      <c r="L12" s="46">
        <f t="shared" si="0"/>
        <v>-2.4155409583556092E-2</v>
      </c>
    </row>
    <row r="13" spans="1:12" x14ac:dyDescent="0.3">
      <c r="A13" s="45">
        <v>15</v>
      </c>
      <c r="B13" s="34">
        <f>Prob!B13*'ER EL'!B13</f>
        <v>-2.1636223838567585E-3</v>
      </c>
      <c r="C13" s="34">
        <f>Prob!C13*'ER EL'!C13</f>
        <v>-1.5991828523037458E-3</v>
      </c>
      <c r="D13" s="34">
        <f>Prob!D13*'ER EL'!D13</f>
        <v>-1.3777891446647987E-3</v>
      </c>
      <c r="E13" s="34">
        <f>Prob!E13*'ER EL'!E13</f>
        <v>-1.1528253563673069E-3</v>
      </c>
      <c r="F13" s="34">
        <f>Prob!F13*'ER EL'!F13</f>
        <v>-9.1320524807724445E-4</v>
      </c>
      <c r="G13" s="34">
        <f>Prob!G13*'ER EL'!G13</f>
        <v>-8.3950304504326601E-4</v>
      </c>
      <c r="H13" s="34">
        <f>Prob!H13*'ER EL'!H13</f>
        <v>-2.0196366940763506E-3</v>
      </c>
      <c r="I13" s="34">
        <f>Prob!I13*'ER EL'!I13</f>
        <v>-2.2764607050397845E-3</v>
      </c>
      <c r="J13" s="34">
        <f>Prob!J13*'ER EL'!J13</f>
        <v>-2.5757543300455404E-3</v>
      </c>
      <c r="K13" s="46">
        <f>Prob!K13*'ER EL'!K13</f>
        <v>-1.0813273983830838E-2</v>
      </c>
      <c r="L13" s="46">
        <f t="shared" si="0"/>
        <v>-2.5731253743305635E-2</v>
      </c>
    </row>
    <row r="14" spans="1:12" x14ac:dyDescent="0.3">
      <c r="A14" s="45">
        <v>16</v>
      </c>
      <c r="B14" s="34">
        <f>Prob!B14*'ER EL'!B14</f>
        <v>-1.8143750642069312E-3</v>
      </c>
      <c r="C14" s="34">
        <f>Prob!C14*'ER EL'!C14</f>
        <v>-1.3326523769197881E-3</v>
      </c>
      <c r="D14" s="34">
        <f>Prob!D14*'ER EL'!D14</f>
        <v>-1.1481576205539989E-3</v>
      </c>
      <c r="E14" s="34">
        <f>Prob!E14*'ER EL'!E14</f>
        <v>-9.6068779697275569E-4</v>
      </c>
      <c r="F14" s="34">
        <f>Prob!F14*'ER EL'!F14</f>
        <v>-7.6100437339770373E-4</v>
      </c>
      <c r="G14" s="34">
        <f>Prob!G14*'ER EL'!G14</f>
        <v>-6.9958587086938829E-4</v>
      </c>
      <c r="H14" s="34">
        <f>Prob!H14*'ER EL'!H14</f>
        <v>-1.8879327768253965E-3</v>
      </c>
      <c r="I14" s="34">
        <f>Prob!I14*'ER EL'!I14</f>
        <v>-2.0866656424518631E-3</v>
      </c>
      <c r="J14" s="34">
        <f>Prob!J14*'ER EL'!J14</f>
        <v>-2.3182618998967932E-3</v>
      </c>
      <c r="K14" s="46">
        <f>Prob!K14*'ER EL'!K14</f>
        <v>-9.5678525521784279E-3</v>
      </c>
      <c r="L14" s="46">
        <f t="shared" si="0"/>
        <v>-2.2577175974273046E-2</v>
      </c>
    </row>
    <row r="15" spans="1:12" x14ac:dyDescent="0.3">
      <c r="A15" s="45">
        <v>17</v>
      </c>
      <c r="B15" s="34">
        <f>Prob!B15*'ER EL'!B15</f>
        <v>-1.4632602409502087E-3</v>
      </c>
      <c r="C15" s="34">
        <f>Prob!C15*'ER EL'!C15</f>
        <v>-6.9628851926054655E-4</v>
      </c>
      <c r="D15" s="34">
        <f>Prob!D15*'ER EL'!D15</f>
        <v>-5.3352863643410823E-4</v>
      </c>
      <c r="E15" s="34">
        <f>Prob!E15*'ER EL'!E15</f>
        <v>-3.667427088999371E-4</v>
      </c>
      <c r="F15" s="34">
        <f>Prob!F15*'ER EL'!F15</f>
        <v>-2.0455792246210571E-4</v>
      </c>
      <c r="G15" s="34">
        <f>Prob!G15*'ER EL'!G15</f>
        <v>5.3432683993362769E-5</v>
      </c>
      <c r="H15" s="34">
        <f>Prob!H15*'ER EL'!H15</f>
        <v>-4.8615834994399077E-4</v>
      </c>
      <c r="I15" s="34">
        <f>Prob!I15*'ER EL'!I15</f>
        <v>-1.7385114749587953E-3</v>
      </c>
      <c r="J15" s="34">
        <f>Prob!J15*'ER EL'!J15</f>
        <v>-1.9260548003878816E-3</v>
      </c>
      <c r="K15" s="46">
        <f>Prob!K15*'ER EL'!K15</f>
        <v>-7.8040546184011102E-3</v>
      </c>
      <c r="L15" s="46">
        <f t="shared" si="0"/>
        <v>-1.5165724587705322E-2</v>
      </c>
    </row>
    <row r="16" spans="1:12" x14ac:dyDescent="0.3">
      <c r="A16" s="45">
        <v>18</v>
      </c>
      <c r="B16" s="34">
        <f>Prob!B16*'ER EL'!B16</f>
        <v>-6.0882447554940974E-4</v>
      </c>
      <c r="C16" s="34">
        <f>Prob!C16*'ER EL'!C16</f>
        <v>4.4330232943427502E-4</v>
      </c>
      <c r="D16" s="34">
        <f>Prob!D16*'ER EL'!D16</f>
        <v>5.4000936856189806E-4</v>
      </c>
      <c r="E16" s="34">
        <f>Prob!E16*'ER EL'!E16</f>
        <v>6.4034387691392009E-4</v>
      </c>
      <c r="F16" s="34">
        <f>Prob!F16*'ER EL'!F16</f>
        <v>7.2666798352727217E-4</v>
      </c>
      <c r="G16" s="34">
        <f>Prob!G16*'ER EL'!G16</f>
        <v>1.0321125755007683E-3</v>
      </c>
      <c r="H16" s="34">
        <f>Prob!H16*'ER EL'!H16</f>
        <v>1.4549082106019183E-3</v>
      </c>
      <c r="I16" s="34">
        <f>Prob!I16*'ER EL'!I16</f>
        <v>3.8580372733408683E-4</v>
      </c>
      <c r="J16" s="34">
        <f>Prob!J16*'ER EL'!J16</f>
        <v>-6.6695805798246133E-4</v>
      </c>
      <c r="K16" s="46">
        <f>Prob!K16*'ER EL'!K16</f>
        <v>-3.2470638695968517E-3</v>
      </c>
      <c r="L16" s="46">
        <f t="shared" si="0"/>
        <v>7.0030166874541621E-4</v>
      </c>
    </row>
    <row r="17" spans="1:12" x14ac:dyDescent="0.3">
      <c r="A17" s="45">
        <v>19</v>
      </c>
      <c r="B17" s="34">
        <f>Prob!B17*'ER EL'!B17</f>
        <v>-4.7040758338653256E-5</v>
      </c>
      <c r="C17" s="34">
        <f>Prob!C17*'ER EL'!C17</f>
        <v>1.4066624889234047E-3</v>
      </c>
      <c r="D17" s="34">
        <f>Prob!D17*'ER EL'!D17</f>
        <v>1.4724185219763687E-3</v>
      </c>
      <c r="E17" s="34">
        <f>Prob!E17*'ER EL'!E17</f>
        <v>1.5409337271825091E-3</v>
      </c>
      <c r="F17" s="34">
        <f>Prob!F17*'ER EL'!F17</f>
        <v>1.6004082081415886E-3</v>
      </c>
      <c r="G17" s="34">
        <f>Prob!G17*'ER EL'!G17</f>
        <v>1.8060157443325229E-3</v>
      </c>
      <c r="H17" s="34">
        <f>Prob!H17*'ER EL'!H17</f>
        <v>2.2429731297348436E-3</v>
      </c>
      <c r="I17" s="34">
        <f>Prob!I17*'ER EL'!I17</f>
        <v>2.1624166346352097E-3</v>
      </c>
      <c r="J17" s="34">
        <f>Prob!J17*'ER EL'!J17</f>
        <v>1.0472344362952443E-3</v>
      </c>
      <c r="K17" s="46">
        <f>Prob!K17*'ER EL'!K17</f>
        <v>-2.5088404447281664E-4</v>
      </c>
      <c r="L17" s="46">
        <f t="shared" si="0"/>
        <v>1.2981138088410222E-2</v>
      </c>
    </row>
    <row r="18" spans="1:12" x14ac:dyDescent="0.3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 x14ac:dyDescent="0.3">
      <c r="A19" s="45">
        <v>13</v>
      </c>
      <c r="B19" s="34">
        <f>Prob!B19*'ER EL'!B19</f>
        <v>-1.4792871413606273E-4</v>
      </c>
      <c r="C19" s="34">
        <f>Prob!C19*'ER EL'!C19</f>
        <v>4.2454376600190774E-5</v>
      </c>
      <c r="D19" s="34">
        <f>Prob!D19*'ER EL'!D19</f>
        <v>6.7472747740322372E-5</v>
      </c>
      <c r="E19" s="34">
        <f>Prob!E19*'ER EL'!E19</f>
        <v>9.3288253866213186E-5</v>
      </c>
      <c r="F19" s="34">
        <f>Prob!F19*'ER EL'!F19</f>
        <v>1.2140440462741662E-4</v>
      </c>
      <c r="G19" s="34">
        <f>Prob!G19*'ER EL'!G19</f>
        <v>1.6363059246965407E-4</v>
      </c>
      <c r="H19" s="34">
        <f>Prob!H19*'ER EL'!H19</f>
        <v>1.1141164786435321E-4</v>
      </c>
      <c r="I19" s="34">
        <f>Prob!I19*'ER EL'!I19</f>
        <v>4.9209895490497397E-5</v>
      </c>
      <c r="J19" s="34">
        <f>Prob!J19*'ER EL'!J19</f>
        <v>-3.431469105824303E-5</v>
      </c>
      <c r="K19" s="46">
        <f>Prob!K19*'ER EL'!K19</f>
        <v>-5.405064009499764E-4</v>
      </c>
      <c r="L19" s="46">
        <f t="shared" si="0"/>
        <v>-7.3877887485634594E-5</v>
      </c>
    </row>
    <row r="20" spans="1:12" x14ac:dyDescent="0.3">
      <c r="A20" s="45">
        <v>14</v>
      </c>
      <c r="B20" s="34">
        <f>Prob!B20*'ER EL'!B20</f>
        <v>-1.6642458927803479E-4</v>
      </c>
      <c r="C20" s="34">
        <f>Prob!C20*'ER EL'!C20</f>
        <v>2.0384030029894475E-5</v>
      </c>
      <c r="D20" s="34">
        <f>Prob!D20*'ER EL'!D20</f>
        <v>4.6251014036670794E-5</v>
      </c>
      <c r="E20" s="34">
        <f>Prob!E20*'ER EL'!E20</f>
        <v>7.2900695776158581E-5</v>
      </c>
      <c r="F20" s="34">
        <f>Prob!F20*'ER EL'!F20</f>
        <v>1.1466043263420932E-4</v>
      </c>
      <c r="G20" s="34">
        <f>Prob!G20*'ER EL'!G20</f>
        <v>1.6363059246965402E-4</v>
      </c>
      <c r="H20" s="34">
        <f>Prob!H20*'ER EL'!H20</f>
        <v>7.2378232584859565E-5</v>
      </c>
      <c r="I20" s="34">
        <f>Prob!I20*'ER EL'!I20</f>
        <v>1.2086681350212569E-5</v>
      </c>
      <c r="J20" s="34">
        <f>Prob!J20*'ER EL'!J20</f>
        <v>-6.8423476961023132E-5</v>
      </c>
      <c r="K20" s="46">
        <f>Prob!K20*'ER EL'!K20</f>
        <v>-6.4973705315412883E-4</v>
      </c>
      <c r="L20" s="46">
        <f t="shared" si="0"/>
        <v>-3.8229344051152745E-4</v>
      </c>
    </row>
    <row r="21" spans="1:12" x14ac:dyDescent="0.3">
      <c r="A21" s="45">
        <v>15</v>
      </c>
      <c r="B21" s="34">
        <f>Prob!B21*'ER EL'!B21</f>
        <v>-1.8473891756210439E-4</v>
      </c>
      <c r="C21" s="34">
        <f>Prob!C21*'ER EL'!C21</f>
        <v>-1.098632139521418E-7</v>
      </c>
      <c r="D21" s="34">
        <f>Prob!D21*'ER EL'!D21</f>
        <v>2.6545118454708601E-5</v>
      </c>
      <c r="E21" s="34">
        <f>Prob!E21*'ER EL'!E21</f>
        <v>5.3969391835393597E-5</v>
      </c>
      <c r="F21" s="34">
        <f>Prob!F21*'ER EL'!F21</f>
        <v>1.1466043263420932E-4</v>
      </c>
      <c r="G21" s="34">
        <f>Prob!G21*'ER EL'!G21</f>
        <v>1.6363059246965402E-4</v>
      </c>
      <c r="H21" s="34">
        <f>Prob!H21*'ER EL'!H21</f>
        <v>3.3708040308847782E-5</v>
      </c>
      <c r="I21" s="34">
        <f>Prob!I21*'ER EL'!I21</f>
        <v>-2.4628839784161724E-5</v>
      </c>
      <c r="J21" s="34">
        <f>Prob!J21*'ER EL'!J21</f>
        <v>-1.0212905661351204E-4</v>
      </c>
      <c r="K21" s="46">
        <f>Prob!K21*'ER EL'!K21</f>
        <v>-7.5775475732324624E-4</v>
      </c>
      <c r="L21" s="46">
        <f t="shared" si="0"/>
        <v>-6.7684785879416323E-4</v>
      </c>
    </row>
    <row r="22" spans="1:12" x14ac:dyDescent="0.3">
      <c r="A22" s="45">
        <v>16</v>
      </c>
      <c r="B22" s="34">
        <f>Prob!B22*'ER EL'!B22</f>
        <v>-1.9794962769603734E-4</v>
      </c>
      <c r="C22" s="34">
        <f>Prob!C22*'ER EL'!C22</f>
        <v>-1.91399069403811E-5</v>
      </c>
      <c r="D22" s="34">
        <f>Prob!D22*'ER EL'!D22</f>
        <v>8.2467868428865791E-6</v>
      </c>
      <c r="E22" s="34">
        <f>Prob!E22*'ER EL'!E22</f>
        <v>5.3187545510919311E-5</v>
      </c>
      <c r="F22" s="34">
        <f>Prob!F22*'ER EL'!F22</f>
        <v>1.1466043263420932E-4</v>
      </c>
      <c r="G22" s="34">
        <f>Prob!G22*'ER EL'!G22</f>
        <v>1.6363059246965402E-4</v>
      </c>
      <c r="H22" s="34">
        <f>Prob!H22*'ER EL'!H22</f>
        <v>-4.4516678862229025E-6</v>
      </c>
      <c r="I22" s="34">
        <f>Prob!I22*'ER EL'!I22</f>
        <v>-6.0805505616835758E-5</v>
      </c>
      <c r="J22" s="34">
        <f>Prob!J22*'ER EL'!J22</f>
        <v>-1.353150064907372E-4</v>
      </c>
      <c r="K22" s="46">
        <f>Prob!K22*'ER EL'!K22</f>
        <v>-8.6417549250210877E-4</v>
      </c>
      <c r="L22" s="46">
        <f t="shared" si="0"/>
        <v>-9.421118496746538E-4</v>
      </c>
    </row>
    <row r="23" spans="1:12" x14ac:dyDescent="0.3">
      <c r="A23" s="45">
        <v>17</v>
      </c>
      <c r="B23" s="34">
        <f>Prob!B23*'ER EL'!B23</f>
        <v>-1.8966630816317812E-4</v>
      </c>
      <c r="C23" s="34">
        <f>Prob!C23*'ER EL'!C23</f>
        <v>-4.4701282010846632E-7</v>
      </c>
      <c r="D23" s="34">
        <f>Prob!D23*'ER EL'!D23</f>
        <v>5.0155015456803362E-5</v>
      </c>
      <c r="E23" s="34">
        <f>Prob!E23*'ER EL'!E23</f>
        <v>1.0801324594841028E-4</v>
      </c>
      <c r="F23" s="34">
        <f>Prob!F23*'ER EL'!F23</f>
        <v>1.660247204128799E-4</v>
      </c>
      <c r="G23" s="34">
        <f>Prob!G23*'ER EL'!G23</f>
        <v>2.3313999753390798E-4</v>
      </c>
      <c r="H23" s="34">
        <f>Prob!H23*'ER EL'!H23</f>
        <v>4.8997235972796267E-5</v>
      </c>
      <c r="I23" s="34">
        <f>Prob!I23*'ER EL'!I23</f>
        <v>-6.6377240536770221E-5</v>
      </c>
      <c r="J23" s="34">
        <f>Prob!J23*'ER EL'!J23</f>
        <v>-1.3635584176798665E-4</v>
      </c>
      <c r="K23" s="46">
        <f>Prob!K23*'ER EL'!K23</f>
        <v>-8.3834382613866049E-4</v>
      </c>
      <c r="L23" s="46">
        <f t="shared" si="0"/>
        <v>-6.2486001410190614E-4</v>
      </c>
    </row>
    <row r="24" spans="1:12" x14ac:dyDescent="0.3">
      <c r="A24" s="45">
        <v>18</v>
      </c>
      <c r="B24" s="34">
        <f>Prob!B24*'ER EL'!B24</f>
        <v>-1.5220611888735244E-4</v>
      </c>
      <c r="C24" s="34">
        <f>Prob!C24*'ER EL'!C24</f>
        <v>1.1082558235856875E-4</v>
      </c>
      <c r="D24" s="34">
        <f>Prob!D24*'ER EL'!D24</f>
        <v>1.617125859617093E-4</v>
      </c>
      <c r="E24" s="34">
        <f>Prob!E24*'ER EL'!E24</f>
        <v>2.1575225102924141E-4</v>
      </c>
      <c r="F24" s="34">
        <f>Prob!F24*'ER EL'!F24</f>
        <v>2.6875329597022104E-4</v>
      </c>
      <c r="G24" s="34">
        <f>Prob!G24*'ER EL'!G24</f>
        <v>3.4729766233845545E-4</v>
      </c>
      <c r="H24" s="34">
        <f>Prob!H24*'ER EL'!H24</f>
        <v>3.6372705265047957E-4</v>
      </c>
      <c r="I24" s="34">
        <f>Prob!I24*'ER EL'!I24</f>
        <v>9.6450931833521708E-5</v>
      </c>
      <c r="J24" s="34">
        <f>Prob!J24*'ER EL'!J24</f>
        <v>-9.1710794338111361E-5</v>
      </c>
      <c r="K24" s="46">
        <f>Prob!K24*'ER EL'!K24</f>
        <v>-6.7593577416848378E-4</v>
      </c>
      <c r="L24" s="46">
        <f t="shared" si="0"/>
        <v>6.4466667474824958E-4</v>
      </c>
    </row>
    <row r="25" spans="1:12" x14ac:dyDescent="0.3">
      <c r="A25" s="45">
        <v>19</v>
      </c>
      <c r="B25" s="34">
        <f>Prob!B25*'ER EL'!B25</f>
        <v>-1.1760189584663314E-5</v>
      </c>
      <c r="C25" s="34">
        <f>Prob!C25*'ER EL'!C25</f>
        <v>3.5166562223085118E-4</v>
      </c>
      <c r="D25" s="34">
        <f>Prob!D25*'ER EL'!D25</f>
        <v>3.6810463049409217E-4</v>
      </c>
      <c r="E25" s="34">
        <f>Prob!E25*'ER EL'!E25</f>
        <v>3.8523343179562726E-4</v>
      </c>
      <c r="F25" s="34">
        <f>Prob!F25*'ER EL'!F25</f>
        <v>4.0010205203539715E-4</v>
      </c>
      <c r="G25" s="34">
        <f>Prob!G25*'ER EL'!G25</f>
        <v>4.5150393608313073E-4</v>
      </c>
      <c r="H25" s="34">
        <f>Prob!H25*'ER EL'!H25</f>
        <v>5.6074328243371091E-4</v>
      </c>
      <c r="I25" s="34">
        <f>Prob!I25*'ER EL'!I25</f>
        <v>5.4060415865880243E-4</v>
      </c>
      <c r="J25" s="34">
        <f>Prob!J25*'ER EL'!J25</f>
        <v>2.6180860907381106E-4</v>
      </c>
      <c r="K25" s="46">
        <f>Prob!K25*'ER EL'!K25</f>
        <v>-6.2721011118204161E-5</v>
      </c>
      <c r="L25" s="46">
        <f t="shared" si="0"/>
        <v>3.2452845221025554E-3</v>
      </c>
    </row>
    <row r="26" spans="1:12" x14ac:dyDescent="0.3">
      <c r="A26" s="45">
        <v>20</v>
      </c>
      <c r="B26" s="34">
        <f>Prob!B26*'ER EL'!B26</f>
        <v>1.2868573971802584E-4</v>
      </c>
      <c r="C26" s="34">
        <f>Prob!C26*'ER EL'!C26</f>
        <v>5.826004326052245E-4</v>
      </c>
      <c r="D26" s="34">
        <f>Prob!D26*'ER EL'!D26</f>
        <v>5.9196367250931412E-4</v>
      </c>
      <c r="E26" s="34">
        <f>Prob!E26*'ER EL'!E26</f>
        <v>6.0177511328909591E-4</v>
      </c>
      <c r="F26" s="34">
        <f>Prob!F26*'ER EL'!F26</f>
        <v>6.1025005974765594E-4</v>
      </c>
      <c r="G26" s="34">
        <f>Prob!G26*'ER EL'!G26</f>
        <v>6.4083620407040932E-4</v>
      </c>
      <c r="H26" s="34">
        <f>Prob!H26*'ER EL'!H26</f>
        <v>7.0389369734836149E-4</v>
      </c>
      <c r="I26" s="34">
        <f>Prob!I26*'ER EL'!I26</f>
        <v>7.2081489262803698E-4</v>
      </c>
      <c r="J26" s="34">
        <f>Prob!J26*'ER EL'!J26</f>
        <v>6.9035673264323735E-4</v>
      </c>
      <c r="K26" s="46">
        <f>Prob!K26*'ER EL'!K26</f>
        <v>1.4619916792703699E-3</v>
      </c>
      <c r="L26" s="46">
        <f t="shared" si="0"/>
        <v>6.733168223829732E-3</v>
      </c>
    </row>
    <row r="27" spans="1:12" x14ac:dyDescent="0.3">
      <c r="A27" s="45">
        <v>21</v>
      </c>
      <c r="B27" s="34">
        <f>Prob!B27*'ER EL'!B27</f>
        <v>3.781380203774378E-3</v>
      </c>
      <c r="C27" s="34">
        <f>Prob!C27*'ER EL'!C27</f>
        <v>5.461993627674102E-3</v>
      </c>
      <c r="D27" s="34">
        <f>Prob!D27*'ER EL'!D27</f>
        <v>5.461993627674102E-3</v>
      </c>
      <c r="E27" s="34">
        <f>Prob!E27*'ER EL'!E27</f>
        <v>5.461993627674102E-3</v>
      </c>
      <c r="F27" s="34">
        <f>Prob!F27*'ER EL'!F27</f>
        <v>5.461993627674102E-3</v>
      </c>
      <c r="G27" s="34">
        <f>Prob!G27*'ER EL'!G27</f>
        <v>5.461993627674102E-3</v>
      </c>
      <c r="H27" s="34">
        <f>Prob!H27*'ER EL'!H27</f>
        <v>5.461993627674102E-3</v>
      </c>
      <c r="I27" s="34">
        <f>Prob!I27*'ER EL'!I27</f>
        <v>5.461993627674102E-3</v>
      </c>
      <c r="J27" s="34">
        <f>Prob!J27*'ER EL'!J27</f>
        <v>5.461993627674102E-3</v>
      </c>
      <c r="K27" s="46">
        <f>Prob!K27*'ER EL'!K27</f>
        <v>2.0167361086796686E-2</v>
      </c>
      <c r="L27" s="46">
        <f t="shared" si="0"/>
        <v>6.7644690311963893E-2</v>
      </c>
    </row>
    <row r="28" spans="1:12" x14ac:dyDescent="0.3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 x14ac:dyDescent="0.3">
      <c r="A29" s="45" t="s">
        <v>1</v>
      </c>
      <c r="B29" s="34">
        <f>Prob!B29*'ER EL'!B29</f>
        <v>-3.7233092652879158E-5</v>
      </c>
      <c r="C29" s="34">
        <f>Prob!C29*'ER EL'!C29</f>
        <v>2.1421981035023627E-4</v>
      </c>
      <c r="D29" s="34">
        <f>Prob!D29*'ER EL'!D29</f>
        <v>2.3568286441612063E-4</v>
      </c>
      <c r="E29" s="34">
        <f>Prob!E29*'ER EL'!E29</f>
        <v>2.5764248994901049E-4</v>
      </c>
      <c r="F29" s="34">
        <f>Prob!F29*'ER EL'!F29</f>
        <v>2.7979017656305316E-4</v>
      </c>
      <c r="G29" s="34">
        <f>Prob!G29*'ER EL'!G29</f>
        <v>3.0376881880180679E-4</v>
      </c>
      <c r="H29" s="34">
        <f>Prob!H29*'ER EL'!H29</f>
        <v>2.1069137408479327E-4</v>
      </c>
      <c r="I29" s="34">
        <f>Prob!I29*'ER EL'!I29</f>
        <v>1.5962339138384849E-4</v>
      </c>
      <c r="J29" s="34">
        <f>Prob!J29*'ER EL'!J29</f>
        <v>1.0367930047904175E-4</v>
      </c>
      <c r="K29" s="46">
        <f>Prob!K29*'ER EL'!K29</f>
        <v>9.9757249738836179E-5</v>
      </c>
      <c r="L29" s="46">
        <f t="shared" si="0"/>
        <v>1.827622383113868E-3</v>
      </c>
    </row>
    <row r="30" spans="1:12" x14ac:dyDescent="0.3">
      <c r="A30" s="45">
        <v>2</v>
      </c>
      <c r="B30" s="34">
        <f>Prob!B30*'ER EL'!B30</f>
        <v>-1.214406974388781E-4</v>
      </c>
      <c r="C30" s="34">
        <f>Prob!C30*'ER EL'!C30</f>
        <v>-5.2304655265781244E-5</v>
      </c>
      <c r="D30" s="34">
        <f>Prob!D30*'ER EL'!D30</f>
        <v>-3.7602783022186766E-5</v>
      </c>
      <c r="E30" s="34">
        <f>Prob!E30*'ER EL'!E30</f>
        <v>-2.0118718375816491E-5</v>
      </c>
      <c r="F30" s="34">
        <f>Prob!F30*'ER EL'!F30</f>
        <v>1.2498891474541105E-5</v>
      </c>
      <c r="G30" s="34">
        <f>Prob!G30*'ER EL'!G30</f>
        <v>3.5396824712154015E-5</v>
      </c>
      <c r="H30" s="34">
        <f>Prob!H30*'ER EL'!H30</f>
        <v>-2.4812946177389397E-5</v>
      </c>
      <c r="I30" s="34">
        <f>Prob!I30*'ER EL'!I30</f>
        <v>-7.2523510541741069E-5</v>
      </c>
      <c r="J30" s="34">
        <f>Prob!J30*'ER EL'!J30</f>
        <v>-1.0954309474436302E-4</v>
      </c>
      <c r="K30" s="46">
        <f>Prob!K30*'ER EL'!K30</f>
        <v>-5.6317333039629326E-4</v>
      </c>
      <c r="L30" s="46">
        <f t="shared" si="0"/>
        <v>-9.536240197757542E-4</v>
      </c>
    </row>
    <row r="31" spans="1:12" x14ac:dyDescent="0.3">
      <c r="A31" s="45">
        <v>3</v>
      </c>
      <c r="B31" s="34">
        <f>Prob!B31*'ER EL'!B31</f>
        <v>-1.3224964571405409E-4</v>
      </c>
      <c r="C31" s="34">
        <f>Prob!C31*'ER EL'!C31</f>
        <v>-6.4068783550304945E-5</v>
      </c>
      <c r="D31" s="34">
        <f>Prob!D31*'ER EL'!D31</f>
        <v>-4.8835265365775302E-5</v>
      </c>
      <c r="E31" s="34">
        <f>Prob!E31*'ER EL'!E31</f>
        <v>-3.3009823130546541E-5</v>
      </c>
      <c r="F31" s="34">
        <f>Prob!F31*'ER EL'!F31</f>
        <v>1.5471745234111107E-7</v>
      </c>
      <c r="G31" s="34">
        <f>Prob!G31*'ER EL'!G31</f>
        <v>2.2277017029184629E-5</v>
      </c>
      <c r="H31" s="34">
        <f>Prob!H31*'ER EL'!H31</f>
        <v>-5.2287290432732513E-5</v>
      </c>
      <c r="I31" s="34">
        <f>Prob!I31*'ER EL'!I31</f>
        <v>-9.8881147619838314E-5</v>
      </c>
      <c r="J31" s="34">
        <f>Prob!J31*'ER EL'!J31</f>
        <v>-1.3320013663983891E-4</v>
      </c>
      <c r="K31" s="46">
        <f>Prob!K31*'ER EL'!K31</f>
        <v>-6.394862851461429E-4</v>
      </c>
      <c r="L31" s="46">
        <f t="shared" si="0"/>
        <v>-1.1795866431177078E-3</v>
      </c>
    </row>
    <row r="32" spans="1:12" x14ac:dyDescent="0.3">
      <c r="A32" s="45">
        <v>4</v>
      </c>
      <c r="B32" s="34">
        <f>Prob!B32*'ER EL'!B32</f>
        <v>-1.0409520014412336E-4</v>
      </c>
      <c r="C32" s="34">
        <f>Prob!C32*'ER EL'!C32</f>
        <v>-9.9217969999115483E-6</v>
      </c>
      <c r="D32" s="34">
        <f>Prob!D32*'ER EL'!D32</f>
        <v>3.6437244108578773E-6</v>
      </c>
      <c r="E32" s="34">
        <f>Prob!E32*'ER EL'!E32</f>
        <v>1.7653378824400914E-5</v>
      </c>
      <c r="F32" s="34">
        <f>Prob!F32*'ER EL'!F32</f>
        <v>3.2227872545759537E-5</v>
      </c>
      <c r="G32" s="34">
        <f>Prob!G32*'ER EL'!G32</f>
        <v>5.2325967271835759E-5</v>
      </c>
      <c r="H32" s="34">
        <f>Prob!H32*'ER EL'!H32</f>
        <v>3.7418042496014052E-5</v>
      </c>
      <c r="I32" s="34">
        <f>Prob!I32*'ER EL'!I32</f>
        <v>-2.7263666663020611E-5</v>
      </c>
      <c r="J32" s="34">
        <f>Prob!J32*'ER EL'!J32</f>
        <v>-9.566970049987151E-5</v>
      </c>
      <c r="K32" s="46">
        <f>Prob!K32*'ER EL'!K32</f>
        <v>-5.0717112617678164E-4</v>
      </c>
      <c r="L32" s="46">
        <f t="shared" si="0"/>
        <v>-6.0085250493484049E-4</v>
      </c>
    </row>
    <row r="33" spans="1:12" x14ac:dyDescent="0.3">
      <c r="A33" s="45">
        <v>5</v>
      </c>
      <c r="B33" s="34">
        <f>Prob!B33*'ER EL'!B33</f>
        <v>-4.6217255476812023E-5</v>
      </c>
      <c r="C33" s="34">
        <f>Prob!C33*'ER EL'!C33</f>
        <v>1.6337706529007703E-4</v>
      </c>
      <c r="D33" s="34">
        <f>Prob!D33*'ER EL'!D33</f>
        <v>1.8630890768135615E-4</v>
      </c>
      <c r="E33" s="34">
        <f>Prob!E33*'ER EL'!E33</f>
        <v>2.0980438952860901E-4</v>
      </c>
      <c r="F33" s="34">
        <f>Prob!F33*'ER EL'!F33</f>
        <v>2.3328043195415006E-4</v>
      </c>
      <c r="G33" s="34">
        <f>Prob!G33*'ER EL'!G33</f>
        <v>2.6198915275273945E-4</v>
      </c>
      <c r="H33" s="34">
        <f>Prob!H33*'ER EL'!H33</f>
        <v>1.7861286084771858E-4</v>
      </c>
      <c r="I33" s="34">
        <f>Prob!I33*'ER EL'!I33</f>
        <v>1.3046687159139E-4</v>
      </c>
      <c r="J33" s="34">
        <f>Prob!J33*'ER EL'!J33</f>
        <v>6.5693385699030964E-5</v>
      </c>
      <c r="K33" s="46">
        <f>Prob!K33*'ER EL'!K33</f>
        <v>-7.5611235545443859E-5</v>
      </c>
      <c r="L33" s="46">
        <f t="shared" si="0"/>
        <v>1.3077045743228155E-3</v>
      </c>
    </row>
    <row r="34" spans="1:12" x14ac:dyDescent="0.3">
      <c r="A34" s="45">
        <v>6</v>
      </c>
      <c r="B34" s="34">
        <f>Prob!B34*'ER EL'!B34</f>
        <v>-1.4673664276431344E-4</v>
      </c>
      <c r="C34" s="34">
        <f>Prob!C34*'ER EL'!C34</f>
        <v>-1.1533454072218391E-4</v>
      </c>
      <c r="D34" s="34">
        <f>Prob!D34*'ER EL'!D34</f>
        <v>-9.7670530731550604E-5</v>
      </c>
      <c r="E34" s="34">
        <f>Prob!E34*'ER EL'!E34</f>
        <v>-6.6378827425022616E-5</v>
      </c>
      <c r="F34" s="34">
        <f>Prob!F34*'ER EL'!F34</f>
        <v>-3.1785137305509662E-5</v>
      </c>
      <c r="G34" s="34">
        <f>Prob!G34*'ER EL'!G34</f>
        <v>-1.183963179779185E-5</v>
      </c>
      <c r="H34" s="34">
        <f>Prob!H34*'ER EL'!H34</f>
        <v>-9.6881071696547241E-5</v>
      </c>
      <c r="I34" s="34">
        <f>Prob!I34*'ER EL'!I34</f>
        <v>-1.2361165453995729E-4</v>
      </c>
      <c r="J34" s="34">
        <f>Prob!J34*'ER EL'!J34</f>
        <v>-1.5476253100088106E-4</v>
      </c>
      <c r="K34" s="46">
        <f>Prob!K34*'ER EL'!K34</f>
        <v>-7.0702766261394434E-4</v>
      </c>
      <c r="L34" s="46">
        <f t="shared" si="0"/>
        <v>-1.552028230597702E-3</v>
      </c>
    </row>
    <row r="35" spans="1:12" x14ac:dyDescent="0.3">
      <c r="A35" s="45">
        <v>7</v>
      </c>
      <c r="B35" s="34">
        <f>Prob!B35*'ER EL'!B35</f>
        <v>-1.6993162288602716E-4</v>
      </c>
      <c r="C35" s="34">
        <f>Prob!C35*'ER EL'!C35</f>
        <v>-9.9393197875845567E-5</v>
      </c>
      <c r="D35" s="34">
        <f>Prob!D35*'ER EL'!D35</f>
        <v>-6.971595985841014E-5</v>
      </c>
      <c r="E35" s="34">
        <f>Prob!E35*'ER EL'!E35</f>
        <v>-3.9164127450470547E-5</v>
      </c>
      <c r="F35" s="34">
        <f>Prob!F35*'ER EL'!F35</f>
        <v>-6.6193544860637773E-6</v>
      </c>
      <c r="G35" s="34">
        <f>Prob!G35*'ER EL'!G35</f>
        <v>2.6568358993045811E-5</v>
      </c>
      <c r="H35" s="34">
        <f>Prob!H35*'ER EL'!H35</f>
        <v>-6.2637960473762227E-5</v>
      </c>
      <c r="I35" s="34">
        <f>Prob!I35*'ER EL'!I35</f>
        <v>-1.6928497591591588E-4</v>
      </c>
      <c r="J35" s="34">
        <f>Prob!J35*'ER EL'!J35</f>
        <v>-1.9614466021130423E-4</v>
      </c>
      <c r="K35" s="46">
        <f>Prob!K35*'ER EL'!K35</f>
        <v>-8.4114406850535281E-4</v>
      </c>
      <c r="L35" s="46">
        <f t="shared" si="0"/>
        <v>-1.6274675686701065E-3</v>
      </c>
    </row>
    <row r="36" spans="1:12" x14ac:dyDescent="0.3">
      <c r="A36" s="45">
        <v>8</v>
      </c>
      <c r="B36" s="34">
        <f>Prob!B36*'ER EL'!B36</f>
        <v>-1.8143750642069309E-4</v>
      </c>
      <c r="C36" s="34">
        <f>Prob!C36*'ER EL'!C36</f>
        <v>-1.9843593999823097E-5</v>
      </c>
      <c r="D36" s="34">
        <f>Prob!D36*'ER EL'!D36</f>
        <v>7.2874488217157545E-6</v>
      </c>
      <c r="E36" s="34">
        <f>Prob!E36*'ER EL'!E36</f>
        <v>3.5306757648801828E-5</v>
      </c>
      <c r="F36" s="34">
        <f>Prob!F36*'ER EL'!F36</f>
        <v>6.4455745091519074E-5</v>
      </c>
      <c r="G36" s="34">
        <f>Prob!G36*'ER EL'!G36</f>
        <v>1.0465193454367152E-4</v>
      </c>
      <c r="H36" s="34">
        <f>Prob!H36*'ER EL'!H36</f>
        <v>7.4836084992028104E-5</v>
      </c>
      <c r="I36" s="34">
        <f>Prob!I36*'ER EL'!I36</f>
        <v>-5.4527333326041222E-5</v>
      </c>
      <c r="J36" s="34">
        <f>Prob!J36*'ER EL'!J36</f>
        <v>-1.9133940099974302E-4</v>
      </c>
      <c r="K36" s="46">
        <f>Prob!K36*'ER EL'!K36</f>
        <v>-9.5678525521784266E-4</v>
      </c>
      <c r="L36" s="46">
        <f t="shared" si="0"/>
        <v>-1.1173951188664067E-3</v>
      </c>
    </row>
    <row r="37" spans="1:12" x14ac:dyDescent="0.3">
      <c r="A37" s="45">
        <v>9</v>
      </c>
      <c r="B37" s="34">
        <f>Prob!B37*'ER EL'!B37</f>
        <v>-7.6103059443676218E-5</v>
      </c>
      <c r="C37" s="34">
        <f>Prob!C37*'ER EL'!C37</f>
        <v>6.7770630474593143E-5</v>
      </c>
      <c r="D37" s="34">
        <f>Prob!D37*'ER EL'!D37</f>
        <v>9.2184525934343992E-5</v>
      </c>
      <c r="E37" s="34">
        <f>Prob!E37*'ER EL'!E37</f>
        <v>1.1741545853048866E-4</v>
      </c>
      <c r="F37" s="34">
        <f>Prob!F37*'ER EL'!F37</f>
        <v>1.4386149864953777E-4</v>
      </c>
      <c r="G37" s="34">
        <f>Prob!G37*'ER EL'!G37</f>
        <v>1.7844227515455505E-4</v>
      </c>
      <c r="H37" s="34">
        <f>Prob!H37*'ER EL'!H37</f>
        <v>1.8186352632523978E-4</v>
      </c>
      <c r="I37" s="34">
        <f>Prob!I37*'ER EL'!I37</f>
        <v>8.9555045457799328E-5</v>
      </c>
      <c r="J37" s="34">
        <f>Prob!J37*'ER EL'!J37</f>
        <v>-4.7499365919573756E-5</v>
      </c>
      <c r="K37" s="46">
        <f>Prob!K37*'ER EL'!K37</f>
        <v>-4.0588298369960646E-4</v>
      </c>
      <c r="L37" s="46">
        <f t="shared" si="0"/>
        <v>3.4160755146370137E-4</v>
      </c>
    </row>
    <row r="38" spans="1:12" ht="15" thickBot="1" x14ac:dyDescent="0.35">
      <c r="A38" s="67">
        <v>10</v>
      </c>
      <c r="B38" s="68">
        <f>Prob!B38*'ER EL'!B38</f>
        <v>1.0294859177442067E-3</v>
      </c>
      <c r="C38" s="68">
        <f>Prob!C38*'ER EL'!C38</f>
        <v>4.660803460841796E-3</v>
      </c>
      <c r="D38" s="68">
        <f>Prob!D38*'ER EL'!D38</f>
        <v>4.7357093800745129E-3</v>
      </c>
      <c r="E38" s="68">
        <f>Prob!E38*'ER EL'!E38</f>
        <v>4.8142009063127673E-3</v>
      </c>
      <c r="F38" s="68">
        <f>Prob!F38*'ER EL'!F38</f>
        <v>4.8820004779812475E-3</v>
      </c>
      <c r="G38" s="68">
        <f>Prob!G38*'ER EL'!G38</f>
        <v>5.1266896325632746E-3</v>
      </c>
      <c r="H38" s="68">
        <f>Prob!H38*'ER EL'!H38</f>
        <v>5.6311495787868919E-3</v>
      </c>
      <c r="I38" s="68">
        <f>Prob!I38*'ER EL'!I38</f>
        <v>5.7665191410242959E-3</v>
      </c>
      <c r="J38" s="68">
        <f>Prob!J38*'ER EL'!J38</f>
        <v>5.5228538611458988E-3</v>
      </c>
      <c r="K38" s="145">
        <f>Prob!K38*'ER EL'!K38</f>
        <v>1.1695933434162959E-2</v>
      </c>
      <c r="L38" s="145">
        <f t="shared" si="0"/>
        <v>5.3865345790637856E-2</v>
      </c>
    </row>
    <row r="39" spans="1:12" ht="15" thickBot="1" x14ac:dyDescent="0.35">
      <c r="A39" s="146" t="s">
        <v>2</v>
      </c>
      <c r="B39" s="69">
        <f>SUM(B3:B17,B19:B27,B29:B38)</f>
        <v>-1.1840110332996086E-2</v>
      </c>
      <c r="C39" s="69">
        <f t="shared" ref="C39:K39" si="1">SUM(C3:C17,C19:C27,C29:C38)</f>
        <v>6.8517954535745346E-3</v>
      </c>
      <c r="D39" s="69">
        <f t="shared" si="1"/>
        <v>9.2919995228002757E-3</v>
      </c>
      <c r="E39" s="69">
        <f t="shared" si="1"/>
        <v>1.1884543903734456E-2</v>
      </c>
      <c r="F39" s="69">
        <f t="shared" si="1"/>
        <v>1.4750517256695177E-2</v>
      </c>
      <c r="G39" s="69">
        <f t="shared" si="1"/>
        <v>1.7561174712950278E-2</v>
      </c>
      <c r="H39" s="69">
        <f t="shared" si="1"/>
        <v>1.0912640666032539E-2</v>
      </c>
      <c r="I39" s="69">
        <f t="shared" si="1"/>
        <v>4.4188712784938786E-3</v>
      </c>
      <c r="J39" s="69">
        <f t="shared" si="1"/>
        <v>-3.1475527690042505E-3</v>
      </c>
      <c r="K39" s="70">
        <f t="shared" si="1"/>
        <v>-4.6975271445113091E-2</v>
      </c>
      <c r="L39" s="70">
        <f>SUM(L3:L17,L19:L27,L29:L38)</f>
        <v>1.3708608247167686E-2</v>
      </c>
    </row>
    <row r="40" spans="1:12" x14ac:dyDescent="0.3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3">
      <c r="F41" s="475" t="s">
        <v>11</v>
      </c>
      <c r="G41" s="476"/>
      <c r="H41" s="39">
        <f>Blackjack!C3*'ER EL'!C40</f>
        <v>-4.5096460207975919E-2</v>
      </c>
    </row>
    <row r="42" spans="1:12" ht="15" thickBot="1" x14ac:dyDescent="0.35"/>
    <row r="43" spans="1:12" x14ac:dyDescent="0.3">
      <c r="B43" s="480" t="s">
        <v>16</v>
      </c>
      <c r="C43" s="481"/>
      <c r="D43" s="113">
        <f>SUM(B3:K17)</f>
        <v>-0.11217053664848452</v>
      </c>
      <c r="F43" s="142" t="s">
        <v>28</v>
      </c>
      <c r="G43" s="143"/>
      <c r="H43" s="50">
        <f>H41</f>
        <v>-4.5096460207975919E-2</v>
      </c>
      <c r="J43" s="477">
        <f>SUM(D43:D45)</f>
        <v>1.3708608247167749E-2</v>
      </c>
      <c r="K43" s="110" t="s">
        <v>67</v>
      </c>
      <c r="L43" s="113">
        <f>SUMIF($B$3:$K$17,"&gt;0")+SUMIF($B$19:$K$27,"&gt;0")+ SUMIF($B$29:$K$38,"&gt;0")</f>
        <v>0.18628964679527144</v>
      </c>
    </row>
    <row r="44" spans="1:12" ht="15" thickBot="1" x14ac:dyDescent="0.35">
      <c r="B44" s="482" t="s">
        <v>17</v>
      </c>
      <c r="C44" s="483"/>
      <c r="D44" s="144">
        <f>SUM(B19:K27)</f>
        <v>7.5567818682076543E-2</v>
      </c>
      <c r="F44" s="131" t="s">
        <v>113</v>
      </c>
      <c r="G44" s="132"/>
      <c r="H44" s="50">
        <f>IF(Rules!$B$16=Rules!$D$16,'Three 7 Cards'!$D$2,IF(Rules!$B$16=Rules!$E$16,2*'Three 7 Cards'!$D$2,0))</f>
        <v>0</v>
      </c>
      <c r="J44" s="478"/>
      <c r="K44" s="111" t="s">
        <v>68</v>
      </c>
      <c r="L44" s="114">
        <f>SUMIF($B$3:$K$17,"&lt;0")+SUMIF($B$19:$K$27,"&lt;0")+ SUMIF($B$29:$K$38,"&lt;0")+H41</f>
        <v>-0.21767749875607956</v>
      </c>
    </row>
    <row r="45" spans="1:12" ht="15" thickBot="1" x14ac:dyDescent="0.35">
      <c r="B45" s="484" t="s">
        <v>18</v>
      </c>
      <c r="C45" s="485"/>
      <c r="D45" s="114">
        <f>SUM(B29:K38)</f>
        <v>5.0311326213575723E-2</v>
      </c>
      <c r="F45" s="131" t="s">
        <v>110</v>
      </c>
      <c r="G45" s="132"/>
      <c r="H45" s="50">
        <f>IF(Rules!$B$17=Rules!$D$17,'5 Cards'!$G$122,IF(Rules!$B$17=Rules!$E$17,2*'5 Cards'!$G$122,0))</f>
        <v>0</v>
      </c>
      <c r="J45" s="479"/>
      <c r="K45" s="111" t="s">
        <v>2</v>
      </c>
      <c r="L45" s="114">
        <f>L43+L44</f>
        <v>-3.1387851960808122E-2</v>
      </c>
    </row>
    <row r="46" spans="1:12" ht="15" thickBot="1" x14ac:dyDescent="0.35">
      <c r="F46" s="140" t="s">
        <v>19</v>
      </c>
      <c r="G46" s="141"/>
      <c r="H46" s="51">
        <f>SUM(D43:D45,H43:H45)</f>
        <v>-3.138785196080817E-2</v>
      </c>
    </row>
    <row r="47" spans="1:12" ht="15" thickBot="1" x14ac:dyDescent="0.35">
      <c r="H47" s="92">
        <f>H46</f>
        <v>-3.138785196080817E-2</v>
      </c>
    </row>
    <row r="48" spans="1:12" ht="15" thickBot="1" x14ac:dyDescent="0.35"/>
    <row r="49" spans="1:12" ht="21.6" thickBot="1" x14ac:dyDescent="0.45">
      <c r="A49" s="472" t="s">
        <v>238</v>
      </c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4"/>
    </row>
    <row r="50" spans="1:12" x14ac:dyDescent="0.3">
      <c r="A50" s="42" t="s">
        <v>9</v>
      </c>
      <c r="B50" s="43" t="s">
        <v>1</v>
      </c>
      <c r="C50" s="43">
        <v>2</v>
      </c>
      <c r="D50" s="43">
        <v>3</v>
      </c>
      <c r="E50" s="43">
        <v>4</v>
      </c>
      <c r="F50" s="43">
        <v>5</v>
      </c>
      <c r="G50" s="43">
        <v>6</v>
      </c>
      <c r="H50" s="43">
        <v>7</v>
      </c>
      <c r="I50" s="43">
        <v>8</v>
      </c>
      <c r="J50" s="43">
        <v>9</v>
      </c>
      <c r="K50" s="44">
        <v>10</v>
      </c>
      <c r="L50" s="44" t="s">
        <v>2</v>
      </c>
    </row>
    <row r="51" spans="1:12" x14ac:dyDescent="0.3">
      <c r="A51" s="45">
        <v>5</v>
      </c>
      <c r="B51" s="34">
        <f>Prob!B3*'ER EL'!B44</f>
        <v>1.6089011041130021E-4</v>
      </c>
      <c r="C51" s="34">
        <f>Prob!C3*'ER EL'!C44</f>
        <v>3.7939775571234894E-4</v>
      </c>
      <c r="D51" s="34">
        <f>Prob!D3*'ER EL'!D44</f>
        <v>3.9492353314673877E-4</v>
      </c>
      <c r="E51" s="34">
        <f>Prob!E3*'ER EL'!E44</f>
        <v>4.1333065465126115E-4</v>
      </c>
      <c r="F51" s="34">
        <f>Prob!F3*'ER EL'!F44</f>
        <v>4.3090590178402488E-4</v>
      </c>
      <c r="G51" s="34">
        <f>Prob!G3*'ER EL'!G44</f>
        <v>4.4140153221381378E-4</v>
      </c>
      <c r="H51" s="34">
        <f>Prob!H3*'ER EL'!H44</f>
        <v>3.6125241697237742E-4</v>
      </c>
      <c r="I51" s="34">
        <f>Prob!I3*'ER EL'!I44</f>
        <v>3.2856230300066071E-4</v>
      </c>
      <c r="J51" s="34">
        <f>Prob!J3*'ER EL'!J44</f>
        <v>2.925420931240726E-4</v>
      </c>
      <c r="K51" s="34">
        <f>Prob!K3*'ER EL'!K44</f>
        <v>9.2615377145055912E-4</v>
      </c>
      <c r="L51" s="46">
        <f>SUM(B51:K51)</f>
        <v>4.1293600724671576E-3</v>
      </c>
    </row>
    <row r="52" spans="1:12" x14ac:dyDescent="0.3">
      <c r="A52" s="45">
        <v>6</v>
      </c>
      <c r="B52" s="34">
        <f>Prob!B4*'ER EL'!B45</f>
        <v>1.6267368047745624E-4</v>
      </c>
      <c r="C52" s="34">
        <f>Prob!C4*'ER EL'!C45</f>
        <v>3.7507268319182489E-4</v>
      </c>
      <c r="D52" s="34">
        <f>Prob!D4*'ER EL'!D45</f>
        <v>3.9081070971200136E-4</v>
      </c>
      <c r="E52" s="34">
        <f>Prob!E4*'ER EL'!E45</f>
        <v>4.0925561032910548E-4</v>
      </c>
      <c r="F52" s="34">
        <f>Prob!F4*'ER EL'!F45</f>
        <v>4.2701942470330605E-4</v>
      </c>
      <c r="G52" s="34">
        <f>Prob!G4*'ER EL'!G45</f>
        <v>4.3707213115170868E-4</v>
      </c>
      <c r="H52" s="34">
        <f>Prob!H4*'ER EL'!H45</f>
        <v>3.4792223609097112E-4</v>
      </c>
      <c r="I52" s="34">
        <f>Prob!I4*'ER EL'!I45</f>
        <v>3.1723875313980753E-4</v>
      </c>
      <c r="J52" s="34">
        <f>Prob!J4*'ER EL'!J45</f>
        <v>2.8215329026817169E-4</v>
      </c>
      <c r="K52" s="34">
        <f>Prob!K4*'ER EL'!K45</f>
        <v>8.9336762475485283E-4</v>
      </c>
      <c r="L52" s="46">
        <f t="shared" ref="L52:L65" si="2">SUM(B52:K52)</f>
        <v>4.0425861438192056E-3</v>
      </c>
    </row>
    <row r="53" spans="1:12" x14ac:dyDescent="0.3">
      <c r="A53" s="45">
        <v>7</v>
      </c>
      <c r="B53" s="34">
        <f>Prob!B5*'ER EL'!B46</f>
        <v>3.2063221426054198E-4</v>
      </c>
      <c r="C53" s="34">
        <f>Prob!C5*'ER EL'!C46</f>
        <v>7.417946792179841E-4</v>
      </c>
      <c r="D53" s="34">
        <f>Prob!D5*'ER EL'!D46</f>
        <v>7.7375540782699797E-4</v>
      </c>
      <c r="E53" s="34">
        <f>Prob!E5*'ER EL'!E46</f>
        <v>8.1058212223321564E-4</v>
      </c>
      <c r="F53" s="34">
        <f>Prob!F5*'ER EL'!F46</f>
        <v>8.4620561365687894E-4</v>
      </c>
      <c r="G53" s="34">
        <f>Prob!G5*'ER EL'!G46</f>
        <v>8.6903042772231624E-4</v>
      </c>
      <c r="H53" s="34">
        <f>Prob!H5*'ER EL'!H46</f>
        <v>6.9049826890954838E-4</v>
      </c>
      <c r="I53" s="34">
        <f>Prob!I5*'ER EL'!I46</f>
        <v>6.1155160261370481E-4</v>
      </c>
      <c r="J53" s="34">
        <f>Prob!J5*'ER EL'!J46</f>
        <v>5.5788914899845626E-4</v>
      </c>
      <c r="K53" s="34">
        <f>Prob!K5*'ER EL'!K46</f>
        <v>1.7963118792482229E-3</v>
      </c>
      <c r="L53" s="46">
        <f t="shared" si="2"/>
        <v>8.0182513646878673E-3</v>
      </c>
    </row>
    <row r="54" spans="1:12" x14ac:dyDescent="0.3">
      <c r="A54" s="45">
        <v>8</v>
      </c>
      <c r="B54" s="34">
        <f>Prob!B6*'ER EL'!B47</f>
        <v>3.6347048616460902E-4</v>
      </c>
      <c r="C54" s="34">
        <f>Prob!C6*'ER EL'!C47</f>
        <v>8.1893924337331214E-4</v>
      </c>
      <c r="D54" s="34">
        <f>Prob!D6*'ER EL'!D47</f>
        <v>8.4838675920015827E-4</v>
      </c>
      <c r="E54" s="34">
        <f>Prob!E6*'ER EL'!E47</f>
        <v>8.825223802836576E-4</v>
      </c>
      <c r="F54" s="34">
        <f>Prob!F6*'ER EL'!F47</f>
        <v>9.1387761018354779E-4</v>
      </c>
      <c r="G54" s="34">
        <f>Prob!G6*'ER EL'!G47</f>
        <v>9.5676410763634583E-4</v>
      </c>
      <c r="H54" s="34">
        <f>Prob!H6*'ER EL'!H47</f>
        <v>8.7810800506076209E-4</v>
      </c>
      <c r="I54" s="34">
        <f>Prob!I6*'ER EL'!I47</f>
        <v>6.9939872098237043E-4</v>
      </c>
      <c r="J54" s="34">
        <f>Prob!J6*'ER EL'!J47</f>
        <v>6.132208167821631E-4</v>
      </c>
      <c r="K54" s="34">
        <f>Prob!K6*'ER EL'!K47</f>
        <v>2.010195792701174E-3</v>
      </c>
      <c r="L54" s="46">
        <f t="shared" si="2"/>
        <v>8.9848839223681011E-3</v>
      </c>
    </row>
    <row r="55" spans="1:12" x14ac:dyDescent="0.3">
      <c r="A55" s="45">
        <v>9</v>
      </c>
      <c r="B55" s="34">
        <f>Prob!B7*'ER EL'!B48</f>
        <v>6.1903069932237617E-4</v>
      </c>
      <c r="C55" s="34">
        <f>Prob!C7*'ER EL'!C48</f>
        <v>1.3570884952323625E-3</v>
      </c>
      <c r="D55" s="34">
        <f>Prob!D7*'ER EL'!D48</f>
        <v>2.7093881613711565E-3</v>
      </c>
      <c r="E55" s="34">
        <f>Prob!E7*'ER EL'!E48</f>
        <v>2.7991057703442347E-3</v>
      </c>
      <c r="F55" s="34">
        <f>Prob!F7*'ER EL'!F48</f>
        <v>2.8888532473483261E-3</v>
      </c>
      <c r="G55" s="34">
        <f>Prob!G7*'ER EL'!G48</f>
        <v>2.9961912801427034E-3</v>
      </c>
      <c r="H55" s="34">
        <f>Prob!H7*'ER EL'!H48</f>
        <v>1.4605199672547775E-3</v>
      </c>
      <c r="I55" s="34">
        <f>Prob!I7*'ER EL'!I48</f>
        <v>1.3411728948595583E-3</v>
      </c>
      <c r="J55" s="34">
        <f>Prob!J7*'ER EL'!J48</f>
        <v>1.062207328159169E-3</v>
      </c>
      <c r="K55" s="34">
        <f>Prob!K7*'ER EL'!K48</f>
        <v>3.3926787096599793E-3</v>
      </c>
      <c r="L55" s="46">
        <f t="shared" si="2"/>
        <v>2.0626236553694645E-2</v>
      </c>
    </row>
    <row r="56" spans="1:12" x14ac:dyDescent="0.3">
      <c r="A56" s="45">
        <v>10</v>
      </c>
      <c r="B56" s="34">
        <f>Prob!B8*'ER EL'!B49</f>
        <v>7.0532128442470478E-4</v>
      </c>
      <c r="C56" s="34">
        <f>Prob!C8*'ER EL'!C49</f>
        <v>3.0071709568901487E-3</v>
      </c>
      <c r="D56" s="34">
        <f>Prob!D8*'ER EL'!D49</f>
        <v>3.0825545423065798E-3</v>
      </c>
      <c r="E56" s="34">
        <f>Prob!E8*'ER EL'!E49</f>
        <v>3.1597898165080809E-3</v>
      </c>
      <c r="F56" s="34">
        <f>Prob!F8*'ER EL'!F49</f>
        <v>3.2369288870341155E-3</v>
      </c>
      <c r="G56" s="34">
        <f>Prob!G8*'ER EL'!G49</f>
        <v>3.3316778478545686E-3</v>
      </c>
      <c r="H56" s="34">
        <f>Prob!H8*'ER EL'!H49</f>
        <v>3.0623123710349994E-3</v>
      </c>
      <c r="I56" s="34">
        <f>Prob!I8*'ER EL'!I49</f>
        <v>2.9200003980737249E-3</v>
      </c>
      <c r="J56" s="34">
        <f>Prob!J8*'ER EL'!J49</f>
        <v>2.6903623604464383E-3</v>
      </c>
      <c r="K56" s="34">
        <f>Prob!K8*'ER EL'!K49</f>
        <v>3.9742395075903388E-3</v>
      </c>
      <c r="L56" s="46">
        <f t="shared" si="2"/>
        <v>2.9170357972163701E-2</v>
      </c>
    </row>
    <row r="57" spans="1:12" x14ac:dyDescent="0.3">
      <c r="A57" s="45">
        <v>11</v>
      </c>
      <c r="B57" s="34">
        <f>Prob!B9*'ER EL'!B50</f>
        <v>1.0052495773726425E-3</v>
      </c>
      <c r="C57" s="34">
        <f>Prob!C9*'ER EL'!C50</f>
        <v>4.218001802341385E-3</v>
      </c>
      <c r="D57" s="34">
        <f>Prob!D9*'ER EL'!D50</f>
        <v>4.3122986177183738E-3</v>
      </c>
      <c r="E57" s="34">
        <f>Prob!E9*'ER EL'!E50</f>
        <v>4.4088187114224723E-3</v>
      </c>
      <c r="F57" s="34">
        <f>Prob!F9*'ER EL'!F50</f>
        <v>4.5060631674736298E-3</v>
      </c>
      <c r="G57" s="34">
        <f>Prob!G9*'ER EL'!G50</f>
        <v>4.6131805862573289E-3</v>
      </c>
      <c r="H57" s="34">
        <f>Prob!H9*'ER EL'!H50</f>
        <v>4.215222005916599E-3</v>
      </c>
      <c r="I57" s="34">
        <f>Prob!I9*'ER EL'!I50</f>
        <v>4.0099599432681342E-3</v>
      </c>
      <c r="J57" s="34">
        <f>Prob!J9*'ER EL'!J50</f>
        <v>3.7888157636965488E-3</v>
      </c>
      <c r="K57" s="34">
        <f>Prob!K9*'ER EL'!K50</f>
        <v>6.3607000521955928E-3</v>
      </c>
      <c r="L57" s="46">
        <f t="shared" si="2"/>
        <v>4.1438310227662707E-2</v>
      </c>
    </row>
    <row r="58" spans="1:12" x14ac:dyDescent="0.3">
      <c r="A58" s="45">
        <v>12</v>
      </c>
      <c r="B58" s="34">
        <f>Prob!B10*'ER EL'!B51</f>
        <v>1.0116765094817187E-3</v>
      </c>
      <c r="C58" s="34">
        <f>Prob!C10*'ER EL'!C51</f>
        <v>2.2203973331397183E-3</v>
      </c>
      <c r="D58" s="34">
        <f>Prob!D10*'ER EL'!D51</f>
        <v>2.2881289981460441E-3</v>
      </c>
      <c r="E58" s="34">
        <f>Prob!E10*'ER EL'!E51</f>
        <v>2.5136814915956312E-3</v>
      </c>
      <c r="F58" s="34">
        <f>Prob!F10*'ER EL'!F51</f>
        <v>2.6534598880981683E-3</v>
      </c>
      <c r="G58" s="34">
        <f>Prob!G10*'ER EL'!G51</f>
        <v>2.6964528398679887E-3</v>
      </c>
      <c r="H58" s="34">
        <f>Prob!H10*'ER EL'!H51</f>
        <v>2.2648109744212732E-3</v>
      </c>
      <c r="I58" s="34">
        <f>Prob!I10*'ER EL'!I51</f>
        <v>2.0719044224436871E-3</v>
      </c>
      <c r="J58" s="34">
        <f>Prob!J10*'ER EL'!J51</f>
        <v>1.8484695631487702E-3</v>
      </c>
      <c r="K58" s="34">
        <f>Prob!K10*'ER EL'!K51</f>
        <v>5.856081030329423E-3</v>
      </c>
      <c r="L58" s="46">
        <f t="shared" si="2"/>
        <v>2.5425063050672419E-2</v>
      </c>
    </row>
    <row r="59" spans="1:12" x14ac:dyDescent="0.3">
      <c r="A59" s="45">
        <v>13</v>
      </c>
      <c r="B59" s="34">
        <f>Prob!B11*'ER EL'!B52</f>
        <v>9.3941390166159592E-4</v>
      </c>
      <c r="C59" s="34">
        <f>Prob!C11*'ER EL'!C52</f>
        <v>2.2533062856327085E-3</v>
      </c>
      <c r="D59" s="34">
        <f>Prob!D11*'ER EL'!D52</f>
        <v>2.3824526150887609E-3</v>
      </c>
      <c r="E59" s="34">
        <f>Prob!E11*'ER EL'!E52</f>
        <v>2.5136814915956312E-3</v>
      </c>
      <c r="F59" s="34">
        <f>Prob!F11*'ER EL'!F52</f>
        <v>2.6534598880981683E-3</v>
      </c>
      <c r="G59" s="34">
        <f>Prob!G11*'ER EL'!G52</f>
        <v>2.6964528398679887E-3</v>
      </c>
      <c r="H59" s="34">
        <f>Prob!H11*'ER EL'!H52</f>
        <v>2.10303876196261E-3</v>
      </c>
      <c r="I59" s="34">
        <f>Prob!I11*'ER EL'!I52</f>
        <v>1.9239112494119951E-3</v>
      </c>
      <c r="J59" s="34">
        <f>Prob!J11*'ER EL'!J52</f>
        <v>1.7164360229238581E-3</v>
      </c>
      <c r="K59" s="34">
        <f>Prob!K11*'ER EL'!K52</f>
        <v>5.4377895281630352E-3</v>
      </c>
      <c r="L59" s="46">
        <f t="shared" si="2"/>
        <v>2.4619942584406352E-2</v>
      </c>
    </row>
    <row r="60" spans="1:12" x14ac:dyDescent="0.3">
      <c r="A60" s="45">
        <v>14</v>
      </c>
      <c r="B60" s="34">
        <f>Prob!B12*'ER EL'!B53</f>
        <v>7.4769677887351511E-4</v>
      </c>
      <c r="C60" s="34">
        <f>Prob!C12*'ER EL'!C53</f>
        <v>1.9314053876851789E-3</v>
      </c>
      <c r="D60" s="34">
        <f>Prob!D12*'ER EL'!D53</f>
        <v>2.0421022415046523E-3</v>
      </c>
      <c r="E60" s="34">
        <f>Prob!E12*'ER EL'!E53</f>
        <v>2.154584135653398E-3</v>
      </c>
      <c r="F60" s="34">
        <f>Prob!F12*'ER EL'!F53</f>
        <v>2.2743941897984299E-3</v>
      </c>
      <c r="G60" s="34">
        <f>Prob!G12*'ER EL'!G53</f>
        <v>2.3112452913154188E-3</v>
      </c>
      <c r="H60" s="34">
        <f>Prob!H12*'ER EL'!H53</f>
        <v>1.6738471778886081E-3</v>
      </c>
      <c r="I60" s="34">
        <f>Prob!I12*'ER EL'!I53</f>
        <v>1.5312763005524042E-3</v>
      </c>
      <c r="J60" s="34">
        <f>Prob!J12*'ER EL'!J53</f>
        <v>1.3661429570210302E-3</v>
      </c>
      <c r="K60" s="34">
        <f>Prob!K12*'ER EL'!K53</f>
        <v>4.3280365632318036E-3</v>
      </c>
      <c r="L60" s="46">
        <f t="shared" si="2"/>
        <v>2.0360731023524439E-2</v>
      </c>
    </row>
    <row r="61" spans="1:12" x14ac:dyDescent="0.3">
      <c r="A61" s="45">
        <v>15</v>
      </c>
      <c r="B61" s="34">
        <f>Prob!B13*'ER EL'!B54</f>
        <v>6.9428986609683548E-4</v>
      </c>
      <c r="C61" s="34">
        <f>Prob!C13*'ER EL'!C54</f>
        <v>1.9314053876851789E-3</v>
      </c>
      <c r="D61" s="34">
        <f>Prob!D13*'ER EL'!D54</f>
        <v>2.0421022415046523E-3</v>
      </c>
      <c r="E61" s="34">
        <f>Prob!E13*'ER EL'!E54</f>
        <v>2.154584135653398E-3</v>
      </c>
      <c r="F61" s="34">
        <f>Prob!F13*'ER EL'!F54</f>
        <v>2.2743941897984299E-3</v>
      </c>
      <c r="G61" s="34">
        <f>Prob!G13*'ER EL'!G54</f>
        <v>2.3112452913154188E-3</v>
      </c>
      <c r="H61" s="34">
        <f>Prob!H13*'ER EL'!H54</f>
        <v>1.5542866651822793E-3</v>
      </c>
      <c r="I61" s="34">
        <f>Prob!I13*'ER EL'!I54</f>
        <v>1.4218994219415183E-3</v>
      </c>
      <c r="J61" s="34">
        <f>Prob!J13*'ER EL'!J54</f>
        <v>1.2685613172338137E-3</v>
      </c>
      <c r="K61" s="34">
        <f>Prob!K13*'ER EL'!K54</f>
        <v>4.0188910944295312E-3</v>
      </c>
      <c r="L61" s="46">
        <f t="shared" si="2"/>
        <v>1.9671659610841056E-2</v>
      </c>
    </row>
    <row r="62" spans="1:12" x14ac:dyDescent="0.3">
      <c r="A62" s="45">
        <v>16</v>
      </c>
      <c r="B62" s="34">
        <f>Prob!B14*'ER EL'!B55</f>
        <v>6.6838755280252565E-4</v>
      </c>
      <c r="C62" s="34">
        <f>Prob!C14*'ER EL'!C55</f>
        <v>1.609504489737649E-3</v>
      </c>
      <c r="D62" s="34">
        <f>Prob!D14*'ER EL'!D55</f>
        <v>1.7017518679205436E-3</v>
      </c>
      <c r="E62" s="34">
        <f>Prob!E14*'ER EL'!E55</f>
        <v>1.795486779711165E-3</v>
      </c>
      <c r="F62" s="34">
        <f>Prob!F14*'ER EL'!F55</f>
        <v>1.8953284914986915E-3</v>
      </c>
      <c r="G62" s="34">
        <f>Prob!G14*'ER EL'!G55</f>
        <v>1.9260377427628489E-3</v>
      </c>
      <c r="H62" s="34">
        <f>Prob!H14*'ER EL'!H55</f>
        <v>1.2027218242481922E-3</v>
      </c>
      <c r="I62" s="34">
        <f>Prob!I14*'ER EL'!I55</f>
        <v>1.1002793145976034E-3</v>
      </c>
      <c r="J62" s="34">
        <f>Prob!J14*'ER EL'!J55</f>
        <v>9.8162482881187954E-4</v>
      </c>
      <c r="K62" s="34">
        <f>Prob!K14*'ER EL'!K55</f>
        <v>3.1098562040228518E-3</v>
      </c>
      <c r="L62" s="46">
        <f t="shared" si="2"/>
        <v>1.5990979096113953E-2</v>
      </c>
    </row>
    <row r="63" spans="1:12" x14ac:dyDescent="0.3">
      <c r="A63" s="45">
        <v>17</v>
      </c>
      <c r="B63" s="34">
        <f>Prob!B15*'ER EL'!B56</f>
        <v>6.6838755280252565E-4</v>
      </c>
      <c r="C63" s="34">
        <f>Prob!C15*'ER EL'!C56</f>
        <v>1.609504489737649E-3</v>
      </c>
      <c r="D63" s="34">
        <f>Prob!D15*'ER EL'!D56</f>
        <v>1.7017518679205436E-3</v>
      </c>
      <c r="E63" s="34">
        <f>Prob!E15*'ER EL'!E56</f>
        <v>1.795486779711165E-3</v>
      </c>
      <c r="F63" s="34">
        <f>Prob!F15*'ER EL'!F56</f>
        <v>1.8953284914986915E-3</v>
      </c>
      <c r="G63" s="34">
        <f>Prob!G15*'ER EL'!G56</f>
        <v>1.9260377427628489E-3</v>
      </c>
      <c r="H63" s="34">
        <f>Prob!H15*'ER EL'!H56</f>
        <v>1.1939572524421185E-3</v>
      </c>
      <c r="I63" s="34">
        <f>Prob!I15*'ER EL'!I56</f>
        <v>1.1139792546708762E-3</v>
      </c>
      <c r="J63" s="34">
        <f>Prob!J15*'ER EL'!J56</f>
        <v>1.039713971026151E-3</v>
      </c>
      <c r="K63" s="34">
        <f>Prob!K15*'ER EL'!K56</f>
        <v>3.5647336149468036E-3</v>
      </c>
      <c r="L63" s="46">
        <f t="shared" si="2"/>
        <v>1.6508881017519374E-2</v>
      </c>
    </row>
    <row r="64" spans="1:12" x14ac:dyDescent="0.3">
      <c r="A64" s="45">
        <v>18</v>
      </c>
      <c r="B64" s="34">
        <f>Prob!B16*'ER EL'!B57</f>
        <v>8.1560190084739863E-4</v>
      </c>
      <c r="C64" s="34">
        <f>Prob!C16*'ER EL'!C57</f>
        <v>1.7966946779175122E-3</v>
      </c>
      <c r="D64" s="34">
        <f>Prob!D16*'ER EL'!D57</f>
        <v>1.8531046816323471E-3</v>
      </c>
      <c r="E64" s="34">
        <f>Prob!E16*'ER EL'!E57</f>
        <v>1.9115454942271869E-3</v>
      </c>
      <c r="F64" s="34">
        <f>Prob!F16*'ER EL'!F57</f>
        <v>1.9614199539474313E-3</v>
      </c>
      <c r="G64" s="34">
        <f>Prob!G16*'ER EL'!G57</f>
        <v>2.1432450381004796E-3</v>
      </c>
      <c r="H64" s="34">
        <f>Prob!H16*'ER EL'!H57</f>
        <v>2.2972366032071811E-3</v>
      </c>
      <c r="I64" s="34">
        <f>Prob!I16*'ER EL'!I57</f>
        <v>1.3593365014123314E-3</v>
      </c>
      <c r="J64" s="34">
        <f>Prob!J16*'ER EL'!J57</f>
        <v>1.2687140679848426E-3</v>
      </c>
      <c r="K64" s="34">
        <f>Prob!K16*'ER EL'!K57</f>
        <v>4.3498768045194605E-3</v>
      </c>
      <c r="L64" s="46">
        <f t="shared" si="2"/>
        <v>1.9756775723796173E-2</v>
      </c>
    </row>
    <row r="65" spans="1:12" x14ac:dyDescent="0.3">
      <c r="A65" s="45">
        <v>19</v>
      </c>
      <c r="B65" s="34">
        <f>Prob!B17*'ER EL'!B58</f>
        <v>1.096493759452777E-3</v>
      </c>
      <c r="C65" s="34">
        <f>Prob!C17*'ER EL'!C58</f>
        <v>2.2879367366328311E-3</v>
      </c>
      <c r="D65" s="34">
        <f>Prob!D17*'ER EL'!D58</f>
        <v>2.3282337720456196E-3</v>
      </c>
      <c r="E65" s="34">
        <f>Prob!E17*'ER EL'!E58</f>
        <v>2.3701274678028014E-3</v>
      </c>
      <c r="F65" s="34">
        <f>Prob!F17*'ER EL'!F58</f>
        <v>2.4065771146959095E-3</v>
      </c>
      <c r="G65" s="34">
        <f>Prob!G17*'ER EL'!G58</f>
        <v>2.5301966225163568E-3</v>
      </c>
      <c r="H65" s="34">
        <f>Prob!H17*'ER EL'!H58</f>
        <v>2.7990006925108055E-3</v>
      </c>
      <c r="I65" s="34">
        <f>Prob!I17*'ER EL'!I58</f>
        <v>2.667796311037824E-3</v>
      </c>
      <c r="J65" s="34">
        <f>Prob!J17*'ER EL'!J58</f>
        <v>1.7056569591487644E-3</v>
      </c>
      <c r="K65" s="34">
        <f>Prob!K17*'ER EL'!K58</f>
        <v>5.8479667170814788E-3</v>
      </c>
      <c r="L65" s="46">
        <f t="shared" si="2"/>
        <v>2.6039986152925167E-2</v>
      </c>
    </row>
    <row r="66" spans="1:12" x14ac:dyDescent="0.3">
      <c r="A66" s="45" t="s">
        <v>4</v>
      </c>
      <c r="B66" s="32" t="s">
        <v>1</v>
      </c>
      <c r="C66" s="35">
        <v>2</v>
      </c>
      <c r="D66" s="35">
        <v>3</v>
      </c>
      <c r="E66" s="35">
        <v>4</v>
      </c>
      <c r="F66" s="35">
        <v>5</v>
      </c>
      <c r="G66" s="35">
        <v>6</v>
      </c>
      <c r="H66" s="35">
        <v>7</v>
      </c>
      <c r="I66" s="35">
        <v>8</v>
      </c>
      <c r="J66" s="35">
        <v>9</v>
      </c>
      <c r="K66" s="47">
        <v>10</v>
      </c>
      <c r="L66" s="47" t="s">
        <v>2</v>
      </c>
    </row>
    <row r="67" spans="1:12" x14ac:dyDescent="0.3">
      <c r="A67" s="45">
        <v>13</v>
      </c>
      <c r="B67" s="34">
        <f>Prob!B19*'ER EL'!B60</f>
        <v>2.0651644856214062E-4</v>
      </c>
      <c r="C67" s="34">
        <f>Prob!C19*'ER EL'!C60</f>
        <v>4.4831351263261077E-4</v>
      </c>
      <c r="D67" s="34">
        <f>Prob!D19*'ER EL'!D60</f>
        <v>4.6168992932441516E-4</v>
      </c>
      <c r="E67" s="34">
        <f>Prob!E19*'ER EL'!E60</f>
        <v>4.7768286202340703E-4</v>
      </c>
      <c r="F67" s="34">
        <f>Prob!F19*'ER EL'!F60</f>
        <v>4.9249682469436568E-4</v>
      </c>
      <c r="G67" s="34">
        <f>Prob!G19*'ER EL'!G60</f>
        <v>9.5175335807334805E-4</v>
      </c>
      <c r="H67" s="34">
        <f>Prob!H19*'ER EL'!H60</f>
        <v>4.7082062921998357E-4</v>
      </c>
      <c r="I67" s="34">
        <f>Prob!I19*'ER EL'!I60</f>
        <v>4.3039720786598951E-4</v>
      </c>
      <c r="J67" s="34">
        <f>Prob!J19*'ER EL'!J60</f>
        <v>3.8748472417587877E-4</v>
      </c>
      <c r="K67" s="34">
        <f>Prob!K19*'ER EL'!K60</f>
        <v>1.216999352853178E-3</v>
      </c>
      <c r="L67" s="46">
        <f t="shared" ref="L67:L75" si="3">SUM(B67:K67)</f>
        <v>5.5441548494253173E-3</v>
      </c>
    </row>
    <row r="68" spans="1:12" x14ac:dyDescent="0.3">
      <c r="A68" s="45">
        <v>14</v>
      </c>
      <c r="B68" s="34">
        <f>Prob!B20*'ER EL'!B61</f>
        <v>1.9861231376441918E-4</v>
      </c>
      <c r="C68" s="34">
        <f>Prob!C20*'ER EL'!C61</f>
        <v>4.3928404015510495E-4</v>
      </c>
      <c r="D68" s="34">
        <f>Prob!D20*'ER EL'!D61</f>
        <v>4.5302281820010763E-4</v>
      </c>
      <c r="E68" s="34">
        <f>Prob!E20*'ER EL'!E61</f>
        <v>4.692124687318946E-4</v>
      </c>
      <c r="F68" s="34">
        <f>Prob!F20*'ER EL'!F61</f>
        <v>9.2679582813617759E-4</v>
      </c>
      <c r="G68" s="34">
        <f>Prob!G20*'ER EL'!G61</f>
        <v>9.5175335807334827E-4</v>
      </c>
      <c r="H68" s="34">
        <f>Prob!H20*'ER EL'!H61</f>
        <v>4.5251885513548489E-4</v>
      </c>
      <c r="I68" s="34">
        <f>Prob!I20*'ER EL'!I61</f>
        <v>4.1367722690626129E-4</v>
      </c>
      <c r="J68" s="34">
        <f>Prob!J20*'ER EL'!J61</f>
        <v>3.723177105169885E-4</v>
      </c>
      <c r="K68" s="34">
        <f>Prob!K20*'ER EL'!K61</f>
        <v>1.1697048621112092E-3</v>
      </c>
      <c r="L68" s="46">
        <f t="shared" si="3"/>
        <v>5.8468994817309963E-3</v>
      </c>
    </row>
    <row r="69" spans="1:12" x14ac:dyDescent="0.3">
      <c r="A69" s="45">
        <v>15</v>
      </c>
      <c r="B69" s="34">
        <f>Prob!B21*'ER EL'!B62</f>
        <v>1.907836857308511E-4</v>
      </c>
      <c r="C69" s="34">
        <f>Prob!C21*'ER EL'!C62</f>
        <v>4.3089952999742095E-4</v>
      </c>
      <c r="D69" s="34">
        <f>Prob!D21*'ER EL'!D62</f>
        <v>4.4497478644182198E-4</v>
      </c>
      <c r="E69" s="34">
        <f>Prob!E21*'ER EL'!E62</f>
        <v>4.6134710353263307E-4</v>
      </c>
      <c r="F69" s="34">
        <f>Prob!F21*'ER EL'!F62</f>
        <v>9.2679582813617759E-4</v>
      </c>
      <c r="G69" s="34">
        <f>Prob!G21*'ER EL'!G62</f>
        <v>9.5175335807334805E-4</v>
      </c>
      <c r="H69" s="34">
        <f>Prob!H21*'ER EL'!H62</f>
        <v>4.3442947413846564E-4</v>
      </c>
      <c r="I69" s="34">
        <f>Prob!I21*'ER EL'!I62</f>
        <v>3.9714991053330052E-4</v>
      </c>
      <c r="J69" s="34">
        <f>Prob!J21*'ER EL'!J62</f>
        <v>3.5734045021663409E-4</v>
      </c>
      <c r="K69" s="34">
        <f>Prob!K21*'ER EL'!K62</f>
        <v>1.1229575468178219E-3</v>
      </c>
      <c r="L69" s="46">
        <f t="shared" si="3"/>
        <v>5.7184316736184748E-3</v>
      </c>
    </row>
    <row r="70" spans="1:12" x14ac:dyDescent="0.3">
      <c r="A70" s="45">
        <v>16</v>
      </c>
      <c r="B70" s="34">
        <f>Prob!B22*'ER EL'!B63</f>
        <v>1.9055378740676193E-4</v>
      </c>
      <c r="C70" s="34">
        <f>Prob!C22*'ER EL'!C63</f>
        <v>4.231139134224287E-4</v>
      </c>
      <c r="D70" s="34">
        <f>Prob!D22*'ER EL'!D63</f>
        <v>4.3750161409484249E-4</v>
      </c>
      <c r="E70" s="34">
        <f>Prob!E22*'ER EL'!E63</f>
        <v>8.945233582393396E-4</v>
      </c>
      <c r="F70" s="34">
        <f>Prob!F22*'ER EL'!F63</f>
        <v>9.2679582813617759E-4</v>
      </c>
      <c r="G70" s="34">
        <f>Prob!G22*'ER EL'!G63</f>
        <v>9.5175335807334805E-4</v>
      </c>
      <c r="H70" s="34">
        <f>Prob!H22*'ER EL'!H63</f>
        <v>4.1661552075767619E-4</v>
      </c>
      <c r="I70" s="34">
        <f>Prob!I22*'ER EL'!I63</f>
        <v>3.8087304126001645E-4</v>
      </c>
      <c r="J70" s="34">
        <f>Prob!J22*'ER EL'!J63</f>
        <v>3.4260321837491719E-4</v>
      </c>
      <c r="K70" s="34">
        <f>Prob!K22*'ER EL'!K63</f>
        <v>1.0769205374739428E-3</v>
      </c>
      <c r="L70" s="46">
        <f t="shared" si="3"/>
        <v>6.0412541772394517E-3</v>
      </c>
    </row>
    <row r="71" spans="1:12" x14ac:dyDescent="0.3">
      <c r="A71" s="45">
        <v>17</v>
      </c>
      <c r="B71" s="34">
        <f>Prob!B23*'ER EL'!B64</f>
        <v>1.8649119620345786E-4</v>
      </c>
      <c r="C71" s="34">
        <f>Prob!C23*'ER EL'!C64</f>
        <v>4.158844123170788E-4</v>
      </c>
      <c r="D71" s="34">
        <f>Prob!D23*'ER EL'!D64</f>
        <v>8.6319752607150787E-4</v>
      </c>
      <c r="E71" s="34">
        <f>Prob!E23*'ER EL'!E64</f>
        <v>8.945233582393396E-4</v>
      </c>
      <c r="F71" s="34">
        <f>Prob!F23*'ER EL'!F64</f>
        <v>9.2679582813617737E-4</v>
      </c>
      <c r="G71" s="34">
        <f>Prob!G23*'ER EL'!G64</f>
        <v>9.5175335807334827E-4</v>
      </c>
      <c r="H71" s="34">
        <f>Prob!H23*'ER EL'!H64</f>
        <v>4.035381769467551E-4</v>
      </c>
      <c r="I71" s="34">
        <f>Prob!I23*'ER EL'!I64</f>
        <v>3.7016895366845376E-4</v>
      </c>
      <c r="J71" s="34">
        <f>Prob!J23*'ER EL'!J64</f>
        <v>3.354741513148369E-4</v>
      </c>
      <c r="K71" s="34">
        <f>Prob!K23*'ER EL'!K64</f>
        <v>1.0704171540503564E-3</v>
      </c>
      <c r="L71" s="46">
        <f t="shared" si="3"/>
        <v>6.418244115021312E-3</v>
      </c>
    </row>
    <row r="72" spans="1:12" x14ac:dyDescent="0.3">
      <c r="A72" s="45">
        <v>18</v>
      </c>
      <c r="B72" s="34">
        <f>Prob!B24*'ER EL'!B65</f>
        <v>2.0390047521184966E-4</v>
      </c>
      <c r="C72" s="34">
        <f>Prob!C24*'ER EL'!C65</f>
        <v>4.4917366947937805E-4</v>
      </c>
      <c r="D72" s="34">
        <f>Prob!D24*'ER EL'!D65</f>
        <v>9.1993250922103615E-4</v>
      </c>
      <c r="E72" s="34">
        <f>Prob!E24*'ER EL'!E65</f>
        <v>9.4934905867683059E-4</v>
      </c>
      <c r="F72" s="34">
        <f>Prob!F24*'ER EL'!F65</f>
        <v>9.7816011591484809E-4</v>
      </c>
      <c r="G72" s="34">
        <f>Prob!G24*'ER EL'!G65</f>
        <v>1.0212627631376022E-3</v>
      </c>
      <c r="H72" s="34">
        <f>Prob!H24*'ER EL'!H65</f>
        <v>5.7430915080179527E-4</v>
      </c>
      <c r="I72" s="34">
        <f>Prob!I24*'ER EL'!I65</f>
        <v>3.3983412535308285E-4</v>
      </c>
      <c r="J72" s="34">
        <f>Prob!J24*'ER EL'!J65</f>
        <v>3.5757497517585943E-4</v>
      </c>
      <c r="K72" s="34">
        <f>Prob!K24*'ER EL'!K65</f>
        <v>1.1518899741575722E-3</v>
      </c>
      <c r="L72" s="46">
        <f t="shared" si="3"/>
        <v>6.9453868171298538E-3</v>
      </c>
    </row>
    <row r="73" spans="1:12" x14ac:dyDescent="0.3">
      <c r="A73" s="45">
        <v>19</v>
      </c>
      <c r="B73" s="34">
        <f>Prob!B25*'ER EL'!B66</f>
        <v>2.7412343986319424E-4</v>
      </c>
      <c r="C73" s="34">
        <f>Prob!C25*'ER EL'!C66</f>
        <v>5.7198418415820777E-4</v>
      </c>
      <c r="D73" s="34">
        <f>Prob!D25*'ER EL'!D66</f>
        <v>5.8205844301140489E-4</v>
      </c>
      <c r="E73" s="34">
        <f>Prob!E25*'ER EL'!E66</f>
        <v>5.9253186695070034E-4</v>
      </c>
      <c r="F73" s="34">
        <f>Prob!F25*'ER EL'!F66</f>
        <v>6.0164427867397737E-4</v>
      </c>
      <c r="G73" s="34">
        <f>Prob!G25*'ER EL'!G66</f>
        <v>6.325491556290892E-4</v>
      </c>
      <c r="H73" s="34">
        <f>Prob!H25*'ER EL'!H66</f>
        <v>6.9975017312770137E-4</v>
      </c>
      <c r="I73" s="34">
        <f>Prob!I25*'ER EL'!I66</f>
        <v>6.6694907775945601E-4</v>
      </c>
      <c r="J73" s="34">
        <f>Prob!J25*'ER EL'!J66</f>
        <v>4.2641423978719109E-4</v>
      </c>
      <c r="K73" s="34">
        <f>Prob!K25*'ER EL'!K66</f>
        <v>1.4619916792703697E-3</v>
      </c>
      <c r="L73" s="46">
        <f t="shared" si="3"/>
        <v>6.5099965382312917E-3</v>
      </c>
    </row>
    <row r="74" spans="1:12" x14ac:dyDescent="0.3">
      <c r="A74" s="45">
        <v>20</v>
      </c>
      <c r="B74" s="34">
        <f>Prob!B26*'ER EL'!B67</f>
        <v>3.4434640451453882E-4</v>
      </c>
      <c r="C74" s="34">
        <f>Prob!C26*'ER EL'!C67</f>
        <v>6.9001370935166059E-4</v>
      </c>
      <c r="D74" s="34">
        <f>Prob!D26*'ER EL'!D67</f>
        <v>6.963784587617044E-4</v>
      </c>
      <c r="E74" s="34">
        <f>Prob!E26*'ER EL'!E67</f>
        <v>7.03033836123944E-4</v>
      </c>
      <c r="F74" s="34">
        <f>Prob!F26*'ER EL'!F67</f>
        <v>7.087900446404368E-4</v>
      </c>
      <c r="G74" s="34">
        <f>Prob!G26*'ER EL'!G67</f>
        <v>7.292870517330586E-4</v>
      </c>
      <c r="H74" s="34">
        <f>Prob!H26*'ER EL'!H67</f>
        <v>7.7132538058502661E-4</v>
      </c>
      <c r="I74" s="34">
        <f>Prob!I26*'ER EL'!I67</f>
        <v>7.8398735217836372E-4</v>
      </c>
      <c r="J74" s="34">
        <f>Prob!J26*'ER EL'!J67</f>
        <v>7.4572664056563693E-4</v>
      </c>
      <c r="K74" s="34">
        <f>Prob!K26*'ER EL'!K67</f>
        <v>1.8365141574108743E-3</v>
      </c>
      <c r="L74" s="46">
        <f t="shared" si="3"/>
        <v>8.0094030358652431E-3</v>
      </c>
    </row>
    <row r="75" spans="1:12" x14ac:dyDescent="0.3">
      <c r="A75" s="45">
        <v>21</v>
      </c>
      <c r="B75" s="34">
        <f>Prob!B27*'ER EL'!B68</f>
        <v>3.781380203774378E-3</v>
      </c>
      <c r="C75" s="34">
        <f>Prob!C27*'ER EL'!C68</f>
        <v>5.461993627674102E-3</v>
      </c>
      <c r="D75" s="34">
        <f>Prob!D27*'ER EL'!D68</f>
        <v>5.461993627674102E-3</v>
      </c>
      <c r="E75" s="34">
        <f>Prob!E27*'ER EL'!E68</f>
        <v>5.461993627674102E-3</v>
      </c>
      <c r="F75" s="34">
        <f>Prob!F27*'ER EL'!F68</f>
        <v>5.461993627674102E-3</v>
      </c>
      <c r="G75" s="34">
        <f>Prob!G27*'ER EL'!G68</f>
        <v>5.461993627674102E-3</v>
      </c>
      <c r="H75" s="34">
        <f>Prob!H27*'ER EL'!H68</f>
        <v>5.461993627674102E-3</v>
      </c>
      <c r="I75" s="34">
        <f>Prob!I27*'ER EL'!I68</f>
        <v>5.461993627674102E-3</v>
      </c>
      <c r="J75" s="34">
        <f>Prob!J27*'ER EL'!J68</f>
        <v>5.461993627674102E-3</v>
      </c>
      <c r="K75" s="34">
        <f>Prob!K27*'ER EL'!K68</f>
        <v>2.0167361086796686E-2</v>
      </c>
      <c r="L75" s="46">
        <f t="shared" si="3"/>
        <v>6.7644690311963893E-2</v>
      </c>
    </row>
    <row r="76" spans="1:12" x14ac:dyDescent="0.3">
      <c r="A76" s="45" t="s">
        <v>10</v>
      </c>
      <c r="B76" s="32" t="s">
        <v>1</v>
      </c>
      <c r="C76" s="35">
        <v>2</v>
      </c>
      <c r="D76" s="35">
        <v>3</v>
      </c>
      <c r="E76" s="35">
        <v>4</v>
      </c>
      <c r="F76" s="35">
        <v>5</v>
      </c>
      <c r="G76" s="35">
        <v>6</v>
      </c>
      <c r="H76" s="35">
        <v>7</v>
      </c>
      <c r="I76" s="35">
        <v>8</v>
      </c>
      <c r="J76" s="35">
        <v>9</v>
      </c>
      <c r="K76" s="47">
        <v>10</v>
      </c>
      <c r="L76" s="47" t="s">
        <v>2</v>
      </c>
    </row>
    <row r="77" spans="1:12" x14ac:dyDescent="0.3">
      <c r="A77" s="45" t="s">
        <v>1</v>
      </c>
      <c r="B77" s="34">
        <f>Prob!B29*'ER EL'!B70</f>
        <v>2.5251637381662673E-4</v>
      </c>
      <c r="C77" s="34">
        <f>Prob!C29*'ER EL'!C70</f>
        <v>5.2725022529267302E-4</v>
      </c>
      <c r="D77" s="34">
        <f>Prob!D29*'ER EL'!D70</f>
        <v>5.3903732721479662E-4</v>
      </c>
      <c r="E77" s="34">
        <f>Prob!E29*'ER EL'!E70</f>
        <v>5.5110233892780892E-4</v>
      </c>
      <c r="F77" s="34">
        <f>Prob!F29*'ER EL'!F70</f>
        <v>5.6325789593420351E-4</v>
      </c>
      <c r="G77" s="34">
        <f>Prob!G29*'ER EL'!G70</f>
        <v>5.76647573282166E-4</v>
      </c>
      <c r="H77" s="34">
        <f>Prob!H29*'ER EL'!H70</f>
        <v>5.2690275073957477E-4</v>
      </c>
      <c r="I77" s="34">
        <f>Prob!I29*'ER EL'!I70</f>
        <v>5.0124499290851656E-4</v>
      </c>
      <c r="J77" s="34">
        <f>Prob!J29*'ER EL'!J70</f>
        <v>4.7360197046206849E-4</v>
      </c>
      <c r="K77" s="34">
        <f>Prob!K29*'ER EL'!K70</f>
        <v>1.5854209887986961E-3</v>
      </c>
      <c r="L77" s="46">
        <f t="shared" ref="L77:L86" si="4">SUM(B77:K77)</f>
        <v>6.0969824373771301E-3</v>
      </c>
    </row>
    <row r="78" spans="1:12" x14ac:dyDescent="0.3">
      <c r="A78" s="45">
        <v>2</v>
      </c>
      <c r="B78" s="34">
        <f>Prob!B30*'ER EL'!B71</f>
        <v>8.3287057417460859E-5</v>
      </c>
      <c r="C78" s="34">
        <f>Prob!C30*'ER EL'!C71</f>
        <v>1.9204339331076241E-4</v>
      </c>
      <c r="D78" s="34">
        <f>Prob!D30*'ER EL'!D71</f>
        <v>1.9968997843778757E-4</v>
      </c>
      <c r="E78" s="34">
        <f>Prob!E30*'ER EL'!E71</f>
        <v>4.2769098563245287E-4</v>
      </c>
      <c r="F78" s="34">
        <f>Prob!F30*'ER EL'!F71</f>
        <v>4.4463452417058813E-4</v>
      </c>
      <c r="G78" s="34">
        <f>Prob!G30*'ER EL'!G71</f>
        <v>4.5625774967354845E-4</v>
      </c>
      <c r="H78" s="34">
        <f>Prob!H30*'ER EL'!H71</f>
        <v>3.9913480057276882E-4</v>
      </c>
      <c r="I78" s="34">
        <f>Prob!I30*'ER EL'!I71</f>
        <v>1.7009733706680271E-4</v>
      </c>
      <c r="J78" s="34">
        <f>Prob!J30*'ER EL'!J71</f>
        <v>1.5143467947733867E-4</v>
      </c>
      <c r="K78" s="34">
        <f>Prob!K30*'ER EL'!K71</f>
        <v>4.7939081595970063E-4</v>
      </c>
      <c r="L78" s="46">
        <f t="shared" si="4"/>
        <v>3.0036613217192111E-3</v>
      </c>
    </row>
    <row r="79" spans="1:12" x14ac:dyDescent="0.3">
      <c r="A79" s="45">
        <v>3</v>
      </c>
      <c r="B79" s="34">
        <f>Prob!B31*'ER EL'!B72</f>
        <v>8.1336840238728118E-5</v>
      </c>
      <c r="C79" s="34">
        <f>Prob!C31*'ER EL'!C72</f>
        <v>1.8753634159591245E-4</v>
      </c>
      <c r="D79" s="34">
        <f>Prob!D31*'ER EL'!D72</f>
        <v>1.9540535485600068E-4</v>
      </c>
      <c r="E79" s="34">
        <f>Prob!E31*'ER EL'!E72</f>
        <v>4.2252761401237471E-4</v>
      </c>
      <c r="F79" s="34">
        <f>Prob!F31*'ER EL'!F72</f>
        <v>4.3969848052860847E-4</v>
      </c>
      <c r="G79" s="34">
        <f>Prob!G31*'ER EL'!G72</f>
        <v>4.509137202113297E-4</v>
      </c>
      <c r="H79" s="34">
        <f>Prob!H31*'ER EL'!H72</f>
        <v>3.8673046883598821E-4</v>
      </c>
      <c r="I79" s="34">
        <f>Prob!I31*'ER EL'!I72</f>
        <v>1.5861937656990377E-4</v>
      </c>
      <c r="J79" s="34">
        <f>Prob!J31*'ER EL'!J72</f>
        <v>1.4107664513408584E-4</v>
      </c>
      <c r="K79" s="34">
        <f>Prob!K31*'ER EL'!K72</f>
        <v>4.4668381237742642E-4</v>
      </c>
      <c r="L79" s="46">
        <f t="shared" si="4"/>
        <v>2.9105286543603583E-3</v>
      </c>
    </row>
    <row r="80" spans="1:12" x14ac:dyDescent="0.3">
      <c r="A80" s="45">
        <v>4</v>
      </c>
      <c r="B80" s="34">
        <f>Prob!B32*'ER EL'!B73</f>
        <v>9.0867621541152255E-5</v>
      </c>
      <c r="C80" s="34">
        <f>Prob!C32*'ER EL'!C73</f>
        <v>2.0473481084332804E-4</v>
      </c>
      <c r="D80" s="34">
        <f>Prob!D32*'ER EL'!D73</f>
        <v>2.1209668980003957E-4</v>
      </c>
      <c r="E80" s="34">
        <f>Prob!E32*'ER EL'!E73</f>
        <v>2.206305950709144E-4</v>
      </c>
      <c r="F80" s="34">
        <f>Prob!F32*'ER EL'!F73</f>
        <v>2.2846940254588695E-4</v>
      </c>
      <c r="G80" s="34">
        <f>Prob!G32*'ER EL'!G73</f>
        <v>2.3919102690908646E-4</v>
      </c>
      <c r="H80" s="34">
        <f>Prob!H32*'ER EL'!H73</f>
        <v>2.1952700126519052E-4</v>
      </c>
      <c r="I80" s="34">
        <f>Prob!I32*'ER EL'!I73</f>
        <v>1.7484968024559261E-4</v>
      </c>
      <c r="J80" s="34">
        <f>Prob!J32*'ER EL'!J73</f>
        <v>1.5330520419554078E-4</v>
      </c>
      <c r="K80" s="34">
        <f>Prob!K32*'ER EL'!K73</f>
        <v>5.025489481752935E-4</v>
      </c>
      <c r="L80" s="46">
        <f t="shared" si="4"/>
        <v>2.2462209805920253E-3</v>
      </c>
    </row>
    <row r="81" spans="1:12" x14ac:dyDescent="0.3">
      <c r="A81" s="45">
        <v>5</v>
      </c>
      <c r="B81" s="34">
        <f>Prob!B33*'ER EL'!B74</f>
        <v>1.1755354740411744E-4</v>
      </c>
      <c r="C81" s="34">
        <f>Prob!C33*'ER EL'!C74</f>
        <v>5.0119515948169138E-4</v>
      </c>
      <c r="D81" s="34">
        <f>Prob!D33*'ER EL'!D74</f>
        <v>5.1375909038442989E-4</v>
      </c>
      <c r="E81" s="34">
        <f>Prob!E33*'ER EL'!E74</f>
        <v>5.2663163608468E-4</v>
      </c>
      <c r="F81" s="34">
        <f>Prob!F33*'ER EL'!F74</f>
        <v>5.394881478390191E-4</v>
      </c>
      <c r="G81" s="34">
        <f>Prob!G33*'ER EL'!G74</f>
        <v>5.5527964130909469E-4</v>
      </c>
      <c r="H81" s="34">
        <f>Prob!H33*'ER EL'!H74</f>
        <v>5.1038539517249978E-4</v>
      </c>
      <c r="I81" s="34">
        <f>Prob!I33*'ER EL'!I74</f>
        <v>4.8666673301228739E-4</v>
      </c>
      <c r="J81" s="34">
        <f>Prob!J33*'ER EL'!J74</f>
        <v>4.4839372674107297E-4</v>
      </c>
      <c r="K81" s="34">
        <f>Prob!K33*'ER EL'!K74</f>
        <v>6.6237325126505635E-4</v>
      </c>
      <c r="L81" s="46">
        <f t="shared" si="4"/>
        <v>4.861726328693949E-3</v>
      </c>
    </row>
    <row r="82" spans="1:12" x14ac:dyDescent="0.3">
      <c r="A82" s="45">
        <v>6</v>
      </c>
      <c r="B82" s="34">
        <f>Prob!B34*'ER EL'!B75</f>
        <v>7.2262607820122745E-5</v>
      </c>
      <c r="C82" s="34">
        <f>Prob!C34*'ER EL'!C75</f>
        <v>1.5859980950997985E-4</v>
      </c>
      <c r="D82" s="34">
        <f>Prob!D34*'ER EL'!D75</f>
        <v>3.9081070971200147E-4</v>
      </c>
      <c r="E82" s="34">
        <f>Prob!E34*'ER EL'!E75</f>
        <v>4.0925561032910542E-4</v>
      </c>
      <c r="F82" s="34">
        <f>Prob!F34*'ER EL'!F75</f>
        <v>4.2701942470330616E-4</v>
      </c>
      <c r="G82" s="34">
        <f>Prob!G34*'ER EL'!G75</f>
        <v>4.3707213115170868E-4</v>
      </c>
      <c r="H82" s="34">
        <f>Prob!H34*'ER EL'!H75</f>
        <v>1.6177221245866231E-4</v>
      </c>
      <c r="I82" s="34">
        <f>Prob!I34*'ER EL'!I75</f>
        <v>1.4799317303169188E-4</v>
      </c>
      <c r="J82" s="34">
        <f>Prob!J34*'ER EL'!J75</f>
        <v>1.3203354022491213E-4</v>
      </c>
      <c r="K82" s="34">
        <f>Prob!K34*'ER EL'!K75</f>
        <v>4.1829150216638725E-4</v>
      </c>
      <c r="L82" s="46">
        <f t="shared" si="4"/>
        <v>2.7551107211078781E-3</v>
      </c>
    </row>
    <row r="83" spans="1:12" x14ac:dyDescent="0.3">
      <c r="A83" s="45">
        <v>7</v>
      </c>
      <c r="B83" s="34">
        <f>Prob!B35*'ER EL'!B76</f>
        <v>6.230806490612625E-5</v>
      </c>
      <c r="C83" s="34">
        <f>Prob!C35*'ER EL'!C76</f>
        <v>3.7089733960899205E-4</v>
      </c>
      <c r="D83" s="34">
        <f>Prob!D35*'ER EL'!D76</f>
        <v>3.8687770391349898E-4</v>
      </c>
      <c r="E83" s="34">
        <f>Prob!E35*'ER EL'!E76</f>
        <v>4.0529106111660782E-4</v>
      </c>
      <c r="F83" s="34">
        <f>Prob!F35*'ER EL'!F76</f>
        <v>4.2310280682843952E-4</v>
      </c>
      <c r="G83" s="34">
        <f>Prob!G35*'ER EL'!G76</f>
        <v>4.3451521386115807E-4</v>
      </c>
      <c r="H83" s="34">
        <f>Prob!H35*'ER EL'!H76</f>
        <v>3.4524913445477408E-4</v>
      </c>
      <c r="I83" s="34">
        <f>Prob!I35*'ER EL'!I76</f>
        <v>1.2760635837936698E-4</v>
      </c>
      <c r="J83" s="34">
        <f>Prob!J35*'ER EL'!J76</f>
        <v>1.1384524641841916E-4</v>
      </c>
      <c r="K83" s="34">
        <f>Prob!K35*'ER EL'!K76</f>
        <v>3.6066971360265021E-4</v>
      </c>
      <c r="L83" s="46">
        <f t="shared" si="4"/>
        <v>3.030362643090033E-3</v>
      </c>
    </row>
    <row r="84" spans="1:12" x14ac:dyDescent="0.3">
      <c r="A84" s="45">
        <v>8</v>
      </c>
      <c r="B84" s="34">
        <f>Prob!B36*'ER EL'!B77</f>
        <v>6.6838755280252551E-5</v>
      </c>
      <c r="C84" s="34">
        <f>Prob!C36*'ER EL'!C77</f>
        <v>4.0946962168665607E-4</v>
      </c>
      <c r="D84" s="34">
        <f>Prob!D36*'ER EL'!D77</f>
        <v>4.2419337960007919E-4</v>
      </c>
      <c r="E84" s="34">
        <f>Prob!E36*'ER EL'!E77</f>
        <v>4.412611901418288E-4</v>
      </c>
      <c r="F84" s="34">
        <f>Prob!F36*'ER EL'!F77</f>
        <v>4.56938805091774E-4</v>
      </c>
      <c r="G84" s="34">
        <f>Prob!G36*'ER EL'!G77</f>
        <v>4.7838205381817292E-4</v>
      </c>
      <c r="H84" s="34">
        <f>Prob!H36*'ER EL'!H77</f>
        <v>4.3905400253038104E-4</v>
      </c>
      <c r="I84" s="34">
        <f>Prob!I36*'ER EL'!I77</f>
        <v>3.4969936049118516E-4</v>
      </c>
      <c r="J84" s="34">
        <f>Prob!J36*'ER EL'!J77</f>
        <v>3.0661040839108155E-4</v>
      </c>
      <c r="K84" s="34">
        <f>Prob!K36*'ER EL'!K77</f>
        <v>3.1098562040228516E-4</v>
      </c>
      <c r="L84" s="46">
        <f t="shared" si="4"/>
        <v>3.6834331974336968E-3</v>
      </c>
    </row>
    <row r="85" spans="1:12" x14ac:dyDescent="0.3">
      <c r="A85" s="45">
        <v>9</v>
      </c>
      <c r="B85" s="34">
        <f>Prob!B37*'ER EL'!B78</f>
        <v>1.0195023760592483E-4</v>
      </c>
      <c r="C85" s="34">
        <f>Prob!C37*'ER EL'!C78</f>
        <v>4.5236283174412072E-4</v>
      </c>
      <c r="D85" s="34">
        <f>Prob!D37*'ER EL'!D78</f>
        <v>4.6573204955779722E-4</v>
      </c>
      <c r="E85" s="34">
        <f>Prob!E37*'ER EL'!E78</f>
        <v>4.8128724246651919E-4</v>
      </c>
      <c r="F85" s="34">
        <f>Prob!F37*'ER EL'!F78</f>
        <v>4.9564417181198754E-4</v>
      </c>
      <c r="G85" s="34">
        <f>Prob!G37*'ER EL'!G78</f>
        <v>5.1409136910554761E-4</v>
      </c>
      <c r="H85" s="34">
        <f>Prob!H37*'ER EL'!H78</f>
        <v>2.8715457540089763E-4</v>
      </c>
      <c r="I85" s="34">
        <f>Prob!I37*'ER EL'!I78</f>
        <v>4.4705763161985272E-4</v>
      </c>
      <c r="J85" s="34">
        <f>Prob!J37*'ER EL'!J78</f>
        <v>3.5406910938638964E-4</v>
      </c>
      <c r="K85" s="34">
        <f>Prob!K37*'ER EL'!K78</f>
        <v>5.4373460056493256E-4</v>
      </c>
      <c r="L85" s="46">
        <f t="shared" si="4"/>
        <v>4.1430838192639697E-3</v>
      </c>
    </row>
    <row r="86" spans="1:12" ht="15" thickBot="1" x14ac:dyDescent="0.35">
      <c r="A86" s="67">
        <v>10</v>
      </c>
      <c r="B86" s="34">
        <f>Prob!B38*'ER EL'!B79</f>
        <v>2.7547712361163106E-3</v>
      </c>
      <c r="C86" s="34">
        <f>Prob!C38*'ER EL'!C79</f>
        <v>5.5201096748132847E-3</v>
      </c>
      <c r="D86" s="34">
        <f>Prob!D38*'ER EL'!D79</f>
        <v>5.5710276700936352E-3</v>
      </c>
      <c r="E86" s="34">
        <f>Prob!E38*'ER EL'!E79</f>
        <v>5.624270688991552E-3</v>
      </c>
      <c r="F86" s="34">
        <f>Prob!F38*'ER EL'!F79</f>
        <v>5.6703203571234944E-3</v>
      </c>
      <c r="G86" s="34">
        <f>Prob!G38*'ER EL'!G79</f>
        <v>5.8342964138644688E-3</v>
      </c>
      <c r="H86" s="34">
        <f>Prob!H38*'ER EL'!H79</f>
        <v>6.1706030446802129E-3</v>
      </c>
      <c r="I86" s="34">
        <f>Prob!I38*'ER EL'!I79</f>
        <v>6.2718988174269097E-3</v>
      </c>
      <c r="J86" s="34">
        <f>Prob!J38*'ER EL'!J79</f>
        <v>5.9658131245250955E-3</v>
      </c>
      <c r="K86" s="34">
        <f>Prob!K38*'ER EL'!K79</f>
        <v>1.4692113259286994E-2</v>
      </c>
      <c r="L86" s="145">
        <f t="shared" si="4"/>
        <v>6.4075224286921945E-2</v>
      </c>
    </row>
    <row r="87" spans="1:12" ht="15" thickBot="1" x14ac:dyDescent="0.35">
      <c r="A87" s="146" t="s">
        <v>2</v>
      </c>
      <c r="B87" s="69">
        <f>SUM(B51:B65,B67:B75,B77:B86)</f>
        <v>1.923961617163094E-2</v>
      </c>
      <c r="C87" s="69">
        <f t="shared" ref="C87:K87" si="5">SUM(C51:C65,C67:C75,C77:C86)</f>
        <v>4.4392480211203185E-2</v>
      </c>
      <c r="D87" s="69">
        <f t="shared" si="5"/>
        <v>4.8071125683416177E-2</v>
      </c>
      <c r="E87" s="69">
        <f t="shared" si="5"/>
        <v>5.0506729344688445E-2</v>
      </c>
      <c r="F87" s="69">
        <f t="shared" si="5"/>
        <v>5.2903058280337499E-2</v>
      </c>
      <c r="G87" s="69">
        <f t="shared" si="5"/>
        <v>5.4766737603215015E-2</v>
      </c>
      <c r="H87" s="69">
        <f t="shared" si="5"/>
        <v>4.5236549597601039E-2</v>
      </c>
      <c r="I87" s="69">
        <f t="shared" si="5"/>
        <v>4.1499031375957347E-2</v>
      </c>
      <c r="J87" s="69">
        <f t="shared" si="5"/>
        <v>3.7509623881532173E-2</v>
      </c>
      <c r="K87" s="70">
        <f t="shared" si="5"/>
        <v>0.10614384775786659</v>
      </c>
      <c r="L87" s="70">
        <f>SUM(L51:L65,L67:L75,L77:L86)</f>
        <v>0.50026879990744844</v>
      </c>
    </row>
    <row r="88" spans="1:12" x14ac:dyDescent="0.3">
      <c r="B88" s="36"/>
      <c r="C88" s="36"/>
      <c r="D88" s="36"/>
      <c r="E88" s="36"/>
      <c r="F88" s="36"/>
      <c r="G88" s="36"/>
      <c r="H88" s="36"/>
      <c r="I88" s="36"/>
      <c r="J88" s="36"/>
      <c r="K88" s="36"/>
    </row>
    <row r="89" spans="1:12" x14ac:dyDescent="0.3">
      <c r="B89" s="354" t="s">
        <v>11</v>
      </c>
      <c r="C89" s="39">
        <v>0</v>
      </c>
      <c r="D89" s="355" t="s">
        <v>2</v>
      </c>
      <c r="E89" s="73">
        <f>SUM(B51:L65,B67:L75,B77:K86,C89)</f>
        <v>0.90373126542433635</v>
      </c>
      <c r="F89" s="355"/>
    </row>
    <row r="90" spans="1:12" ht="15" thickBot="1" x14ac:dyDescent="0.35"/>
    <row r="91" spans="1:12" ht="21.6" thickBot="1" x14ac:dyDescent="0.45">
      <c r="A91" s="472" t="s">
        <v>239</v>
      </c>
      <c r="B91" s="473"/>
      <c r="C91" s="473"/>
      <c r="D91" s="473"/>
      <c r="E91" s="473"/>
      <c r="F91" s="473"/>
      <c r="G91" s="473"/>
      <c r="H91" s="473"/>
      <c r="I91" s="473"/>
      <c r="J91" s="473"/>
      <c r="K91" s="473"/>
      <c r="L91" s="474"/>
    </row>
    <row r="92" spans="1:12" x14ac:dyDescent="0.3">
      <c r="A92" s="42" t="s">
        <v>9</v>
      </c>
      <c r="B92" s="43" t="s">
        <v>1</v>
      </c>
      <c r="C92" s="43">
        <v>2</v>
      </c>
      <c r="D92" s="43">
        <v>3</v>
      </c>
      <c r="E92" s="43">
        <v>4</v>
      </c>
      <c r="F92" s="43">
        <v>5</v>
      </c>
      <c r="G92" s="43">
        <v>6</v>
      </c>
      <c r="H92" s="43">
        <v>7</v>
      </c>
      <c r="I92" s="43">
        <v>8</v>
      </c>
      <c r="J92" s="43">
        <v>9</v>
      </c>
      <c r="K92" s="44">
        <v>10</v>
      </c>
      <c r="L92" s="44" t="s">
        <v>2</v>
      </c>
    </row>
    <row r="93" spans="1:12" x14ac:dyDescent="0.3">
      <c r="A93" s="45">
        <v>5</v>
      </c>
      <c r="B93" s="34">
        <f>Prob!B3*'ER EL'!B85</f>
        <v>-4.1696662867065905E-4</v>
      </c>
      <c r="C93" s="34">
        <f>Prob!C3*'ER EL'!C85</f>
        <v>-5.8239040535749769E-4</v>
      </c>
      <c r="D93" s="34">
        <f>Prob!D3*'ER EL'!D85</f>
        <v>-5.8031829971199374E-4</v>
      </c>
      <c r="E93" s="34">
        <f>Prob!E3*'ER EL'!E85</f>
        <v>-5.9377549993884873E-4</v>
      </c>
      <c r="F93" s="34">
        <f>Prob!F3*'ER EL'!F85</f>
        <v>-5.9218577318850721E-4</v>
      </c>
      <c r="G93" s="34">
        <f>Prob!G3*'ER EL'!G85</f>
        <v>-5.8653790089170156E-4</v>
      </c>
      <c r="H93" s="34">
        <f>Prob!H3*'ER EL'!H85</f>
        <v>-4.6998927804124278E-4</v>
      </c>
      <c r="I93" s="34">
        <f>Prob!I3*'ER EL'!I85</f>
        <v>-4.9978970755522171E-4</v>
      </c>
      <c r="J93" s="34">
        <f>Prob!J3*'ER EL'!J85</f>
        <v>-5.3525038020459982E-4</v>
      </c>
      <c r="K93" s="34">
        <f>Prob!K3*'ER EL'!K85</f>
        <v>-2.1286106688899421E-3</v>
      </c>
      <c r="L93" s="46">
        <f>SUM(B93:K93)</f>
        <v>-6.9858145424502149E-3</v>
      </c>
    </row>
    <row r="94" spans="1:12" x14ac:dyDescent="0.3">
      <c r="A94" s="45">
        <v>6</v>
      </c>
      <c r="B94" s="34">
        <f>Prob!B4*'ER EL'!B86</f>
        <v>-4.2717297190556435E-4</v>
      </c>
      <c r="C94" s="34">
        <f>Prob!C4*'ER EL'!C86</f>
        <v>-5.9279311085195054E-4</v>
      </c>
      <c r="D94" s="34">
        <f>Prob!D4*'ER EL'!D86</f>
        <v>-5.908949519735999E-4</v>
      </c>
      <c r="E94" s="34">
        <f>Prob!E4*'ER EL'!E86</f>
        <v>-6.0348372789722495E-4</v>
      </c>
      <c r="F94" s="34">
        <f>Prob!F4*'ER EL'!F86</f>
        <v>-6.0203229333029155E-4</v>
      </c>
      <c r="G94" s="34">
        <f>Prob!G4*'ER EL'!G86</f>
        <v>-5.9686958558995281E-4</v>
      </c>
      <c r="H94" s="34">
        <f>Prob!H4*'ER EL'!H86</f>
        <v>-4.8623148255132572E-4</v>
      </c>
      <c r="I94" s="34">
        <f>Prob!I4*'ER EL'!I86</f>
        <v>-5.1500104837948419E-4</v>
      </c>
      <c r="J94" s="34">
        <f>Prob!J4*'ER EL'!J86</f>
        <v>-5.4855356354784957E-4</v>
      </c>
      <c r="K94" s="34">
        <f>Prob!K4*'ER EL'!K86</f>
        <v>-2.1723401950471386E-3</v>
      </c>
      <c r="L94" s="46">
        <f t="shared" ref="L94:L107" si="6">SUM(B94:K94)</f>
        <v>-7.1353729310743817E-3</v>
      </c>
    </row>
    <row r="95" spans="1:12" x14ac:dyDescent="0.3">
      <c r="A95" s="45">
        <v>7</v>
      </c>
      <c r="B95" s="34">
        <f>Prob!B5*'ER EL'!B87</f>
        <v>-8.2445119168167154E-4</v>
      </c>
      <c r="C95" s="34">
        <f>Prob!C5*'ER EL'!C87</f>
        <v>-1.0461520159140013E-3</v>
      </c>
      <c r="D95" s="34">
        <f>Prob!D5*'ER EL'!D87</f>
        <v>-1.0338790739816857E-3</v>
      </c>
      <c r="E95" s="34">
        <f>Prob!E5*'ER EL'!E87</f>
        <v>-1.0468329636584314E-3</v>
      </c>
      <c r="F95" s="34">
        <f>Prob!F5*'ER EL'!F87</f>
        <v>-1.0363627377956049E-3</v>
      </c>
      <c r="G95" s="34">
        <f>Prob!G5*'ER EL'!G87</f>
        <v>-9.9865484999541202E-4</v>
      </c>
      <c r="H95" s="34">
        <f>Prob!H5*'ER EL'!H87</f>
        <v>-8.1577418985707268E-4</v>
      </c>
      <c r="I95" s="34">
        <f>Prob!I5*'ER EL'!I87</f>
        <v>-9.9499223752376313E-4</v>
      </c>
      <c r="J95" s="34">
        <f>Prob!J5*'ER EL'!J87</f>
        <v>-1.0774438881643673E-3</v>
      </c>
      <c r="K95" s="34">
        <f>Prob!K5*'ER EL'!K87</f>
        <v>-4.2505311520005008E-3</v>
      </c>
      <c r="L95" s="46">
        <f t="shared" si="6"/>
        <v>-1.3125074300572512E-2</v>
      </c>
    </row>
    <row r="96" spans="1:12" x14ac:dyDescent="0.3">
      <c r="A96" s="45">
        <v>8</v>
      </c>
      <c r="B96" s="34">
        <f>Prob!B6*'ER EL'!B88</f>
        <v>-7.7985128674110257E-4</v>
      </c>
      <c r="C96" s="34">
        <f>Prob!C6*'ER EL'!C88</f>
        <v>-9.5712563464637253E-4</v>
      </c>
      <c r="D96" s="34">
        <f>Prob!D6*'ER EL'!D88</f>
        <v>-9.4641899340067019E-4</v>
      </c>
      <c r="E96" s="34">
        <f>Prob!E6*'ER EL'!E88</f>
        <v>-9.5925290504458762E-4</v>
      </c>
      <c r="F96" s="34">
        <f>Prob!F6*'ER EL'!F88</f>
        <v>-9.5003354084972826E-4</v>
      </c>
      <c r="G96" s="34">
        <f>Prob!G6*'ER EL'!G88</f>
        <v>-9.1797900577647432E-4</v>
      </c>
      <c r="H96" s="34">
        <f>Prob!H6*'ER EL'!H88</f>
        <v>-7.2843583507670618E-4</v>
      </c>
      <c r="I96" s="34">
        <f>Prob!I6*'ER EL'!I88</f>
        <v>-8.0845338763445274E-4</v>
      </c>
      <c r="J96" s="34">
        <f>Prob!J6*'ER EL'!J88</f>
        <v>-9.9589961878164893E-4</v>
      </c>
      <c r="K96" s="34">
        <f>Prob!K6*'ER EL'!K88</f>
        <v>-4.038880297408301E-3</v>
      </c>
      <c r="L96" s="46">
        <f t="shared" si="6"/>
        <v>-1.2082330505360044E-2</v>
      </c>
    </row>
    <row r="97" spans="1:12" x14ac:dyDescent="0.3">
      <c r="A97" s="45">
        <v>9</v>
      </c>
      <c r="B97" s="34">
        <f>Prob!B7*'ER EL'!B89</f>
        <v>-1.0953423528225665E-3</v>
      </c>
      <c r="C97" s="34">
        <f>Prob!C7*'ER EL'!C89</f>
        <v>-1.2916754883913627E-3</v>
      </c>
      <c r="D97" s="34">
        <f>Prob!D7*'ER EL'!D89</f>
        <v>-2.7872377699738049E-3</v>
      </c>
      <c r="E97" s="34">
        <f>Prob!E7*'ER EL'!E89</f>
        <v>-2.7619172161486485E-3</v>
      </c>
      <c r="F97" s="34">
        <f>Prob!F7*'ER EL'!F89</f>
        <v>-2.7400750936895516E-3</v>
      </c>
      <c r="G97" s="34">
        <f>Prob!G7*'ER EL'!G89</f>
        <v>-2.662334333569247E-3</v>
      </c>
      <c r="H97" s="34">
        <f>Prob!H7*'ER EL'!H89</f>
        <v>-9.9114938936596762E-4</v>
      </c>
      <c r="I97" s="34">
        <f>Prob!I7*'ER EL'!I89</f>
        <v>-1.0725077584861605E-3</v>
      </c>
      <c r="J97" s="34">
        <f>Prob!J7*'ER EL'!J89</f>
        <v>-1.2047054259178903E-3</v>
      </c>
      <c r="K97" s="34">
        <f>Prob!K7*'ER EL'!K89</f>
        <v>-5.5448556930581426E-3</v>
      </c>
      <c r="L97" s="46">
        <f t="shared" si="6"/>
        <v>-2.2151800521423341E-2</v>
      </c>
    </row>
    <row r="98" spans="1:12" x14ac:dyDescent="0.3">
      <c r="A98" s="45">
        <v>10</v>
      </c>
      <c r="B98" s="34">
        <f>Prob!B8*'ER EL'!B90</f>
        <v>-9.8262481728557697E-4</v>
      </c>
      <c r="C98" s="34">
        <f>Prob!C8*'ER EL'!C90</f>
        <v>-2.3241650893140965E-3</v>
      </c>
      <c r="D98" s="34">
        <f>Prob!D8*'ER EL'!D90</f>
        <v>-2.3045333333903432E-3</v>
      </c>
      <c r="E98" s="34">
        <f>Prob!E8*'ER EL'!E90</f>
        <v>-2.2840579834886138E-3</v>
      </c>
      <c r="F98" s="34">
        <f>Prob!F8*'ER EL'!F90</f>
        <v>-2.2664215895171836E-3</v>
      </c>
      <c r="G98" s="34">
        <f>Prob!G8*'ER EL'!G90</f>
        <v>-2.2030917261295574E-3</v>
      </c>
      <c r="H98" s="34">
        <f>Prob!H8*'ER EL'!H90</f>
        <v>-2.0961006975151616E-3</v>
      </c>
      <c r="I98" s="34">
        <f>Prob!I8*'ER EL'!I90</f>
        <v>-2.2057517380435921E-3</v>
      </c>
      <c r="J98" s="34">
        <f>Prob!J8*'ER EL'!J90</f>
        <v>-2.3304783310113563E-3</v>
      </c>
      <c r="K98" s="34">
        <f>Prob!K8*'ER EL'!K90</f>
        <v>-4.4279069208630027E-3</v>
      </c>
      <c r="L98" s="46">
        <f t="shared" si="6"/>
        <v>-2.3425132226558485E-2</v>
      </c>
    </row>
    <row r="99" spans="1:12" x14ac:dyDescent="0.3">
      <c r="A99" s="45">
        <v>11</v>
      </c>
      <c r="B99" s="34">
        <f>Prob!B9*'ER EL'!B91</f>
        <v>-1.111095040158347E-3</v>
      </c>
      <c r="C99" s="34">
        <f>Prob!C9*'ER EL'!C91</f>
        <v>-2.9005853517587088E-3</v>
      </c>
      <c r="D99" s="34">
        <f>Prob!D9*'ER EL'!D91</f>
        <v>-2.8799453519519425E-3</v>
      </c>
      <c r="E99" s="34">
        <f>Prob!E9*'ER EL'!E91</f>
        <v>-2.858471464033304E-3</v>
      </c>
      <c r="F99" s="34">
        <f>Prob!F9*'ER EL'!F91</f>
        <v>-2.8399754805798283E-3</v>
      </c>
      <c r="G99" s="34">
        <f>Prob!G9*'ER EL'!G91</f>
        <v>-2.7741617622314423E-3</v>
      </c>
      <c r="H99" s="34">
        <f>Prob!H9*'ER EL'!H91</f>
        <v>-2.6703116686602178E-3</v>
      </c>
      <c r="I99" s="34">
        <f>Prob!I9*'ER EL'!I91</f>
        <v>-2.8243762382216225E-3</v>
      </c>
      <c r="J99" s="34">
        <f>Prob!J9*'ER EL'!J91</f>
        <v>-3.0050830728763529E-3</v>
      </c>
      <c r="K99" s="34">
        <f>Prob!K9*'ER EL'!K91</f>
        <v>-5.5581628377389218E-3</v>
      </c>
      <c r="L99" s="46">
        <f t="shared" si="6"/>
        <v>-2.9422168268210688E-2</v>
      </c>
    </row>
    <row r="100" spans="1:12" x14ac:dyDescent="0.3">
      <c r="A100" s="45">
        <v>12</v>
      </c>
      <c r="B100" s="34">
        <f>Prob!B10*'ER EL'!B92</f>
        <v>-3.0659895081821069E-3</v>
      </c>
      <c r="C100" s="34">
        <f>Prob!C10*'ER EL'!C92</f>
        <v>-4.1125203258037431E-3</v>
      </c>
      <c r="D100" s="34">
        <f>Prob!D10*'ER EL'!D92</f>
        <v>-4.0944603259728228E-3</v>
      </c>
      <c r="E100" s="34">
        <f>Prob!E10*'ER EL'!E92</f>
        <v>-5.0206977366191244E-3</v>
      </c>
      <c r="F100" s="34">
        <f>Prob!F10*'ER EL'!F92</f>
        <v>-5.0206977366191244E-3</v>
      </c>
      <c r="G100" s="34">
        <f>Prob!G10*'ER EL'!G92</f>
        <v>-5.0206977366191244E-3</v>
      </c>
      <c r="H100" s="34">
        <f>Prob!H10*'ER EL'!H92</f>
        <v>-3.6211459781729347E-3</v>
      </c>
      <c r="I100" s="34">
        <f>Prob!I10*'ER EL'!I92</f>
        <v>-3.8024675860030901E-3</v>
      </c>
      <c r="J100" s="34">
        <f>Prob!J10*'ER EL'!J92</f>
        <v>-4.0151449971611054E-3</v>
      </c>
      <c r="K100" s="34">
        <f>Prob!K10*'ER EL'!K92</f>
        <v>-1.5754468306924646E-2</v>
      </c>
      <c r="L100" s="46">
        <f t="shared" si="6"/>
        <v>-5.3528290238077814E-2</v>
      </c>
    </row>
    <row r="101" spans="1:12" x14ac:dyDescent="0.3">
      <c r="A101" s="45">
        <v>13</v>
      </c>
      <c r="B101" s="34">
        <f>Prob!B11*'ER EL'!B93</f>
        <v>-3.1621052745788689E-3</v>
      </c>
      <c r="C101" s="34">
        <f>Prob!C11*'ER EL'!C93</f>
        <v>-5.0206977366191244E-3</v>
      </c>
      <c r="D101" s="34">
        <f>Prob!D11*'ER EL'!D93</f>
        <v>-5.0206977366191244E-3</v>
      </c>
      <c r="E101" s="34">
        <f>Prob!E11*'ER EL'!E93</f>
        <v>-5.0206977366191244E-3</v>
      </c>
      <c r="F101" s="34">
        <f>Prob!F11*'ER EL'!F93</f>
        <v>-5.0206977366191244E-3</v>
      </c>
      <c r="G101" s="34">
        <f>Prob!G11*'ER EL'!G93</f>
        <v>-5.0206977366191244E-3</v>
      </c>
      <c r="H101" s="34">
        <f>Prob!H11*'ER EL'!H93</f>
        <v>-3.8176588296572334E-3</v>
      </c>
      <c r="I101" s="34">
        <f>Prob!I11*'ER EL'!I93</f>
        <v>-3.9860288940709492E-3</v>
      </c>
      <c r="J101" s="34">
        <f>Prob!J11*'ER EL'!J93</f>
        <v>-4.1835150615748213E-3</v>
      </c>
      <c r="K101" s="34">
        <f>Prob!K11*'ER EL'!K93</f>
        <v>-1.6309762566044037E-2</v>
      </c>
      <c r="L101" s="46">
        <f t="shared" si="6"/>
        <v>-5.6562559309021529E-2</v>
      </c>
    </row>
    <row r="102" spans="1:12" x14ac:dyDescent="0.3">
      <c r="A102" s="45">
        <v>14</v>
      </c>
      <c r="B102" s="34">
        <f>Prob!B12*'ER EL'!B94</f>
        <v>-2.7868762535058411E-3</v>
      </c>
      <c r="C102" s="34">
        <f>Prob!C12*'ER EL'!C94</f>
        <v>-4.3034552028163916E-3</v>
      </c>
      <c r="D102" s="34">
        <f>Prob!D12*'ER EL'!D94</f>
        <v>-4.3034552028163916E-3</v>
      </c>
      <c r="E102" s="34">
        <f>Prob!E12*'ER EL'!E94</f>
        <v>-4.3034552028163916E-3</v>
      </c>
      <c r="F102" s="34">
        <f>Prob!F12*'ER EL'!F94</f>
        <v>-4.3034552028163916E-3</v>
      </c>
      <c r="G102" s="34">
        <f>Prob!G12*'ER EL'!G94</f>
        <v>-4.3034552028163916E-3</v>
      </c>
      <c r="H102" s="34">
        <f>Prob!H12*'ER EL'!H94</f>
        <v>-3.4286871847651322E-3</v>
      </c>
      <c r="I102" s="34">
        <f>Prob!I12*'ER EL'!I94</f>
        <v>-3.5626960115433953E-3</v>
      </c>
      <c r="J102" s="34">
        <f>Prob!J12*'ER EL'!J94</f>
        <v>-3.7198788795566812E-3</v>
      </c>
      <c r="K102" s="34">
        <f>Prob!K12*'ER EL'!K94</f>
        <v>-1.4421765385296038E-2</v>
      </c>
      <c r="L102" s="46">
        <f t="shared" si="6"/>
        <v>-4.9437179728749045E-2</v>
      </c>
    </row>
    <row r="103" spans="1:12" x14ac:dyDescent="0.3">
      <c r="A103" s="45">
        <v>15</v>
      </c>
      <c r="B103" s="34">
        <f>Prob!B13*'ER EL'!B95</f>
        <v>-2.8579122499535941E-3</v>
      </c>
      <c r="C103" s="34">
        <f>Prob!C13*'ER EL'!C95</f>
        <v>-4.3034552028163916E-3</v>
      </c>
      <c r="D103" s="34">
        <f>Prob!D13*'ER EL'!D95</f>
        <v>-4.3034552028163916E-3</v>
      </c>
      <c r="E103" s="34">
        <f>Prob!E13*'ER EL'!E95</f>
        <v>-4.3034552028163916E-3</v>
      </c>
      <c r="F103" s="34">
        <f>Prob!F13*'ER EL'!F95</f>
        <v>-4.3034552028163916E-3</v>
      </c>
      <c r="G103" s="34">
        <f>Prob!G13*'ER EL'!G95</f>
        <v>-4.3034552028163916E-3</v>
      </c>
      <c r="H103" s="34">
        <f>Prob!H13*'ER EL'!H95</f>
        <v>-3.5739233592586299E-3</v>
      </c>
      <c r="I103" s="34">
        <f>Prob!I13*'ER EL'!I95</f>
        <v>-3.6983601269813026E-3</v>
      </c>
      <c r="J103" s="34">
        <f>Prob!J13*'ER EL'!J95</f>
        <v>-3.8443156472793543E-3</v>
      </c>
      <c r="K103" s="34">
        <f>Prob!K13*'ER EL'!K95</f>
        <v>-1.483216507826037E-2</v>
      </c>
      <c r="L103" s="46">
        <f t="shared" si="6"/>
        <v>-5.0323952475815219E-2</v>
      </c>
    </row>
    <row r="104" spans="1:12" x14ac:dyDescent="0.3">
      <c r="A104" s="45">
        <v>16</v>
      </c>
      <c r="B104" s="34">
        <f>Prob!B14*'ER EL'!B96</f>
        <v>-2.4827626170094569E-3</v>
      </c>
      <c r="C104" s="34">
        <f>Prob!C14*'ER EL'!C96</f>
        <v>-3.5862126690136597E-3</v>
      </c>
      <c r="D104" s="34">
        <f>Prob!D14*'ER EL'!D96</f>
        <v>-3.5862126690136597E-3</v>
      </c>
      <c r="E104" s="34">
        <f>Prob!E14*'ER EL'!E96</f>
        <v>-3.5862126690136597E-3</v>
      </c>
      <c r="F104" s="34">
        <f>Prob!F14*'ER EL'!F96</f>
        <v>-3.5862126690136597E-3</v>
      </c>
      <c r="G104" s="34">
        <f>Prob!G14*'ER EL'!G96</f>
        <v>-3.5862126690136597E-3</v>
      </c>
      <c r="H104" s="34">
        <f>Prob!H14*'ER EL'!H96</f>
        <v>-3.0906546010735889E-3</v>
      </c>
      <c r="I104" s="34">
        <f>Prob!I14*'ER EL'!I96</f>
        <v>-3.1869449570494672E-3</v>
      </c>
      <c r="J104" s="34">
        <f>Prob!J14*'ER EL'!J96</f>
        <v>-3.2998867287086725E-3</v>
      </c>
      <c r="K104" s="34">
        <f>Prob!K14*'ER EL'!K96</f>
        <v>-1.2677708756201278E-2</v>
      </c>
      <c r="L104" s="46">
        <f t="shared" si="6"/>
        <v>-4.266902100511076E-2</v>
      </c>
    </row>
    <row r="105" spans="1:12" x14ac:dyDescent="0.3">
      <c r="A105" s="45">
        <v>17</v>
      </c>
      <c r="B105" s="34">
        <f>Prob!B15*'ER EL'!B97</f>
        <v>-2.1316477937527341E-3</v>
      </c>
      <c r="C105" s="34">
        <f>Prob!C15*'ER EL'!C97</f>
        <v>-2.3057930089981954E-3</v>
      </c>
      <c r="D105" s="34">
        <f>Prob!D15*'ER EL'!D97</f>
        <v>-2.2352805043546519E-3</v>
      </c>
      <c r="E105" s="34">
        <f>Prob!E15*'ER EL'!E97</f>
        <v>-2.162229488611102E-3</v>
      </c>
      <c r="F105" s="34">
        <f>Prob!F15*'ER EL'!F97</f>
        <v>-2.0998864139607971E-3</v>
      </c>
      <c r="G105" s="34">
        <f>Prob!G15*'ER EL'!G97</f>
        <v>-1.8726050587694861E-3</v>
      </c>
      <c r="H105" s="34">
        <f>Prob!H15*'ER EL'!H97</f>
        <v>-1.6801156023861093E-3</v>
      </c>
      <c r="I105" s="34">
        <f>Prob!I15*'ER EL'!I97</f>
        <v>-2.8524907296296714E-3</v>
      </c>
      <c r="J105" s="34">
        <f>Prob!J15*'ER EL'!J97</f>
        <v>-2.9657687714140326E-3</v>
      </c>
      <c r="K105" s="34">
        <f>Prob!K15*'ER EL'!K97</f>
        <v>-1.1368788233347913E-2</v>
      </c>
      <c r="L105" s="46">
        <f t="shared" si="6"/>
        <v>-3.1674605605224691E-2</v>
      </c>
    </row>
    <row r="106" spans="1:12" x14ac:dyDescent="0.3">
      <c r="A106" s="45">
        <v>18</v>
      </c>
      <c r="B106" s="34">
        <f>Prob!B16*'ER EL'!B98</f>
        <v>-1.4244263763968084E-3</v>
      </c>
      <c r="C106" s="34">
        <f>Prob!C16*'ER EL'!C98</f>
        <v>-1.353392348483237E-3</v>
      </c>
      <c r="D106" s="34">
        <f>Prob!D16*'ER EL'!D98</f>
        <v>-1.3130953130704489E-3</v>
      </c>
      <c r="E106" s="34">
        <f>Prob!E16*'ER EL'!E98</f>
        <v>-1.2712016173132667E-3</v>
      </c>
      <c r="F106" s="34">
        <f>Prob!F16*'ER EL'!F98</f>
        <v>-1.234751970420159E-3</v>
      </c>
      <c r="G106" s="34">
        <f>Prob!G16*'ER EL'!G98</f>
        <v>-1.1111324625997113E-3</v>
      </c>
      <c r="H106" s="34">
        <f>Prob!H16*'ER EL'!H98</f>
        <v>-8.4232839260526258E-4</v>
      </c>
      <c r="I106" s="34">
        <f>Prob!I16*'ER EL'!I98</f>
        <v>-9.7353277407824458E-4</v>
      </c>
      <c r="J106" s="34">
        <f>Prob!J16*'ER EL'!J98</f>
        <v>-1.9356721259673039E-3</v>
      </c>
      <c r="K106" s="34">
        <f>Prob!K16*'ER EL'!K98</f>
        <v>-7.5969406741163122E-3</v>
      </c>
      <c r="L106" s="46">
        <f t="shared" si="6"/>
        <v>-1.9056474055050756E-2</v>
      </c>
    </row>
    <row r="107" spans="1:12" x14ac:dyDescent="0.3">
      <c r="A107" s="45">
        <v>19</v>
      </c>
      <c r="B107" s="34">
        <f>Prob!B17*'ER EL'!B99</f>
        <v>-1.1435345177914303E-3</v>
      </c>
      <c r="C107" s="34">
        <f>Prob!C17*'ER EL'!C99</f>
        <v>-8.8127424770942635E-4</v>
      </c>
      <c r="D107" s="34">
        <f>Prob!D17*'ER EL'!D99</f>
        <v>-8.5581525006925101E-4</v>
      </c>
      <c r="E107" s="34">
        <f>Prob!E17*'ER EL'!E99</f>
        <v>-8.291937406202924E-4</v>
      </c>
      <c r="F107" s="34">
        <f>Prob!F17*'ER EL'!F99</f>
        <v>-8.0616890655432121E-4</v>
      </c>
      <c r="G107" s="34">
        <f>Prob!G17*'ER EL'!G99</f>
        <v>-7.2418087818383397E-4</v>
      </c>
      <c r="H107" s="34">
        <f>Prob!H17*'ER EL'!H99</f>
        <v>-5.5602756277596164E-4</v>
      </c>
      <c r="I107" s="34">
        <f>Prob!I17*'ER EL'!I99</f>
        <v>-5.0537967640261396E-4</v>
      </c>
      <c r="J107" s="34">
        <f>Prob!J17*'ER EL'!J99</f>
        <v>-6.5842252285352012E-4</v>
      </c>
      <c r="K107" s="34">
        <f>Prob!K17*'ER EL'!K99</f>
        <v>-6.0988507615542956E-3</v>
      </c>
      <c r="L107" s="46">
        <f t="shared" si="6"/>
        <v>-1.3058848064514947E-2</v>
      </c>
    </row>
    <row r="108" spans="1:12" x14ac:dyDescent="0.3">
      <c r="A108" s="45" t="s">
        <v>4</v>
      </c>
      <c r="B108" s="32" t="s">
        <v>1</v>
      </c>
      <c r="C108" s="35">
        <v>2</v>
      </c>
      <c r="D108" s="35">
        <v>3</v>
      </c>
      <c r="E108" s="35">
        <v>4</v>
      </c>
      <c r="F108" s="35">
        <v>5</v>
      </c>
      <c r="G108" s="35">
        <v>6</v>
      </c>
      <c r="H108" s="35">
        <v>7</v>
      </c>
      <c r="I108" s="35">
        <v>8</v>
      </c>
      <c r="J108" s="35">
        <v>9</v>
      </c>
      <c r="K108" s="47">
        <v>10</v>
      </c>
      <c r="L108" s="47" t="s">
        <v>2</v>
      </c>
    </row>
    <row r="109" spans="1:12" x14ac:dyDescent="0.3">
      <c r="A109" s="45">
        <v>13</v>
      </c>
      <c r="B109" s="34">
        <f>Prob!B19*'ER EL'!B101</f>
        <v>-3.5444516269820332E-4</v>
      </c>
      <c r="C109" s="34">
        <f>Prob!C19*'ER EL'!C101</f>
        <v>-4.6832568066206318E-4</v>
      </c>
      <c r="D109" s="34">
        <f>Prob!D19*'ER EL'!D101</f>
        <v>-4.6563073817317832E-4</v>
      </c>
      <c r="E109" s="34">
        <f>Prob!E19*'ER EL'!E101</f>
        <v>-4.7679056600946558E-4</v>
      </c>
      <c r="F109" s="34">
        <f>Prob!F19*'ER EL'!F101</f>
        <v>-4.7460229025585372E-4</v>
      </c>
      <c r="G109" s="34">
        <f>Prob!G19*'ER EL'!G101</f>
        <v>-1.0245754561591211E-3</v>
      </c>
      <c r="H109" s="34">
        <f>Prob!H19*'ER EL'!H101</f>
        <v>-3.5940898135563046E-4</v>
      </c>
      <c r="I109" s="34">
        <f>Prob!I19*'ER EL'!I101</f>
        <v>-3.8118731237549207E-4</v>
      </c>
      <c r="J109" s="34">
        <f>Prob!J19*'ER EL'!J101</f>
        <v>-4.2179941523412187E-4</v>
      </c>
      <c r="K109" s="34">
        <f>Prob!K19*'ER EL'!K101</f>
        <v>-1.7575057538031544E-3</v>
      </c>
      <c r="L109" s="46">
        <f t="shared" ref="L109:L117" si="7">SUM(B109:K109)</f>
        <v>-6.1842713567262838E-3</v>
      </c>
    </row>
    <row r="110" spans="1:12" x14ac:dyDescent="0.3">
      <c r="A110" s="45">
        <v>14</v>
      </c>
      <c r="B110" s="34">
        <f>Prob!B20*'ER EL'!B102</f>
        <v>-3.6503690304245392E-4</v>
      </c>
      <c r="C110" s="34">
        <f>Prob!C20*'ER EL'!C102</f>
        <v>-4.8610545588639664E-4</v>
      </c>
      <c r="D110" s="34">
        <f>Prob!D20*'ER EL'!D102</f>
        <v>-4.8360300928957501E-4</v>
      </c>
      <c r="E110" s="34">
        <f>Prob!E20*'ER EL'!E102</f>
        <v>-4.939657065661274E-4</v>
      </c>
      <c r="F110" s="34">
        <f>Prob!F20*'ER EL'!F102</f>
        <v>-1.0410288857462177E-3</v>
      </c>
      <c r="G110" s="34">
        <f>Prob!G20*'ER EL'!G102</f>
        <v>-1.0245754561591211E-3</v>
      </c>
      <c r="H110" s="34">
        <f>Prob!H20*'ER EL'!H102</f>
        <v>-3.8014062255062547E-4</v>
      </c>
      <c r="I110" s="34">
        <f>Prob!I20*'ER EL'!I102</f>
        <v>-4.0159054555604875E-4</v>
      </c>
      <c r="J110" s="34">
        <f>Prob!J20*'ER EL'!J102</f>
        <v>-4.4074118747801166E-4</v>
      </c>
      <c r="K110" s="34">
        <f>Prob!K20*'ER EL'!K102</f>
        <v>-1.8194419152653377E-3</v>
      </c>
      <c r="L110" s="46">
        <f t="shared" si="7"/>
        <v>-6.936229687539916E-3</v>
      </c>
    </row>
    <row r="111" spans="1:12" x14ac:dyDescent="0.3">
      <c r="A111" s="45">
        <v>15</v>
      </c>
      <c r="B111" s="34">
        <f>Prob!B21*'ER EL'!B103</f>
        <v>-3.755226032929554E-4</v>
      </c>
      <c r="C111" s="34">
        <f>Prob!C21*'ER EL'!C103</f>
        <v>-5.0261524716613498E-4</v>
      </c>
      <c r="D111" s="34">
        <f>Prob!D21*'ER EL'!D103</f>
        <v>-5.0029154675480054E-4</v>
      </c>
      <c r="E111" s="34">
        <f>Prob!E21*'ER EL'!E103</f>
        <v>-5.0991405136874203E-4</v>
      </c>
      <c r="F111" s="34">
        <f>Prob!F21*'ER EL'!F103</f>
        <v>-1.0410288857462177E-3</v>
      </c>
      <c r="G111" s="34">
        <f>Prob!G21*'ER EL'!G103</f>
        <v>-1.0245754561591211E-3</v>
      </c>
      <c r="H111" s="34">
        <f>Prob!H21*'ER EL'!H103</f>
        <v>-4.0072143382961789E-4</v>
      </c>
      <c r="I111" s="34">
        <f>Prob!I21*'ER EL'!I103</f>
        <v>-4.2177875031746217E-4</v>
      </c>
      <c r="J111" s="34">
        <f>Prob!J21*'ER EL'!J103</f>
        <v>-4.5946950683014621E-4</v>
      </c>
      <c r="K111" s="34">
        <f>Prob!K21*'ER EL'!K103</f>
        <v>-1.8807123041410683E-3</v>
      </c>
      <c r="L111" s="46">
        <f t="shared" si="7"/>
        <v>-7.1166297856062651E-3</v>
      </c>
    </row>
    <row r="112" spans="1:12" x14ac:dyDescent="0.3">
      <c r="A112" s="45">
        <v>16</v>
      </c>
      <c r="B112" s="34">
        <f>Prob!B22*'ER EL'!B104</f>
        <v>-3.8850341510279925E-4</v>
      </c>
      <c r="C112" s="34">
        <f>Prob!C22*'ER EL'!C104</f>
        <v>-5.1794576764017757E-4</v>
      </c>
      <c r="D112" s="34">
        <f>Prob!D22*'ER EL'!D104</f>
        <v>-5.1578804582965278E-4</v>
      </c>
      <c r="E112" s="34">
        <f>Prob!E22*'ER EL'!E104</f>
        <v>-1.0456528816095868E-3</v>
      </c>
      <c r="F112" s="34">
        <f>Prob!F22*'ER EL'!F104</f>
        <v>-1.0410288857462177E-3</v>
      </c>
      <c r="G112" s="34">
        <f>Prob!G22*'ER EL'!G104</f>
        <v>-1.0245754561591211E-3</v>
      </c>
      <c r="H112" s="34">
        <f>Prob!H22*'ER EL'!H104</f>
        <v>-4.2106718864389923E-4</v>
      </c>
      <c r="I112" s="34">
        <f>Prob!I22*'ER EL'!I104</f>
        <v>-4.4167854687685222E-4</v>
      </c>
      <c r="J112" s="34">
        <f>Prob!J22*'ER EL'!J104</f>
        <v>-4.7791822486565439E-4</v>
      </c>
      <c r="K112" s="34">
        <f>Prob!K22*'ER EL'!K104</f>
        <v>-1.9410960299760516E-3</v>
      </c>
      <c r="L112" s="46">
        <f t="shared" si="7"/>
        <v>-7.815254442450013E-3</v>
      </c>
    </row>
    <row r="113" spans="1:12" x14ac:dyDescent="0.3">
      <c r="A113" s="45">
        <v>17</v>
      </c>
      <c r="B113" s="34">
        <f>Prob!B23*'ER EL'!B105</f>
        <v>-3.7615750436663598E-4</v>
      </c>
      <c r="C113" s="34">
        <f>Prob!C23*'ER EL'!C105</f>
        <v>-4.5901441322233341E-4</v>
      </c>
      <c r="D113" s="34">
        <f>Prob!D23*'ER EL'!D105</f>
        <v>-9.2631992300533784E-4</v>
      </c>
      <c r="E113" s="34">
        <f>Prob!E23*'ER EL'!E105</f>
        <v>-9.1420828034165843E-4</v>
      </c>
      <c r="F113" s="34">
        <f>Prob!F23*'ER EL'!F105</f>
        <v>-9.0382953912595361E-4</v>
      </c>
      <c r="G113" s="34">
        <f>Prob!G23*'ER EL'!G105</f>
        <v>-8.6639629213658214E-4</v>
      </c>
      <c r="H113" s="34">
        <f>Prob!H23*'ER EL'!H105</f>
        <v>-3.5454094097395888E-4</v>
      </c>
      <c r="I113" s="34">
        <f>Prob!I23*'ER EL'!I105</f>
        <v>-4.3654619420522401E-4</v>
      </c>
      <c r="J113" s="34">
        <f>Prob!J23*'ER EL'!J105</f>
        <v>-4.7182999308282349E-4</v>
      </c>
      <c r="K113" s="34">
        <f>Prob!K23*'ER EL'!K105</f>
        <v>-1.908760980189017E-3</v>
      </c>
      <c r="L113" s="46">
        <f t="shared" si="7"/>
        <v>-7.6176040606495254E-3</v>
      </c>
    </row>
    <row r="114" spans="1:12" x14ac:dyDescent="0.3">
      <c r="A114" s="45">
        <v>18</v>
      </c>
      <c r="B114" s="34">
        <f>Prob!B24*'ER EL'!B106</f>
        <v>-3.5610659409920209E-4</v>
      </c>
      <c r="C114" s="34">
        <f>Prob!C24*'ER EL'!C106</f>
        <v>-3.3834808712080924E-4</v>
      </c>
      <c r="D114" s="34">
        <f>Prob!D24*'ER EL'!D106</f>
        <v>-8.7149733564996035E-4</v>
      </c>
      <c r="E114" s="34">
        <f>Prob!E24*'ER EL'!E106</f>
        <v>-8.6129497569831812E-4</v>
      </c>
      <c r="F114" s="34">
        <f>Prob!F24*'ER EL'!F106</f>
        <v>-8.52465251347283E-4</v>
      </c>
      <c r="G114" s="34">
        <f>Prob!G24*'ER EL'!G106</f>
        <v>-8.2174803239628853E-4</v>
      </c>
      <c r="H114" s="34">
        <f>Prob!H24*'ER EL'!H106</f>
        <v>-2.1058209815131565E-4</v>
      </c>
      <c r="I114" s="34">
        <f>Prob!I24*'ER EL'!I106</f>
        <v>-2.4338319351956115E-4</v>
      </c>
      <c r="J114" s="34">
        <f>Prob!J24*'ER EL'!J106</f>
        <v>-4.4928576951397078E-4</v>
      </c>
      <c r="K114" s="34">
        <f>Prob!K24*'ER EL'!K106</f>
        <v>-1.827825748326056E-3</v>
      </c>
      <c r="L114" s="46">
        <f t="shared" si="7"/>
        <v>-6.8325370858227652E-3</v>
      </c>
    </row>
    <row r="115" spans="1:12" x14ac:dyDescent="0.3">
      <c r="A115" s="45">
        <v>19</v>
      </c>
      <c r="B115" s="34">
        <f>Prob!B25*'ER EL'!B107</f>
        <v>-2.8588362944785757E-4</v>
      </c>
      <c r="C115" s="34">
        <f>Prob!C25*'ER EL'!C107</f>
        <v>-2.2031856192735659E-4</v>
      </c>
      <c r="D115" s="34">
        <f>Prob!D25*'ER EL'!D107</f>
        <v>-2.1395381251731275E-4</v>
      </c>
      <c r="E115" s="34">
        <f>Prob!E25*'ER EL'!E107</f>
        <v>-2.072984351550731E-4</v>
      </c>
      <c r="F115" s="34">
        <f>Prob!F25*'ER EL'!F107</f>
        <v>-2.015422266385803E-4</v>
      </c>
      <c r="G115" s="34">
        <f>Prob!G25*'ER EL'!G107</f>
        <v>-1.8104521954595849E-4</v>
      </c>
      <c r="H115" s="34">
        <f>Prob!H25*'ER EL'!H107</f>
        <v>-1.3900689069399041E-4</v>
      </c>
      <c r="I115" s="34">
        <f>Prob!I25*'ER EL'!I107</f>
        <v>-1.2634491910065349E-4</v>
      </c>
      <c r="J115" s="34">
        <f>Prob!J25*'ER EL'!J107</f>
        <v>-1.6460563071338003E-4</v>
      </c>
      <c r="K115" s="34">
        <f>Prob!K25*'ER EL'!K107</f>
        <v>-1.5247126903885739E-3</v>
      </c>
      <c r="L115" s="46">
        <f t="shared" si="7"/>
        <v>-3.2647120161287367E-3</v>
      </c>
    </row>
    <row r="116" spans="1:12" x14ac:dyDescent="0.3">
      <c r="A116" s="45">
        <v>20</v>
      </c>
      <c r="B116" s="34">
        <f>Prob!B26*'ER EL'!B108</f>
        <v>-2.1566066479651298E-4</v>
      </c>
      <c r="C116" s="34">
        <f>Prob!C26*'ER EL'!C108</f>
        <v>-1.0741327674643611E-4</v>
      </c>
      <c r="D116" s="34">
        <f>Prob!D26*'ER EL'!D108</f>
        <v>-1.0441478625239024E-4</v>
      </c>
      <c r="E116" s="34">
        <f>Prob!E26*'ER EL'!E108</f>
        <v>-1.0125872283484806E-4</v>
      </c>
      <c r="F116" s="34">
        <f>Prob!F26*'ER EL'!F108</f>
        <v>-9.8539984892780883E-5</v>
      </c>
      <c r="G116" s="34">
        <f>Prob!G26*'ER EL'!G108</f>
        <v>-8.8450847662649201E-5</v>
      </c>
      <c r="H116" s="34">
        <f>Prob!H26*'ER EL'!H108</f>
        <v>-6.7431683236665173E-5</v>
      </c>
      <c r="I116" s="34">
        <f>Prob!I26*'ER EL'!I108</f>
        <v>-6.3172459550326745E-5</v>
      </c>
      <c r="J116" s="34">
        <f>Prob!J26*'ER EL'!J108</f>
        <v>-5.5369907922399573E-5</v>
      </c>
      <c r="K116" s="34">
        <f>Prob!K26*'ER EL'!K108</f>
        <v>-3.7452247814050447E-4</v>
      </c>
      <c r="L116" s="46">
        <f t="shared" si="7"/>
        <v>-1.2762348120355133E-3</v>
      </c>
    </row>
    <row r="117" spans="1:12" x14ac:dyDescent="0.3">
      <c r="A117" s="45">
        <v>21</v>
      </c>
      <c r="B117" s="34">
        <f>Prob!B27*'ER EL'!B109</f>
        <v>0</v>
      </c>
      <c r="C117" s="34">
        <f>Prob!C27*'ER EL'!C109</f>
        <v>0</v>
      </c>
      <c r="D117" s="34">
        <f>Prob!D27*'ER EL'!D109</f>
        <v>0</v>
      </c>
      <c r="E117" s="34">
        <f>Prob!E27*'ER EL'!E109</f>
        <v>0</v>
      </c>
      <c r="F117" s="34">
        <f>Prob!F27*'ER EL'!F109</f>
        <v>0</v>
      </c>
      <c r="G117" s="34">
        <f>Prob!G27*'ER EL'!G109</f>
        <v>0</v>
      </c>
      <c r="H117" s="34">
        <f>Prob!H27*'ER EL'!H109</f>
        <v>0</v>
      </c>
      <c r="I117" s="34">
        <f>Prob!I27*'ER EL'!I109</f>
        <v>0</v>
      </c>
      <c r="J117" s="34">
        <f>Prob!J27*'ER EL'!J109</f>
        <v>0</v>
      </c>
      <c r="K117" s="34">
        <f>Prob!K27*'ER EL'!K109</f>
        <v>0</v>
      </c>
      <c r="L117" s="46">
        <f t="shared" si="7"/>
        <v>0</v>
      </c>
    </row>
    <row r="118" spans="1:12" x14ac:dyDescent="0.3">
      <c r="A118" s="45" t="s">
        <v>10</v>
      </c>
      <c r="B118" s="32" t="s">
        <v>1</v>
      </c>
      <c r="C118" s="35">
        <v>2</v>
      </c>
      <c r="D118" s="35">
        <v>3</v>
      </c>
      <c r="E118" s="35">
        <v>4</v>
      </c>
      <c r="F118" s="35">
        <v>5</v>
      </c>
      <c r="G118" s="35">
        <v>6</v>
      </c>
      <c r="H118" s="35">
        <v>7</v>
      </c>
      <c r="I118" s="35">
        <v>8</v>
      </c>
      <c r="J118" s="35">
        <v>9</v>
      </c>
      <c r="K118" s="47">
        <v>10</v>
      </c>
      <c r="L118" s="47" t="s">
        <v>2</v>
      </c>
    </row>
    <row r="119" spans="1:12" x14ac:dyDescent="0.3">
      <c r="A119" s="45" t="s">
        <v>1</v>
      </c>
      <c r="B119" s="34">
        <f>Prob!B29*'ER EL'!B111</f>
        <v>-2.8974946646950582E-4</v>
      </c>
      <c r="C119" s="34">
        <f>Prob!C29*'ER EL'!C111</f>
        <v>-3.6257316896983849E-4</v>
      </c>
      <c r="D119" s="34">
        <f>Prob!D29*'ER EL'!D111</f>
        <v>-3.5999316899399276E-4</v>
      </c>
      <c r="E119" s="34">
        <f>Prob!E29*'ER EL'!E111</f>
        <v>-3.5730893300416289E-4</v>
      </c>
      <c r="F119" s="34">
        <f>Prob!F29*'ER EL'!F111</f>
        <v>-3.5499693507247843E-4</v>
      </c>
      <c r="G119" s="34">
        <f>Prob!G29*'ER EL'!G111</f>
        <v>-3.4677022027893018E-4</v>
      </c>
      <c r="H119" s="34">
        <f>Prob!H29*'ER EL'!H111</f>
        <v>-3.3378895858252717E-4</v>
      </c>
      <c r="I119" s="34">
        <f>Prob!I29*'ER EL'!I111</f>
        <v>-3.5304702977770271E-4</v>
      </c>
      <c r="J119" s="34">
        <f>Prob!J29*'ER EL'!J111</f>
        <v>-3.7563538410954401E-4</v>
      </c>
      <c r="K119" s="34">
        <f>Prob!K29*'ER EL'!K111</f>
        <v>-1.4856637390598597E-3</v>
      </c>
      <c r="L119" s="46">
        <f t="shared" ref="L119:L128" si="8">SUM(B119:K119)</f>
        <v>-4.6195270043185421E-3</v>
      </c>
    </row>
    <row r="120" spans="1:12" x14ac:dyDescent="0.3">
      <c r="A120" s="45">
        <v>2</v>
      </c>
      <c r="B120" s="34">
        <f>Prob!B30*'ER EL'!B112</f>
        <v>-2.0472775485633896E-4</v>
      </c>
      <c r="C120" s="34">
        <f>Prob!C30*'ER EL'!C112</f>
        <v>-2.8581905100856329E-4</v>
      </c>
      <c r="D120" s="34">
        <f>Prob!D30*'ER EL'!D112</f>
        <v>-2.8470360828276669E-4</v>
      </c>
      <c r="E120" s="34">
        <f>Prob!E30*'ER EL'!E112</f>
        <v>-5.6158200907942474E-4</v>
      </c>
      <c r="F120" s="34">
        <f>Prob!F30*'ER EL'!F112</f>
        <v>-5.5959311896224104E-4</v>
      </c>
      <c r="G120" s="34">
        <f>Prob!G30*'ER EL'!G112</f>
        <v>-5.5252769069996318E-4</v>
      </c>
      <c r="H120" s="34">
        <f>Prob!H30*'ER EL'!H112</f>
        <v>-4.2394774675015828E-4</v>
      </c>
      <c r="I120" s="34">
        <f>Prob!I30*'ER EL'!I112</f>
        <v>-2.426208476085438E-4</v>
      </c>
      <c r="J120" s="34">
        <f>Prob!J30*'ER EL'!J112</f>
        <v>-2.6097777422170169E-4</v>
      </c>
      <c r="K120" s="34">
        <f>Prob!K30*'ER EL'!K112</f>
        <v>-1.0425641463559937E-3</v>
      </c>
      <c r="L120" s="46">
        <f t="shared" si="8"/>
        <v>-4.4190637478256954E-3</v>
      </c>
    </row>
    <row r="121" spans="1:12" x14ac:dyDescent="0.3">
      <c r="A121" s="45">
        <v>3</v>
      </c>
      <c r="B121" s="34">
        <f>Prob!B31*'ER EL'!B113</f>
        <v>-2.1358648595278218E-4</v>
      </c>
      <c r="C121" s="34">
        <f>Prob!C31*'ER EL'!C113</f>
        <v>-2.9639655542597527E-4</v>
      </c>
      <c r="D121" s="34">
        <f>Prob!D31*'ER EL'!D113</f>
        <v>-2.9544747598679995E-4</v>
      </c>
      <c r="E121" s="34">
        <f>Prob!E31*'ER EL'!E113</f>
        <v>-5.7316139517817814E-4</v>
      </c>
      <c r="F121" s="34">
        <f>Prob!F31*'ER EL'!F113</f>
        <v>-5.7131620107405442E-4</v>
      </c>
      <c r="G121" s="34">
        <f>Prob!G31*'ER EL'!G113</f>
        <v>-5.647609217974348E-4</v>
      </c>
      <c r="H121" s="34">
        <f>Prob!H31*'ER EL'!H113</f>
        <v>-4.390177592687208E-4</v>
      </c>
      <c r="I121" s="34">
        <f>Prob!I31*'ER EL'!I113</f>
        <v>-2.5750052418974209E-4</v>
      </c>
      <c r="J121" s="34">
        <f>Prob!J31*'ER EL'!J113</f>
        <v>-2.7427678177392479E-4</v>
      </c>
      <c r="K121" s="34">
        <f>Prob!K31*'ER EL'!K113</f>
        <v>-1.0861700975235693E-3</v>
      </c>
      <c r="L121" s="46">
        <f t="shared" si="8"/>
        <v>-4.5716341981711815E-3</v>
      </c>
    </row>
    <row r="122" spans="1:12" x14ac:dyDescent="0.3">
      <c r="A122" s="45">
        <v>4</v>
      </c>
      <c r="B122" s="34">
        <f>Prob!B32*'ER EL'!B114</f>
        <v>-1.9496282168527564E-4</v>
      </c>
      <c r="C122" s="34">
        <f>Prob!C32*'ER EL'!C114</f>
        <v>-2.3928140866159313E-4</v>
      </c>
      <c r="D122" s="34">
        <f>Prob!D32*'ER EL'!D114</f>
        <v>-2.3660474835016755E-4</v>
      </c>
      <c r="E122" s="34">
        <f>Prob!E32*'ER EL'!E114</f>
        <v>-2.3981322626114691E-4</v>
      </c>
      <c r="F122" s="34">
        <f>Prob!F32*'ER EL'!F114</f>
        <v>-2.3750838521243207E-4</v>
      </c>
      <c r="G122" s="34">
        <f>Prob!G32*'ER EL'!G114</f>
        <v>-2.2949475144411858E-4</v>
      </c>
      <c r="H122" s="34">
        <f>Prob!H32*'ER EL'!H114</f>
        <v>-1.8210895876917654E-4</v>
      </c>
      <c r="I122" s="34">
        <f>Prob!I32*'ER EL'!I114</f>
        <v>-2.0211334690861319E-4</v>
      </c>
      <c r="J122" s="34">
        <f>Prob!J32*'ER EL'!J114</f>
        <v>-2.4897490469541223E-4</v>
      </c>
      <c r="K122" s="34">
        <f>Prob!K32*'ER EL'!K114</f>
        <v>-1.0097200743520753E-3</v>
      </c>
      <c r="L122" s="46">
        <f t="shared" si="8"/>
        <v>-3.0205826263400111E-3</v>
      </c>
    </row>
    <row r="123" spans="1:12" x14ac:dyDescent="0.3">
      <c r="A123" s="45">
        <v>5</v>
      </c>
      <c r="B123" s="34">
        <f>Prob!B33*'ER EL'!B115</f>
        <v>-1.6377080288092945E-4</v>
      </c>
      <c r="C123" s="34">
        <f>Prob!C33*'ER EL'!C115</f>
        <v>-3.8736084821901603E-4</v>
      </c>
      <c r="D123" s="34">
        <f>Prob!D33*'ER EL'!D115</f>
        <v>-3.8408888889839048E-4</v>
      </c>
      <c r="E123" s="34">
        <f>Prob!E33*'ER EL'!E115</f>
        <v>-3.8067633058143553E-4</v>
      </c>
      <c r="F123" s="34">
        <f>Prob!F33*'ER EL'!F115</f>
        <v>-3.7773693158619717E-4</v>
      </c>
      <c r="G123" s="34">
        <f>Prob!G33*'ER EL'!G115</f>
        <v>-3.6718195435492615E-4</v>
      </c>
      <c r="H123" s="34">
        <f>Prob!H33*'ER EL'!H115</f>
        <v>-3.4935011625252687E-4</v>
      </c>
      <c r="I123" s="34">
        <f>Prob!I33*'ER EL'!I115</f>
        <v>-3.6762528967393193E-4</v>
      </c>
      <c r="J123" s="34">
        <f>Prob!J33*'ER EL'!J115</f>
        <v>-3.8841305516855928E-4</v>
      </c>
      <c r="K123" s="34">
        <f>Prob!K33*'ER EL'!K115</f>
        <v>-7.3798448681050024E-4</v>
      </c>
      <c r="L123" s="46">
        <f t="shared" si="8"/>
        <v>-3.9041887044264124E-3</v>
      </c>
    </row>
    <row r="124" spans="1:12" x14ac:dyDescent="0.3">
      <c r="A124" s="45">
        <v>6</v>
      </c>
      <c r="B124" s="34">
        <f>Prob!B34*'ER EL'!B116</f>
        <v>-2.1899925058443617E-4</v>
      </c>
      <c r="C124" s="34">
        <f>Prob!C34*'ER EL'!C116</f>
        <v>-2.9375145184312447E-4</v>
      </c>
      <c r="D124" s="34">
        <f>Prob!D34*'ER EL'!D116</f>
        <v>-5.908949519735999E-4</v>
      </c>
      <c r="E124" s="34">
        <f>Prob!E34*'ER EL'!E116</f>
        <v>-6.0348372789722484E-4</v>
      </c>
      <c r="F124" s="34">
        <f>Prob!F34*'ER EL'!F116</f>
        <v>-6.0203229333029155E-4</v>
      </c>
      <c r="G124" s="34">
        <f>Prob!G34*'ER EL'!G116</f>
        <v>-5.968695855899527E-4</v>
      </c>
      <c r="H124" s="34">
        <f>Prob!H34*'ER EL'!H116</f>
        <v>-2.5865328415520958E-4</v>
      </c>
      <c r="I124" s="34">
        <f>Prob!I34*'ER EL'!I116</f>
        <v>-2.7160482757164923E-4</v>
      </c>
      <c r="J124" s="34">
        <f>Prob!J34*'ER EL'!J116</f>
        <v>-2.8679607122579319E-4</v>
      </c>
      <c r="K124" s="34">
        <f>Prob!K34*'ER EL'!K116</f>
        <v>-1.1253191647803316E-3</v>
      </c>
      <c r="L124" s="46">
        <f t="shared" si="8"/>
        <v>-4.8484046089516128E-3</v>
      </c>
    </row>
    <row r="125" spans="1:12" x14ac:dyDescent="0.3">
      <c r="A125" s="45">
        <v>7</v>
      </c>
      <c r="B125" s="34">
        <f>Prob!B35*'ER EL'!B117</f>
        <v>-2.3223968779215339E-4</v>
      </c>
      <c r="C125" s="34">
        <f>Prob!C35*'ER EL'!C117</f>
        <v>-5.2307600795700054E-4</v>
      </c>
      <c r="D125" s="34">
        <f>Prob!D35*'ER EL'!D117</f>
        <v>-5.1693953699084286E-4</v>
      </c>
      <c r="E125" s="34">
        <f>Prob!E35*'ER EL'!E117</f>
        <v>-5.234164818292157E-4</v>
      </c>
      <c r="F125" s="34">
        <f>Prob!F35*'ER EL'!F117</f>
        <v>-5.1818136889780243E-4</v>
      </c>
      <c r="G125" s="34">
        <f>Prob!G35*'ER EL'!G117</f>
        <v>-4.9932742499770601E-4</v>
      </c>
      <c r="H125" s="34">
        <f>Prob!H35*'ER EL'!H117</f>
        <v>-4.0788709492853634E-4</v>
      </c>
      <c r="I125" s="34">
        <f>Prob!I35*'ER EL'!I117</f>
        <v>-2.9689133429528289E-4</v>
      </c>
      <c r="J125" s="34">
        <f>Prob!J35*'ER EL'!J117</f>
        <v>-3.0998990662972338E-4</v>
      </c>
      <c r="K125" s="34">
        <f>Prob!K35*'ER EL'!K117</f>
        <v>-1.2018137821080029E-3</v>
      </c>
      <c r="L125" s="46">
        <f t="shared" si="8"/>
        <v>-5.0297626264262669E-3</v>
      </c>
    </row>
    <row r="126" spans="1:12" x14ac:dyDescent="0.3">
      <c r="A126" s="45">
        <v>8</v>
      </c>
      <c r="B126" s="34">
        <f>Prob!B36*'ER EL'!B118</f>
        <v>-2.482762617009456E-4</v>
      </c>
      <c r="C126" s="34">
        <f>Prob!C36*'ER EL'!C118</f>
        <v>-4.7856281732318627E-4</v>
      </c>
      <c r="D126" s="34">
        <f>Prob!D36*'ER EL'!D118</f>
        <v>-4.7320949670033509E-4</v>
      </c>
      <c r="E126" s="34">
        <f>Prob!E36*'ER EL'!E118</f>
        <v>-4.7962645252229376E-4</v>
      </c>
      <c r="F126" s="34">
        <f>Prob!F36*'ER EL'!F118</f>
        <v>-4.7501677042486424E-4</v>
      </c>
      <c r="G126" s="34">
        <f>Prob!G36*'ER EL'!G118</f>
        <v>-4.5898950288823716E-4</v>
      </c>
      <c r="H126" s="34">
        <f>Prob!H36*'ER EL'!H118</f>
        <v>-3.6421791753835303E-4</v>
      </c>
      <c r="I126" s="34">
        <f>Prob!I36*'ER EL'!I118</f>
        <v>-4.0422669381722637E-4</v>
      </c>
      <c r="J126" s="34">
        <f>Prob!J36*'ER EL'!J118</f>
        <v>-4.9794980939082446E-4</v>
      </c>
      <c r="K126" s="34">
        <f>Prob!K36*'ER EL'!K118</f>
        <v>-1.2677708756201277E-3</v>
      </c>
      <c r="L126" s="46">
        <f t="shared" si="8"/>
        <v>-5.1478465979263935E-3</v>
      </c>
    </row>
    <row r="127" spans="1:12" x14ac:dyDescent="0.3">
      <c r="A127" s="45">
        <v>9</v>
      </c>
      <c r="B127" s="34">
        <f>Prob!B37*'ER EL'!B119</f>
        <v>-1.7805329704960105E-4</v>
      </c>
      <c r="C127" s="34">
        <f>Prob!C37*'ER EL'!C119</f>
        <v>-4.305584961304541E-4</v>
      </c>
      <c r="D127" s="34">
        <f>Prob!D37*'ER EL'!D119</f>
        <v>-4.2609751848396026E-4</v>
      </c>
      <c r="E127" s="34">
        <f>Prob!E37*'ER EL'!E119</f>
        <v>-4.3263233596334624E-4</v>
      </c>
      <c r="F127" s="34">
        <f>Prob!F37*'ER EL'!F119</f>
        <v>-4.2881413622541844E-4</v>
      </c>
      <c r="G127" s="34">
        <f>Prob!G37*'ER EL'!G119</f>
        <v>-4.1522451865714605E-4</v>
      </c>
      <c r="H127" s="34">
        <f>Prob!H37*'ER EL'!H119</f>
        <v>-1.0529104907565782E-4</v>
      </c>
      <c r="I127" s="34">
        <f>Prob!I37*'ER EL'!I119</f>
        <v>-3.575025861620534E-4</v>
      </c>
      <c r="J127" s="34">
        <f>Prob!J37*'ER EL'!J119</f>
        <v>-4.0156847530596336E-4</v>
      </c>
      <c r="K127" s="34">
        <f>Prob!K37*'ER EL'!K119</f>
        <v>-9.4961758426453902E-4</v>
      </c>
      <c r="L127" s="46">
        <f t="shared" si="8"/>
        <v>-4.1253599973181398E-3</v>
      </c>
    </row>
    <row r="128" spans="1:12" ht="15" thickBot="1" x14ac:dyDescent="0.35">
      <c r="A128" s="67">
        <v>10</v>
      </c>
      <c r="B128" s="34">
        <f>Prob!B38*'ER EL'!B120</f>
        <v>-1.7252853183721039E-3</v>
      </c>
      <c r="C128" s="34">
        <f>Prob!C38*'ER EL'!C120</f>
        <v>-8.5930621397148886E-4</v>
      </c>
      <c r="D128" s="34">
        <f>Prob!D38*'ER EL'!D120</f>
        <v>-8.3531829001912193E-4</v>
      </c>
      <c r="E128" s="34">
        <f>Prob!E38*'ER EL'!E120</f>
        <v>-8.1006978267878448E-4</v>
      </c>
      <c r="F128" s="34">
        <f>Prob!F38*'ER EL'!F120</f>
        <v>-7.8831987914224706E-4</v>
      </c>
      <c r="G128" s="34">
        <f>Prob!G38*'ER EL'!G120</f>
        <v>-7.0760678130119361E-4</v>
      </c>
      <c r="H128" s="34">
        <f>Prob!H38*'ER EL'!H120</f>
        <v>-5.3945346589332139E-4</v>
      </c>
      <c r="I128" s="34">
        <f>Prob!I38*'ER EL'!I120</f>
        <v>-5.0537967640261396E-4</v>
      </c>
      <c r="J128" s="34">
        <f>Prob!J38*'ER EL'!J120</f>
        <v>-4.4295926337919658E-4</v>
      </c>
      <c r="K128" s="34">
        <f>Prob!K38*'ER EL'!K120</f>
        <v>-2.9961798251240358E-3</v>
      </c>
      <c r="L128" s="145">
        <f t="shared" si="8"/>
        <v>-1.0209878496284106E-2</v>
      </c>
    </row>
    <row r="129" spans="1:12" ht="15" thickBot="1" x14ac:dyDescent="0.35">
      <c r="A129" s="146" t="s">
        <v>2</v>
      </c>
      <c r="B129" s="69">
        <f>SUM(B93:B107,B109:B117,B119:B128)</f>
        <v>-3.1079726504627016E-2</v>
      </c>
      <c r="C129" s="69">
        <f t="shared" ref="C129:K129" si="9">SUM(C93:C107,C109:C117,C119:C128)</f>
        <v>-4.2818460348376101E-2</v>
      </c>
      <c r="D129" s="69">
        <f t="shared" si="9"/>
        <v>-4.5320496861268988E-2</v>
      </c>
      <c r="E129" s="69">
        <f t="shared" si="9"/>
        <v>-4.717708944921805E-2</v>
      </c>
      <c r="F129" s="69">
        <f t="shared" si="9"/>
        <v>-4.7969994317197805E-2</v>
      </c>
      <c r="G129" s="69">
        <f t="shared" si="9"/>
        <v>-4.7476761680009111E-2</v>
      </c>
      <c r="H129" s="69">
        <f t="shared" si="9"/>
        <v>-3.4605150242412432E-2</v>
      </c>
      <c r="I129" s="69">
        <f t="shared" si="9"/>
        <v>-3.7262966949512012E-2</v>
      </c>
      <c r="J129" s="69">
        <f t="shared" si="9"/>
        <v>-4.0748580076560716E-2</v>
      </c>
      <c r="K129" s="70">
        <f t="shared" si="9"/>
        <v>-0.15311911920297971</v>
      </c>
      <c r="L129" s="70">
        <f>SUM(L93:L107,L109:L117,L119:L128)</f>
        <v>-0.52757834563216199</v>
      </c>
    </row>
    <row r="130" spans="1:12" x14ac:dyDescent="0.3">
      <c r="B130" s="36"/>
      <c r="C130" s="36"/>
      <c r="D130" s="36"/>
      <c r="E130" s="36"/>
      <c r="F130" s="36"/>
      <c r="G130" s="36"/>
      <c r="H130" s="36"/>
      <c r="I130" s="36"/>
      <c r="J130" s="36"/>
      <c r="K130" s="36"/>
    </row>
    <row r="131" spans="1:12" x14ac:dyDescent="0.3">
      <c r="B131" s="354" t="s">
        <v>11</v>
      </c>
      <c r="C131" s="39">
        <f>Prob!C40*'ER EL'!C122</f>
        <v>-4.7337278106508882E-2</v>
      </c>
      <c r="D131" s="355" t="s">
        <v>2</v>
      </c>
      <c r="E131" s="73">
        <f>SUM(B93:K107,B109:K117,B119:K128,C131)</f>
        <v>-0.57491562373867078</v>
      </c>
      <c r="F131" s="355"/>
    </row>
  </sheetData>
  <sheetProtection sheet="1" objects="1" scenarios="1"/>
  <mergeCells count="8">
    <mergeCell ref="A49:L49"/>
    <mergeCell ref="A91:L91"/>
    <mergeCell ref="A1:L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653" priority="37" operator="containsText" text="R">
      <formula>NOT(ISERROR(SEARCH("R",B3)))</formula>
    </cfRule>
    <cfRule type="containsText" dxfId="652" priority="38" operator="containsText" text="D">
      <formula>NOT(ISERROR(SEARCH("D",B3)))</formula>
    </cfRule>
    <cfRule type="containsText" dxfId="651" priority="39" operator="containsText" text="S">
      <formula>NOT(ISERROR(SEARCH("S",B3)))</formula>
    </cfRule>
    <cfRule type="containsText" dxfId="650" priority="40" operator="containsText" text="H">
      <formula>NOT(ISERROR(SEARCH("H",B3)))</formula>
    </cfRule>
  </conditionalFormatting>
  <conditionalFormatting sqref="B29:K40 B19:L27 L29:L39 B3:L17">
    <cfRule type="containsText" dxfId="649" priority="36" operator="containsText" text="P">
      <formula>NOT(ISERROR(SEARCH("P",B3)))</formula>
    </cfRule>
  </conditionalFormatting>
  <conditionalFormatting sqref="B3:L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L87 B51:L65 B67:L75 B77:K88">
    <cfRule type="containsText" dxfId="648" priority="19" operator="containsText" text="R">
      <formula>NOT(ISERROR(SEARCH("R",B51)))</formula>
    </cfRule>
    <cfRule type="containsText" dxfId="647" priority="20" operator="containsText" text="D">
      <formula>NOT(ISERROR(SEARCH("D",B51)))</formula>
    </cfRule>
    <cfRule type="containsText" dxfId="646" priority="21" operator="containsText" text="S">
      <formula>NOT(ISERROR(SEARCH("S",B51)))</formula>
    </cfRule>
    <cfRule type="containsText" dxfId="645" priority="22" operator="containsText" text="H">
      <formula>NOT(ISERROR(SEARCH("H",B51)))</formula>
    </cfRule>
  </conditionalFormatting>
  <conditionalFormatting sqref="L77:L87 B51:L65 B67:L75 B77:K88">
    <cfRule type="containsText" dxfId="644" priority="18" operator="containsText" text="P">
      <formula>NOT(ISERROR(SEARCH("P",B51)))</formula>
    </cfRule>
  </conditionalFormatting>
  <conditionalFormatting sqref="B51:L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L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L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29 B93:L107 B109:L117 B119:K130">
    <cfRule type="containsText" dxfId="643" priority="11" operator="containsText" text="R">
      <formula>NOT(ISERROR(SEARCH("R",B93)))</formula>
    </cfRule>
    <cfRule type="containsText" dxfId="642" priority="12" operator="containsText" text="D">
      <formula>NOT(ISERROR(SEARCH("D",B93)))</formula>
    </cfRule>
    <cfRule type="containsText" dxfId="641" priority="13" operator="containsText" text="S">
      <formula>NOT(ISERROR(SEARCH("S",B93)))</formula>
    </cfRule>
    <cfRule type="containsText" dxfId="640" priority="14" operator="containsText" text="H">
      <formula>NOT(ISERROR(SEARCH("H",B93)))</formula>
    </cfRule>
  </conditionalFormatting>
  <conditionalFormatting sqref="L119:L129 B93:L107 B109:L117 B119:K130">
    <cfRule type="containsText" dxfId="639" priority="10" operator="containsText" text="P">
      <formula>NOT(ISERROR(SEARCH("P",B93)))</formula>
    </cfRule>
  </conditionalFormatting>
  <conditionalFormatting sqref="B93:L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L1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L1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K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K1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3"/>
  <sheetViews>
    <sheetView zoomScale="90" zoomScaleNormal="90" zoomScalePageLayoutView="80" workbookViewId="0">
      <selection activeCell="B10" sqref="B10"/>
    </sheetView>
  </sheetViews>
  <sheetFormatPr defaultColWidth="11" defaultRowHeight="15.6" x14ac:dyDescent="0.3"/>
  <cols>
    <col min="1" max="1" width="16.796875" bestFit="1" customWidth="1"/>
    <col min="2" max="2" width="15.296875" bestFit="1" customWidth="1"/>
    <col min="3" max="3" width="13.5" bestFit="1" customWidth="1"/>
    <col min="4" max="10" width="13.796875" customWidth="1"/>
    <col min="11" max="22" width="4.69921875" customWidth="1"/>
  </cols>
  <sheetData>
    <row r="1" spans="1:22" ht="24" thickBot="1" x14ac:dyDescent="0.5">
      <c r="A1" s="435" t="s">
        <v>118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7"/>
    </row>
    <row r="2" spans="1:22" ht="21.6" thickBot="1" x14ac:dyDescent="0.45">
      <c r="A2" s="442" t="s">
        <v>49</v>
      </c>
      <c r="B2" s="443"/>
      <c r="C2" s="443"/>
      <c r="D2" s="444" t="s">
        <v>51</v>
      </c>
      <c r="E2" s="444"/>
      <c r="F2" s="444"/>
      <c r="G2" s="444"/>
      <c r="H2" s="444"/>
      <c r="I2" s="444"/>
      <c r="J2" s="444"/>
      <c r="L2" s="451" t="s">
        <v>23</v>
      </c>
      <c r="M2" s="451"/>
      <c r="N2" s="451"/>
      <c r="O2" s="451"/>
      <c r="P2" s="451"/>
      <c r="Q2" s="451"/>
      <c r="R2" s="451"/>
      <c r="S2" s="451"/>
      <c r="T2" s="451"/>
      <c r="U2" s="451"/>
      <c r="V2" s="451"/>
    </row>
    <row r="3" spans="1:22" ht="16.2" thickBot="1" x14ac:dyDescent="0.35">
      <c r="A3" s="273" t="s">
        <v>61</v>
      </c>
      <c r="B3" s="120" t="s">
        <v>59</v>
      </c>
      <c r="C3" s="128"/>
      <c r="D3" s="275" t="s">
        <v>59</v>
      </c>
      <c r="E3" s="118" t="s">
        <v>60</v>
      </c>
      <c r="F3" s="118" t="s">
        <v>83</v>
      </c>
      <c r="G3" s="118"/>
      <c r="H3" s="118"/>
      <c r="I3" s="118"/>
      <c r="J3" s="118"/>
      <c r="K3" s="1"/>
      <c r="L3" s="48" t="s">
        <v>9</v>
      </c>
      <c r="M3" s="48" t="s">
        <v>22</v>
      </c>
      <c r="N3" s="48">
        <v>2</v>
      </c>
      <c r="O3" s="48">
        <v>3</v>
      </c>
      <c r="P3" s="48">
        <v>4</v>
      </c>
      <c r="Q3" s="48">
        <v>5</v>
      </c>
      <c r="R3" s="48">
        <v>6</v>
      </c>
      <c r="S3" s="48">
        <v>7</v>
      </c>
      <c r="T3" s="48">
        <v>8</v>
      </c>
      <c r="U3" s="48">
        <v>9</v>
      </c>
      <c r="V3" s="48">
        <v>10</v>
      </c>
    </row>
    <row r="4" spans="1:22" ht="16.2" thickBot="1" x14ac:dyDescent="0.35">
      <c r="A4" s="273" t="s">
        <v>119</v>
      </c>
      <c r="B4" s="121" t="s">
        <v>6</v>
      </c>
      <c r="C4" s="128"/>
      <c r="D4" s="118" t="s">
        <v>50</v>
      </c>
      <c r="E4" s="118" t="s">
        <v>6</v>
      </c>
      <c r="F4" s="118"/>
      <c r="G4" s="118"/>
      <c r="H4" s="118"/>
      <c r="I4" s="118"/>
      <c r="J4" s="118"/>
      <c r="K4" s="1"/>
      <c r="L4" s="48" t="s">
        <v>20</v>
      </c>
      <c r="M4" s="49" t="str">
        <f>Summary!C3</f>
        <v>H</v>
      </c>
      <c r="N4" s="49" t="str">
        <f>Summary!D3</f>
        <v>H</v>
      </c>
      <c r="O4" s="49" t="str">
        <f>Summary!E3</f>
        <v>H</v>
      </c>
      <c r="P4" s="49" t="str">
        <f>Summary!F3</f>
        <v>H</v>
      </c>
      <c r="Q4" s="49" t="str">
        <f>Summary!G3</f>
        <v>H</v>
      </c>
      <c r="R4" s="49" t="str">
        <f>Summary!H3</f>
        <v>H</v>
      </c>
      <c r="S4" s="49" t="str">
        <f>Summary!I3</f>
        <v>H</v>
      </c>
      <c r="T4" s="49" t="str">
        <f>Summary!J3</f>
        <v>H</v>
      </c>
      <c r="U4" s="49" t="str">
        <f>Summary!K3</f>
        <v>H</v>
      </c>
      <c r="V4" s="49" t="str">
        <f>Summary!L3</f>
        <v>H</v>
      </c>
    </row>
    <row r="5" spans="1:22" ht="16.2" thickBot="1" x14ac:dyDescent="0.35">
      <c r="A5" s="273" t="s">
        <v>201</v>
      </c>
      <c r="B5" s="121">
        <v>8</v>
      </c>
      <c r="C5" s="128"/>
      <c r="D5" s="118" t="s">
        <v>202</v>
      </c>
      <c r="E5" s="118" t="s">
        <v>203</v>
      </c>
      <c r="F5" s="118"/>
      <c r="G5" s="118"/>
      <c r="H5" s="118"/>
      <c r="I5" s="118"/>
      <c r="J5" s="118"/>
      <c r="K5" s="1"/>
      <c r="L5" s="48">
        <v>9</v>
      </c>
      <c r="M5" s="49" t="str">
        <f>Summary!C4</f>
        <v>H</v>
      </c>
      <c r="N5" s="49" t="str">
        <f>Summary!D4</f>
        <v>H</v>
      </c>
      <c r="O5" s="49" t="str">
        <f>Summary!E4</f>
        <v>D</v>
      </c>
      <c r="P5" s="49" t="str">
        <f>Summary!F4</f>
        <v>D</v>
      </c>
      <c r="Q5" s="49" t="str">
        <f>Summary!G4</f>
        <v>D</v>
      </c>
      <c r="R5" s="49" t="str">
        <f>Summary!H4</f>
        <v>D</v>
      </c>
      <c r="S5" s="49" t="str">
        <f>Summary!I4</f>
        <v>H</v>
      </c>
      <c r="T5" s="49" t="str">
        <f>Summary!J4</f>
        <v>H</v>
      </c>
      <c r="U5" s="49" t="str">
        <f>Summary!K4</f>
        <v>H</v>
      </c>
      <c r="V5" s="49" t="str">
        <f>Summary!L4</f>
        <v>H</v>
      </c>
    </row>
    <row r="6" spans="1:22" ht="16.2" thickBot="1" x14ac:dyDescent="0.35">
      <c r="A6" s="273" t="s">
        <v>217</v>
      </c>
      <c r="B6" s="121">
        <v>4</v>
      </c>
      <c r="C6" s="128" t="str">
        <f>"True Count: " &amp; B6-4</f>
        <v>True Count: 0</v>
      </c>
      <c r="D6" s="118" t="s">
        <v>80</v>
      </c>
      <c r="E6" s="118" t="s">
        <v>79</v>
      </c>
      <c r="F6" s="118"/>
      <c r="G6" s="118"/>
      <c r="H6" s="118"/>
      <c r="I6" s="118"/>
      <c r="J6" s="118"/>
      <c r="K6" s="1"/>
      <c r="L6" s="48">
        <v>10</v>
      </c>
      <c r="M6" s="49" t="str">
        <f>Summary!C5</f>
        <v>H</v>
      </c>
      <c r="N6" s="49" t="str">
        <f>Summary!D5</f>
        <v>D</v>
      </c>
      <c r="O6" s="49" t="str">
        <f>Summary!E5</f>
        <v>D</v>
      </c>
      <c r="P6" s="49" t="str">
        <f>Summary!F5</f>
        <v>D</v>
      </c>
      <c r="Q6" s="49" t="str">
        <f>Summary!G5</f>
        <v>D</v>
      </c>
      <c r="R6" s="49" t="str">
        <f>Summary!H5</f>
        <v>D</v>
      </c>
      <c r="S6" s="49" t="str">
        <f>Summary!I5</f>
        <v>D</v>
      </c>
      <c r="T6" s="49" t="str">
        <f>Summary!J5</f>
        <v>D</v>
      </c>
      <c r="U6" s="49" t="str">
        <f>Summary!K5</f>
        <v>D</v>
      </c>
      <c r="V6" s="49" t="str">
        <f>Summary!L5</f>
        <v>H</v>
      </c>
    </row>
    <row r="7" spans="1:22" ht="16.2" thickBot="1" x14ac:dyDescent="0.35">
      <c r="A7" s="273" t="s">
        <v>52</v>
      </c>
      <c r="B7" s="121" t="s">
        <v>72</v>
      </c>
      <c r="C7" s="128"/>
      <c r="D7" s="118" t="s">
        <v>72</v>
      </c>
      <c r="E7" s="118" t="s">
        <v>53</v>
      </c>
      <c r="F7" s="118"/>
      <c r="G7" s="118"/>
      <c r="H7" s="118"/>
      <c r="I7" s="118"/>
      <c r="J7" s="118"/>
      <c r="K7" s="1"/>
      <c r="L7" s="48">
        <v>11</v>
      </c>
      <c r="M7" s="49" t="str">
        <f>Summary!C6</f>
        <v>H</v>
      </c>
      <c r="N7" s="49" t="str">
        <f>Summary!D6</f>
        <v>D</v>
      </c>
      <c r="O7" s="49" t="str">
        <f>Summary!E6</f>
        <v>D</v>
      </c>
      <c r="P7" s="49" t="str">
        <f>Summary!F6</f>
        <v>D</v>
      </c>
      <c r="Q7" s="49" t="str">
        <f>Summary!G6</f>
        <v>D</v>
      </c>
      <c r="R7" s="49" t="str">
        <f>Summary!H6</f>
        <v>D</v>
      </c>
      <c r="S7" s="49" t="str">
        <f>Summary!I6</f>
        <v>D</v>
      </c>
      <c r="T7" s="49" t="str">
        <f>Summary!J6</f>
        <v>D</v>
      </c>
      <c r="U7" s="49" t="str">
        <f>Summary!K6</f>
        <v>D</v>
      </c>
      <c r="V7" s="49" t="str">
        <f>Summary!L6</f>
        <v>H</v>
      </c>
    </row>
    <row r="8" spans="1:22" ht="16.2" thickBot="1" x14ac:dyDescent="0.35">
      <c r="A8" s="273" t="s">
        <v>58</v>
      </c>
      <c r="B8" s="121" t="s">
        <v>55</v>
      </c>
      <c r="C8" s="128"/>
      <c r="D8" s="118" t="s">
        <v>54</v>
      </c>
      <c r="E8" s="118" t="s">
        <v>55</v>
      </c>
      <c r="F8" s="118"/>
      <c r="G8" s="118"/>
      <c r="H8" s="118"/>
      <c r="I8" s="118"/>
      <c r="J8" s="118"/>
      <c r="K8" s="1"/>
      <c r="L8" s="48">
        <v>12</v>
      </c>
      <c r="M8" s="49" t="str">
        <f>Summary!C7</f>
        <v>H</v>
      </c>
      <c r="N8" s="49" t="str">
        <f>Summary!D7</f>
        <v>H</v>
      </c>
      <c r="O8" s="49" t="str">
        <f>Summary!E7</f>
        <v>H</v>
      </c>
      <c r="P8" s="49" t="str">
        <f>Summary!F7</f>
        <v>S</v>
      </c>
      <c r="Q8" s="49" t="str">
        <f>Summary!G7</f>
        <v>S</v>
      </c>
      <c r="R8" s="49" t="str">
        <f>Summary!H7</f>
        <v>S</v>
      </c>
      <c r="S8" s="49" t="str">
        <f>Summary!I7</f>
        <v>H</v>
      </c>
      <c r="T8" s="49" t="str">
        <f>Summary!J7</f>
        <v>H</v>
      </c>
      <c r="U8" s="49" t="str">
        <f>Summary!K7</f>
        <v>H</v>
      </c>
      <c r="V8" s="49" t="str">
        <f>Summary!L7</f>
        <v>H</v>
      </c>
    </row>
    <row r="9" spans="1:22" ht="16.2" thickBot="1" x14ac:dyDescent="0.35">
      <c r="A9" s="273" t="s">
        <v>56</v>
      </c>
      <c r="B9" s="121" t="s">
        <v>55</v>
      </c>
      <c r="C9" s="128"/>
      <c r="D9" s="118" t="s">
        <v>54</v>
      </c>
      <c r="E9" s="118" t="s">
        <v>55</v>
      </c>
      <c r="F9" s="118"/>
      <c r="G9" s="118"/>
      <c r="H9" s="118"/>
      <c r="I9" s="118"/>
      <c r="J9" s="118"/>
      <c r="K9" s="1"/>
      <c r="L9" s="48">
        <v>13</v>
      </c>
      <c r="M9" s="49" t="str">
        <f>Summary!C8</f>
        <v>H</v>
      </c>
      <c r="N9" s="49" t="str">
        <f>Summary!D8</f>
        <v>S</v>
      </c>
      <c r="O9" s="49" t="str">
        <f>Summary!E8</f>
        <v>S</v>
      </c>
      <c r="P9" s="49" t="str">
        <f>Summary!F8</f>
        <v>S</v>
      </c>
      <c r="Q9" s="49" t="str">
        <f>Summary!G8</f>
        <v>S</v>
      </c>
      <c r="R9" s="49" t="str">
        <f>Summary!H8</f>
        <v>S</v>
      </c>
      <c r="S9" s="49" t="str">
        <f>Summary!I8</f>
        <v>H</v>
      </c>
      <c r="T9" s="49" t="str">
        <f>Summary!J8</f>
        <v>H</v>
      </c>
      <c r="U9" s="49" t="str">
        <f>Summary!K8</f>
        <v>H</v>
      </c>
      <c r="V9" s="49" t="str">
        <f>Summary!L8</f>
        <v>H</v>
      </c>
    </row>
    <row r="10" spans="1:22" ht="16.2" thickBot="1" x14ac:dyDescent="0.35">
      <c r="A10" s="273" t="s">
        <v>71</v>
      </c>
      <c r="B10" s="121" t="s">
        <v>55</v>
      </c>
      <c r="C10" s="128"/>
      <c r="D10" s="118" t="s">
        <v>54</v>
      </c>
      <c r="E10" s="118" t="s">
        <v>55</v>
      </c>
      <c r="F10" s="118"/>
      <c r="G10" s="118"/>
      <c r="H10" s="118"/>
      <c r="I10" s="118"/>
      <c r="J10" s="118"/>
      <c r="K10" s="1"/>
      <c r="L10" s="48">
        <v>14</v>
      </c>
      <c r="M10" s="49" t="str">
        <f>Summary!C9</f>
        <v>H</v>
      </c>
      <c r="N10" s="49" t="str">
        <f>Summary!D9</f>
        <v>S</v>
      </c>
      <c r="O10" s="49" t="str">
        <f>Summary!E9</f>
        <v>S</v>
      </c>
      <c r="P10" s="49" t="str">
        <f>Summary!F9</f>
        <v>S</v>
      </c>
      <c r="Q10" s="49" t="str">
        <f>Summary!G9</f>
        <v>S</v>
      </c>
      <c r="R10" s="49" t="str">
        <f>Summary!H9</f>
        <v>S</v>
      </c>
      <c r="S10" s="49" t="str">
        <f>Summary!I9</f>
        <v>H</v>
      </c>
      <c r="T10" s="49" t="str">
        <f>Summary!J9</f>
        <v>H</v>
      </c>
      <c r="U10" s="49" t="str">
        <f>Summary!K9</f>
        <v>H</v>
      </c>
      <c r="V10" s="49" t="str">
        <f>Summary!L9</f>
        <v>H</v>
      </c>
    </row>
    <row r="11" spans="1:22" ht="16.2" thickBot="1" x14ac:dyDescent="0.35">
      <c r="A11" s="273" t="s">
        <v>49</v>
      </c>
      <c r="B11" s="121" t="s">
        <v>62</v>
      </c>
      <c r="C11" s="128"/>
      <c r="D11" s="118" t="s">
        <v>63</v>
      </c>
      <c r="E11" s="118" t="s">
        <v>62</v>
      </c>
      <c r="F11" s="118"/>
      <c r="G11" s="118"/>
      <c r="H11" s="118"/>
      <c r="I11" s="118"/>
      <c r="J11" s="118"/>
      <c r="K11" s="1"/>
      <c r="L11" s="48">
        <v>15</v>
      </c>
      <c r="M11" s="49" t="str">
        <f>Summary!C10</f>
        <v>H</v>
      </c>
      <c r="N11" s="49" t="str">
        <f>Summary!D10</f>
        <v>S</v>
      </c>
      <c r="O11" s="49" t="str">
        <f>Summary!E10</f>
        <v>S</v>
      </c>
      <c r="P11" s="49" t="str">
        <f>Summary!F10</f>
        <v>S</v>
      </c>
      <c r="Q11" s="49" t="str">
        <f>Summary!G10</f>
        <v>S</v>
      </c>
      <c r="R11" s="49" t="str">
        <f>Summary!H10</f>
        <v>S</v>
      </c>
      <c r="S11" s="49" t="str">
        <f>Summary!I10</f>
        <v>H</v>
      </c>
      <c r="T11" s="49" t="str">
        <f>Summary!J10</f>
        <v>H</v>
      </c>
      <c r="U11" s="49" t="str">
        <f>Summary!K10</f>
        <v>H</v>
      </c>
      <c r="V11" s="49" t="str">
        <f>Summary!L10</f>
        <v>H</v>
      </c>
    </row>
    <row r="12" spans="1:22" ht="16.2" thickBot="1" x14ac:dyDescent="0.35">
      <c r="A12" s="273" t="s">
        <v>69</v>
      </c>
      <c r="B12" s="121">
        <v>2</v>
      </c>
      <c r="C12" s="128" t="s">
        <v>70</v>
      </c>
      <c r="D12" s="118" t="s">
        <v>57</v>
      </c>
      <c r="E12" s="118" t="s">
        <v>78</v>
      </c>
      <c r="F12" s="118"/>
      <c r="G12" s="118"/>
      <c r="H12" s="118"/>
      <c r="I12" s="118"/>
      <c r="J12" s="118"/>
      <c r="K12" s="1"/>
      <c r="L12" s="48">
        <v>16</v>
      </c>
      <c r="M12" s="49" t="str">
        <f>Summary!C11</f>
        <v>S</v>
      </c>
      <c r="N12" s="49" t="str">
        <f>Summary!D11</f>
        <v>S</v>
      </c>
      <c r="O12" s="49" t="str">
        <f>Summary!E11</f>
        <v>S</v>
      </c>
      <c r="P12" s="49" t="str">
        <f>Summary!F11</f>
        <v>S</v>
      </c>
      <c r="Q12" s="49" t="str">
        <f>Summary!G11</f>
        <v>S</v>
      </c>
      <c r="R12" s="49" t="str">
        <f>Summary!H11</f>
        <v>S</v>
      </c>
      <c r="S12" s="49" t="str">
        <f>Summary!I11</f>
        <v>H</v>
      </c>
      <c r="T12" s="49" t="str">
        <f>Summary!J11</f>
        <v>H</v>
      </c>
      <c r="U12" s="49" t="str">
        <f>Summary!K11</f>
        <v>H</v>
      </c>
      <c r="V12" s="49" t="str">
        <f>Summary!L11</f>
        <v>H</v>
      </c>
    </row>
    <row r="13" spans="1:22" ht="16.2" thickBot="1" x14ac:dyDescent="0.35">
      <c r="A13" s="273" t="s">
        <v>77</v>
      </c>
      <c r="B13" s="121" t="s">
        <v>55</v>
      </c>
      <c r="C13" s="128"/>
      <c r="D13" s="118" t="s">
        <v>54</v>
      </c>
      <c r="E13" s="118" t="s">
        <v>55</v>
      </c>
      <c r="F13" s="118"/>
      <c r="G13" s="118"/>
      <c r="H13" s="118"/>
      <c r="I13" s="118"/>
      <c r="J13" s="118"/>
      <c r="K13" s="1"/>
      <c r="L13" s="48" t="s">
        <v>21</v>
      </c>
      <c r="M13" s="49" t="str">
        <f>Summary!C12</f>
        <v>S</v>
      </c>
      <c r="N13" s="49" t="str">
        <f>Summary!D12</f>
        <v>S</v>
      </c>
      <c r="O13" s="49" t="str">
        <f>Summary!E12</f>
        <v>S</v>
      </c>
      <c r="P13" s="49" t="str">
        <f>Summary!F12</f>
        <v>S</v>
      </c>
      <c r="Q13" s="49" t="str">
        <f>Summary!G12</f>
        <v>S</v>
      </c>
      <c r="R13" s="49" t="str">
        <f>Summary!H12</f>
        <v>S</v>
      </c>
      <c r="S13" s="49" t="str">
        <f>Summary!I12</f>
        <v>S</v>
      </c>
      <c r="T13" s="49" t="str">
        <f>Summary!J12</f>
        <v>S</v>
      </c>
      <c r="U13" s="49" t="str">
        <f>Summary!K12</f>
        <v>S</v>
      </c>
      <c r="V13" s="49" t="str">
        <f>Summary!L12</f>
        <v>S</v>
      </c>
    </row>
    <row r="14" spans="1:22" ht="16.2" thickBot="1" x14ac:dyDescent="0.35">
      <c r="A14" s="273" t="s">
        <v>85</v>
      </c>
      <c r="B14" s="121" t="s">
        <v>82</v>
      </c>
      <c r="C14" s="128"/>
      <c r="D14" s="118" t="s">
        <v>81</v>
      </c>
      <c r="E14" s="118" t="s">
        <v>82</v>
      </c>
      <c r="F14" s="118"/>
      <c r="G14" s="118"/>
      <c r="H14" s="118"/>
      <c r="I14" s="118"/>
      <c r="J14" s="118"/>
      <c r="K14" s="1"/>
      <c r="L14" s="48" t="s">
        <v>4</v>
      </c>
      <c r="M14" s="48" t="s">
        <v>22</v>
      </c>
      <c r="N14" s="48">
        <v>2</v>
      </c>
      <c r="O14" s="48">
        <v>3</v>
      </c>
      <c r="P14" s="48">
        <v>4</v>
      </c>
      <c r="Q14" s="48">
        <v>5</v>
      </c>
      <c r="R14" s="48">
        <v>6</v>
      </c>
      <c r="S14" s="48">
        <v>7</v>
      </c>
      <c r="T14" s="48">
        <v>8</v>
      </c>
      <c r="U14" s="48">
        <v>9</v>
      </c>
      <c r="V14" s="48">
        <v>10</v>
      </c>
    </row>
    <row r="15" spans="1:22" ht="16.2" thickBot="1" x14ac:dyDescent="0.35">
      <c r="A15" s="273" t="s">
        <v>86</v>
      </c>
      <c r="B15" s="121" t="s">
        <v>87</v>
      </c>
      <c r="C15" s="128"/>
      <c r="D15" s="118" t="s">
        <v>87</v>
      </c>
      <c r="E15" s="118" t="s">
        <v>88</v>
      </c>
      <c r="F15" s="118"/>
      <c r="G15" s="118"/>
      <c r="H15" s="118"/>
      <c r="I15" s="118"/>
      <c r="J15" s="118"/>
      <c r="K15" s="1"/>
      <c r="L15" s="48">
        <v>13</v>
      </c>
      <c r="M15" s="49" t="str">
        <f>Summary!C14</f>
        <v>H</v>
      </c>
      <c r="N15" s="49" t="str">
        <f>Summary!D14</f>
        <v>H</v>
      </c>
      <c r="O15" s="49" t="str">
        <f>Summary!E14</f>
        <v>H</v>
      </c>
      <c r="P15" s="49" t="str">
        <f>Summary!F14</f>
        <v>H</v>
      </c>
      <c r="Q15" s="49" t="str">
        <f>Summary!G14</f>
        <v>H</v>
      </c>
      <c r="R15" s="49" t="str">
        <f>Summary!H14</f>
        <v>D</v>
      </c>
      <c r="S15" s="49" t="str">
        <f>Summary!I14</f>
        <v>H</v>
      </c>
      <c r="T15" s="49" t="str">
        <f>Summary!J14</f>
        <v>H</v>
      </c>
      <c r="U15" s="49" t="str">
        <f>Summary!K14</f>
        <v>H</v>
      </c>
      <c r="V15" s="49" t="str">
        <f>Summary!L14</f>
        <v>H</v>
      </c>
    </row>
    <row r="16" spans="1:22" ht="16.2" thickBot="1" x14ac:dyDescent="0.35">
      <c r="A16" s="273" t="s">
        <v>111</v>
      </c>
      <c r="B16" s="121" t="s">
        <v>82</v>
      </c>
      <c r="C16" s="128"/>
      <c r="D16" s="118" t="s">
        <v>81</v>
      </c>
      <c r="E16" s="118" t="s">
        <v>112</v>
      </c>
      <c r="F16" s="118" t="s">
        <v>82</v>
      </c>
      <c r="G16" s="118"/>
      <c r="H16" s="118"/>
      <c r="I16" s="118"/>
      <c r="J16" s="118"/>
      <c r="K16" s="1"/>
      <c r="L16" s="48">
        <v>14</v>
      </c>
      <c r="M16" s="49" t="str">
        <f>Summary!C15</f>
        <v>H</v>
      </c>
      <c r="N16" s="49" t="str">
        <f>Summary!D15</f>
        <v>H</v>
      </c>
      <c r="O16" s="49" t="str">
        <f>Summary!E15</f>
        <v>H</v>
      </c>
      <c r="P16" s="49" t="str">
        <f>Summary!F15</f>
        <v>H</v>
      </c>
      <c r="Q16" s="49" t="str">
        <f>Summary!G15</f>
        <v>D</v>
      </c>
      <c r="R16" s="49" t="str">
        <f>Summary!H15</f>
        <v>D</v>
      </c>
      <c r="S16" s="49" t="str">
        <f>Summary!I15</f>
        <v>H</v>
      </c>
      <c r="T16" s="49" t="str">
        <f>Summary!J15</f>
        <v>H</v>
      </c>
      <c r="U16" s="49" t="str">
        <f>Summary!K15</f>
        <v>H</v>
      </c>
      <c r="V16" s="49" t="str">
        <f>Summary!L15</f>
        <v>H</v>
      </c>
    </row>
    <row r="17" spans="1:22" ht="16.2" thickBot="1" x14ac:dyDescent="0.35">
      <c r="A17" s="273" t="s">
        <v>110</v>
      </c>
      <c r="B17" s="121" t="s">
        <v>82</v>
      </c>
      <c r="C17" s="128"/>
      <c r="D17" s="118" t="s">
        <v>81</v>
      </c>
      <c r="E17" s="118" t="s">
        <v>112</v>
      </c>
      <c r="F17" s="118" t="s">
        <v>82</v>
      </c>
      <c r="G17" s="118"/>
      <c r="H17" s="118"/>
      <c r="I17" s="118"/>
      <c r="J17" s="118"/>
      <c r="K17" s="1"/>
      <c r="L17" s="48">
        <v>15</v>
      </c>
      <c r="M17" s="49" t="str">
        <f>Summary!C16</f>
        <v>H</v>
      </c>
      <c r="N17" s="49" t="str">
        <f>Summary!D16</f>
        <v>H</v>
      </c>
      <c r="O17" s="49" t="str">
        <f>Summary!E16</f>
        <v>H</v>
      </c>
      <c r="P17" s="49" t="str">
        <f>Summary!F16</f>
        <v>H</v>
      </c>
      <c r="Q17" s="49" t="str">
        <f>Summary!G16</f>
        <v>D</v>
      </c>
      <c r="R17" s="49" t="str">
        <f>Summary!H16</f>
        <v>D</v>
      </c>
      <c r="S17" s="49" t="str">
        <f>Summary!I16</f>
        <v>H</v>
      </c>
      <c r="T17" s="49" t="str">
        <f>Summary!J16</f>
        <v>H</v>
      </c>
      <c r="U17" s="49" t="str">
        <f>Summary!K16</f>
        <v>H</v>
      </c>
      <c r="V17" s="49" t="str">
        <f>Summary!L16</f>
        <v>H</v>
      </c>
    </row>
    <row r="18" spans="1:22" x14ac:dyDescent="0.3">
      <c r="A18" s="273" t="s">
        <v>84</v>
      </c>
      <c r="B18" s="121">
        <v>2</v>
      </c>
      <c r="C18" s="128" t="s">
        <v>70</v>
      </c>
      <c r="D18" s="118" t="s">
        <v>57</v>
      </c>
      <c r="E18" s="118" t="s">
        <v>78</v>
      </c>
      <c r="F18" s="118"/>
      <c r="G18" s="118"/>
      <c r="H18" s="118"/>
      <c r="I18" s="118"/>
      <c r="J18" s="118"/>
      <c r="K18" s="128"/>
      <c r="L18" s="48">
        <v>16</v>
      </c>
      <c r="M18" s="49" t="str">
        <f>Summary!C17</f>
        <v>H</v>
      </c>
      <c r="N18" s="49" t="str">
        <f>Summary!D17</f>
        <v>H</v>
      </c>
      <c r="O18" s="49" t="str">
        <f>Summary!E17</f>
        <v>H</v>
      </c>
      <c r="P18" s="49" t="str">
        <f>Summary!F17</f>
        <v>D</v>
      </c>
      <c r="Q18" s="49" t="str">
        <f>Summary!G17</f>
        <v>D</v>
      </c>
      <c r="R18" s="49" t="str">
        <f>Summary!H17</f>
        <v>D</v>
      </c>
      <c r="S18" s="49" t="str">
        <f>Summary!I17</f>
        <v>H</v>
      </c>
      <c r="T18" s="49" t="str">
        <f>Summary!J17</f>
        <v>H</v>
      </c>
      <c r="U18" s="49" t="str">
        <f>Summary!K17</f>
        <v>H</v>
      </c>
      <c r="V18" s="49" t="str">
        <f>Summary!L17</f>
        <v>H</v>
      </c>
    </row>
    <row r="19" spans="1:22" x14ac:dyDescent="0.3">
      <c r="A19" s="445" t="s">
        <v>244</v>
      </c>
      <c r="B19" s="445"/>
      <c r="C19" s="445"/>
      <c r="D19" s="445"/>
      <c r="E19" s="445"/>
      <c r="F19" s="445"/>
      <c r="G19" s="445"/>
      <c r="H19" s="445"/>
      <c r="I19" s="445"/>
      <c r="J19" s="446"/>
      <c r="K19" s="128"/>
      <c r="L19" s="48">
        <v>17</v>
      </c>
      <c r="M19" s="49" t="str">
        <f>Summary!C18</f>
        <v>H</v>
      </c>
      <c r="N19" s="49" t="str">
        <f>Summary!D18</f>
        <v>H</v>
      </c>
      <c r="O19" s="49" t="str">
        <f>Summary!E18</f>
        <v>D</v>
      </c>
      <c r="P19" s="49" t="str">
        <f>Summary!F18</f>
        <v>D</v>
      </c>
      <c r="Q19" s="49" t="str">
        <f>Summary!G18</f>
        <v>D</v>
      </c>
      <c r="R19" s="49" t="str">
        <f>Summary!H18</f>
        <v>D</v>
      </c>
      <c r="S19" s="49" t="str">
        <f>Summary!I18</f>
        <v>H</v>
      </c>
      <c r="T19" s="49" t="str">
        <f>Summary!J18</f>
        <v>H</v>
      </c>
      <c r="U19" s="49" t="str">
        <f>Summary!K18</f>
        <v>H</v>
      </c>
      <c r="V19" s="49" t="str">
        <f>Summary!L18</f>
        <v>H</v>
      </c>
    </row>
    <row r="20" spans="1:22" ht="16.2" thickBot="1" x14ac:dyDescent="0.35">
      <c r="A20" s="274" t="s">
        <v>186</v>
      </c>
      <c r="B20" s="276" t="s">
        <v>196</v>
      </c>
      <c r="C20" s="119"/>
      <c r="D20" s="118"/>
      <c r="E20" s="118"/>
      <c r="F20" s="118"/>
      <c r="G20" s="118"/>
      <c r="H20" s="118"/>
      <c r="I20" s="118"/>
      <c r="J20" s="118"/>
      <c r="K20" s="128"/>
      <c r="L20" s="48">
        <v>18</v>
      </c>
      <c r="M20" s="49" t="str">
        <f>Summary!C19</f>
        <v>S</v>
      </c>
      <c r="N20" s="49" t="str">
        <f>Summary!D19</f>
        <v>S</v>
      </c>
      <c r="O20" s="49" t="str">
        <f>Summary!E19</f>
        <v>D</v>
      </c>
      <c r="P20" s="49" t="str">
        <f>Summary!F19</f>
        <v>D</v>
      </c>
      <c r="Q20" s="49" t="str">
        <f>Summary!G19</f>
        <v>D</v>
      </c>
      <c r="R20" s="49" t="str">
        <f>Summary!H19</f>
        <v>D</v>
      </c>
      <c r="S20" s="49" t="str">
        <f>Summary!I19</f>
        <v>S</v>
      </c>
      <c r="T20" s="49" t="str">
        <f>Summary!J19</f>
        <v>S</v>
      </c>
      <c r="U20" s="49" t="str">
        <f>Summary!K19</f>
        <v>H</v>
      </c>
      <c r="V20" s="49" t="str">
        <f>Summary!L19</f>
        <v>H</v>
      </c>
    </row>
    <row r="21" spans="1:22" ht="16.2" thickBot="1" x14ac:dyDescent="0.35">
      <c r="A21" s="274" t="s">
        <v>185</v>
      </c>
      <c r="B21" s="440" t="s">
        <v>187</v>
      </c>
      <c r="C21" s="441"/>
      <c r="D21" s="118"/>
      <c r="E21" s="118"/>
      <c r="F21" s="118"/>
      <c r="G21" s="118"/>
      <c r="H21" s="118"/>
      <c r="I21" s="118"/>
      <c r="J21" s="118"/>
      <c r="L21" s="48">
        <v>19</v>
      </c>
      <c r="M21" s="49" t="str">
        <f>Summary!C20</f>
        <v>S</v>
      </c>
      <c r="N21" s="49" t="str">
        <f>Summary!D20</f>
        <v>S</v>
      </c>
      <c r="O21" s="49" t="str">
        <f>Summary!E20</f>
        <v>S</v>
      </c>
      <c r="P21" s="49" t="str">
        <f>Summary!F20</f>
        <v>S</v>
      </c>
      <c r="Q21" s="49" t="str">
        <f>Summary!G20</f>
        <v>S</v>
      </c>
      <c r="R21" s="49" t="str">
        <f>Summary!H20</f>
        <v>S</v>
      </c>
      <c r="S21" s="49" t="str">
        <f>Summary!I20</f>
        <v>S</v>
      </c>
      <c r="T21" s="49" t="str">
        <f>Summary!J20</f>
        <v>S</v>
      </c>
      <c r="U21" s="49" t="str">
        <f>Summary!K20</f>
        <v>S</v>
      </c>
      <c r="V21" s="49" t="str">
        <f>Summary!L20</f>
        <v>S</v>
      </c>
    </row>
    <row r="22" spans="1:22" ht="16.2" thickBot="1" x14ac:dyDescent="0.35">
      <c r="A22" s="447" t="s">
        <v>245</v>
      </c>
      <c r="B22" s="447"/>
      <c r="C22" s="447"/>
      <c r="D22" s="447"/>
      <c r="E22" s="447"/>
      <c r="F22" s="447"/>
      <c r="G22" s="447"/>
      <c r="H22" s="447"/>
      <c r="I22" s="447"/>
      <c r="J22" s="448"/>
      <c r="L22" s="48" t="s">
        <v>10</v>
      </c>
      <c r="M22" s="48" t="s">
        <v>22</v>
      </c>
      <c r="N22" s="48">
        <v>2</v>
      </c>
      <c r="O22" s="48">
        <v>3</v>
      </c>
      <c r="P22" s="48">
        <v>4</v>
      </c>
      <c r="Q22" s="48">
        <v>5</v>
      </c>
      <c r="R22" s="48">
        <v>6</v>
      </c>
      <c r="S22" s="48">
        <v>7</v>
      </c>
      <c r="T22" s="48">
        <v>8</v>
      </c>
      <c r="U22" s="48">
        <v>9</v>
      </c>
      <c r="V22" s="48">
        <v>10</v>
      </c>
    </row>
    <row r="23" spans="1:22" x14ac:dyDescent="0.3">
      <c r="A23" s="274" t="s">
        <v>189</v>
      </c>
      <c r="B23" s="277" t="s">
        <v>190</v>
      </c>
      <c r="C23" s="278"/>
      <c r="D23" s="118" t="s">
        <v>190</v>
      </c>
      <c r="E23" s="118" t="s">
        <v>191</v>
      </c>
      <c r="F23" s="118"/>
      <c r="G23" s="118"/>
      <c r="H23" s="118"/>
      <c r="I23" s="118"/>
      <c r="J23" s="118"/>
      <c r="L23" s="48" t="s">
        <v>22</v>
      </c>
      <c r="M23" s="49">
        <f>Summary!C23</f>
        <v>2</v>
      </c>
      <c r="N23" s="49">
        <f>Summary!D23</f>
        <v>2</v>
      </c>
      <c r="O23" s="49">
        <f>Summary!E23</f>
        <v>2</v>
      </c>
      <c r="P23" s="49">
        <f>Summary!F23</f>
        <v>2</v>
      </c>
      <c r="Q23" s="49">
        <f>Summary!G23</f>
        <v>2</v>
      </c>
      <c r="R23" s="49">
        <f>Summary!H23</f>
        <v>2</v>
      </c>
      <c r="S23" s="49">
        <f>Summary!I23</f>
        <v>2</v>
      </c>
      <c r="T23" s="49">
        <f>Summary!J23</f>
        <v>2</v>
      </c>
      <c r="U23" s="49">
        <f>Summary!K23</f>
        <v>2</v>
      </c>
      <c r="V23" s="49">
        <f>Summary!L23</f>
        <v>2</v>
      </c>
    </row>
    <row r="24" spans="1:22" x14ac:dyDescent="0.3">
      <c r="A24" s="368" t="s">
        <v>228</v>
      </c>
      <c r="B24" s="369" t="s">
        <v>172</v>
      </c>
      <c r="C24" s="278"/>
      <c r="D24" s="370" t="s">
        <v>229</v>
      </c>
      <c r="E24" s="370" t="s">
        <v>172</v>
      </c>
      <c r="F24" s="370" t="s">
        <v>224</v>
      </c>
      <c r="G24" s="370" t="s">
        <v>227</v>
      </c>
      <c r="H24" s="370"/>
      <c r="I24" s="370"/>
      <c r="J24" s="370"/>
      <c r="L24" s="48">
        <v>2</v>
      </c>
      <c r="M24" s="49" t="str">
        <f>Summary!C24</f>
        <v>H</v>
      </c>
      <c r="N24" s="49" t="str">
        <f>Summary!D24</f>
        <v>H</v>
      </c>
      <c r="O24" s="49" t="str">
        <f>Summary!E24</f>
        <v>H</v>
      </c>
      <c r="P24" s="49">
        <f>Summary!F24</f>
        <v>2</v>
      </c>
      <c r="Q24" s="49">
        <f>Summary!G24</f>
        <v>2</v>
      </c>
      <c r="R24" s="49">
        <f>Summary!H24</f>
        <v>2</v>
      </c>
      <c r="S24" s="49">
        <f>Summary!I24</f>
        <v>2</v>
      </c>
      <c r="T24" s="49" t="str">
        <f>Summary!J24</f>
        <v>H</v>
      </c>
      <c r="U24" s="49" t="str">
        <f>Summary!K24</f>
        <v>H</v>
      </c>
      <c r="V24" s="49" t="str">
        <f>Summary!L24</f>
        <v>H</v>
      </c>
    </row>
    <row r="25" spans="1:22" x14ac:dyDescent="0.3">
      <c r="A25" s="449" t="s">
        <v>246</v>
      </c>
      <c r="B25" s="445"/>
      <c r="C25" s="445"/>
      <c r="D25" s="445"/>
      <c r="E25" s="445"/>
      <c r="F25" s="445"/>
      <c r="G25" s="445"/>
      <c r="H25" s="445"/>
      <c r="I25" s="445"/>
      <c r="J25" s="446"/>
      <c r="L25" s="48">
        <v>3</v>
      </c>
      <c r="M25" s="49" t="str">
        <f>Summary!C25</f>
        <v>H</v>
      </c>
      <c r="N25" s="49" t="str">
        <f>Summary!D25</f>
        <v>H</v>
      </c>
      <c r="O25" s="49" t="str">
        <f>Summary!E25</f>
        <v>H</v>
      </c>
      <c r="P25" s="49">
        <f>Summary!F25</f>
        <v>2</v>
      </c>
      <c r="Q25" s="49">
        <f>Summary!G25</f>
        <v>2</v>
      </c>
      <c r="R25" s="49">
        <f>Summary!H25</f>
        <v>2</v>
      </c>
      <c r="S25" s="49">
        <f>Summary!I25</f>
        <v>2</v>
      </c>
      <c r="T25" s="49" t="str">
        <f>Summary!J25</f>
        <v>H</v>
      </c>
      <c r="U25" s="49" t="str">
        <f>Summary!K25</f>
        <v>H</v>
      </c>
      <c r="V25" s="49" t="str">
        <f>Summary!L25</f>
        <v>H</v>
      </c>
    </row>
    <row r="26" spans="1:22" x14ac:dyDescent="0.3">
      <c r="A26" s="365" t="s">
        <v>247</v>
      </c>
      <c r="B26" s="373" t="s">
        <v>55</v>
      </c>
      <c r="C26" s="1"/>
      <c r="D26" s="118" t="s">
        <v>54</v>
      </c>
      <c r="E26" s="118" t="s">
        <v>55</v>
      </c>
      <c r="F26" s="118"/>
      <c r="G26" s="118"/>
      <c r="H26" s="118"/>
      <c r="I26" s="118"/>
      <c r="J26" s="118"/>
      <c r="L26" s="48">
        <v>4</v>
      </c>
      <c r="M26" s="49" t="str">
        <f>Summary!C26</f>
        <v>H</v>
      </c>
      <c r="N26" s="49" t="str">
        <f>Summary!D26</f>
        <v>H</v>
      </c>
      <c r="O26" s="49" t="str">
        <f>Summary!E26</f>
        <v>H</v>
      </c>
      <c r="P26" s="49" t="str">
        <f>Summary!F26</f>
        <v>H</v>
      </c>
      <c r="Q26" s="49" t="str">
        <f>Summary!G26</f>
        <v>H</v>
      </c>
      <c r="R26" s="49" t="str">
        <f>Summary!H26</f>
        <v>H</v>
      </c>
      <c r="S26" s="49" t="str">
        <f>Summary!I26</f>
        <v>H</v>
      </c>
      <c r="T26" s="49" t="str">
        <f>Summary!J26</f>
        <v>H</v>
      </c>
      <c r="U26" s="49" t="str">
        <f>Summary!K26</f>
        <v>H</v>
      </c>
      <c r="V26" s="49" t="str">
        <f>Summary!L26</f>
        <v>H</v>
      </c>
    </row>
    <row r="27" spans="1:22" x14ac:dyDescent="0.3">
      <c r="A27" s="328" t="s">
        <v>40</v>
      </c>
      <c r="B27" s="2">
        <f>Analysis!C1</f>
        <v>0.41373164288216041</v>
      </c>
      <c r="C27" s="371">
        <f>Analysis!C1</f>
        <v>0.41373164288216041</v>
      </c>
      <c r="D27" s="328" t="s">
        <v>41</v>
      </c>
      <c r="E27" s="2">
        <f>Analysis!E1</f>
        <v>0.58626835711783964</v>
      </c>
      <c r="F27" s="372">
        <f>Analysis!E1</f>
        <v>0.58626835711783964</v>
      </c>
      <c r="G27" s="328" t="s">
        <v>127</v>
      </c>
      <c r="H27" s="2">
        <f>Analysis!G1</f>
        <v>59.548342504882434</v>
      </c>
      <c r="I27" s="328" t="s">
        <v>132</v>
      </c>
      <c r="J27" s="2">
        <f>Analysis!I1</f>
        <v>-42.077013244733351</v>
      </c>
      <c r="L27" s="48">
        <v>5</v>
      </c>
      <c r="M27" s="49" t="str">
        <f>Summary!C27</f>
        <v>H</v>
      </c>
      <c r="N27" s="49" t="str">
        <f>Summary!D27</f>
        <v>D</v>
      </c>
      <c r="O27" s="49" t="str">
        <f>Summary!E27</f>
        <v>D</v>
      </c>
      <c r="P27" s="49" t="str">
        <f>Summary!F27</f>
        <v>D</v>
      </c>
      <c r="Q27" s="49" t="str">
        <f>Summary!G27</f>
        <v>D</v>
      </c>
      <c r="R27" s="49" t="str">
        <f>Summary!H27</f>
        <v>D</v>
      </c>
      <c r="S27" s="49" t="str">
        <f>Summary!I27</f>
        <v>D</v>
      </c>
      <c r="T27" s="49" t="str">
        <f>Summary!J27</f>
        <v>D</v>
      </c>
      <c r="U27" s="49" t="str">
        <f>Summary!K27</f>
        <v>D</v>
      </c>
      <c r="V27" s="49" t="str">
        <f>Summary!L27</f>
        <v>H</v>
      </c>
    </row>
    <row r="28" spans="1:22" x14ac:dyDescent="0.3">
      <c r="A28" s="48" t="s">
        <v>66</v>
      </c>
      <c r="B28" s="52">
        <f>IF(Rules!$B$17=Rules!$D$17,EV!H46+'5 Cards'!G122,EV!H46)</f>
        <v>-3.138785196080817E-2</v>
      </c>
      <c r="C28" s="318">
        <f>B28</f>
        <v>-3.138785196080817E-2</v>
      </c>
      <c r="D28" s="48" t="s">
        <v>48</v>
      </c>
      <c r="E28" s="1">
        <f>B27-E27</f>
        <v>-0.17253671423567923</v>
      </c>
      <c r="F28" s="279">
        <f>C27-F27</f>
        <v>-0.17253671423567923</v>
      </c>
      <c r="G28" s="1"/>
      <c r="H28" s="1"/>
      <c r="I28" s="1"/>
      <c r="J28" s="1"/>
      <c r="L28" s="48">
        <v>6</v>
      </c>
      <c r="M28" s="49" t="str">
        <f>Summary!C28</f>
        <v>H</v>
      </c>
      <c r="N28" s="49" t="str">
        <f>Summary!D28</f>
        <v>H</v>
      </c>
      <c r="O28" s="49">
        <f>Summary!E28</f>
        <v>2</v>
      </c>
      <c r="P28" s="49">
        <f>Summary!F28</f>
        <v>2</v>
      </c>
      <c r="Q28" s="49">
        <f>Summary!G28</f>
        <v>2</v>
      </c>
      <c r="R28" s="49">
        <f>Summary!H28</f>
        <v>2</v>
      </c>
      <c r="S28" s="49" t="str">
        <f>Summary!I28</f>
        <v>H</v>
      </c>
      <c r="T28" s="49" t="str">
        <f>Summary!J28</f>
        <v>H</v>
      </c>
      <c r="U28" s="49" t="str">
        <f>Summary!K28</f>
        <v>H</v>
      </c>
      <c r="V28" s="49" t="str">
        <f>Summary!L28</f>
        <v>H</v>
      </c>
    </row>
    <row r="29" spans="1:22" x14ac:dyDescent="0.3">
      <c r="A29" s="438" t="str">
        <f>Final!M6</f>
        <v>Strategy Evs</v>
      </c>
      <c r="B29" s="439"/>
      <c r="C29" s="439"/>
      <c r="D29" s="439"/>
      <c r="E29" s="439"/>
      <c r="F29" s="439"/>
      <c r="G29" s="439"/>
      <c r="H29" s="439"/>
      <c r="I29" s="439"/>
      <c r="J29" s="439"/>
      <c r="L29" s="48">
        <v>7</v>
      </c>
      <c r="M29" s="49" t="str">
        <f>Summary!C29</f>
        <v>H</v>
      </c>
      <c r="N29" s="49">
        <f>Summary!D29</f>
        <v>2</v>
      </c>
      <c r="O29" s="49">
        <f>Summary!E29</f>
        <v>2</v>
      </c>
      <c r="P29" s="49">
        <f>Summary!F29</f>
        <v>2</v>
      </c>
      <c r="Q29" s="49">
        <f>Summary!G29</f>
        <v>2</v>
      </c>
      <c r="R29" s="49">
        <f>Summary!H29</f>
        <v>2</v>
      </c>
      <c r="S29" s="49">
        <f>Summary!I29</f>
        <v>2</v>
      </c>
      <c r="T29" s="49" t="str">
        <f>Summary!J29</f>
        <v>H</v>
      </c>
      <c r="U29" s="49" t="str">
        <f>Summary!K29</f>
        <v>H</v>
      </c>
      <c r="V29" s="49" t="str">
        <f>Summary!L29</f>
        <v>H</v>
      </c>
    </row>
    <row r="30" spans="1:22" x14ac:dyDescent="0.3">
      <c r="A30" s="161" t="str">
        <f>Final!M7</f>
        <v>Level</v>
      </c>
      <c r="B30" s="161" t="str">
        <f>Final!N7</f>
        <v>1x2</v>
      </c>
      <c r="C30" s="161" t="str">
        <f>Final!O7</f>
        <v>1x3</v>
      </c>
      <c r="D30" s="161" t="str">
        <f>Final!P7</f>
        <v>1x4</v>
      </c>
      <c r="E30" s="161" t="str">
        <f>Final!Q7</f>
        <v>1x5</v>
      </c>
      <c r="F30" s="161" t="str">
        <f>Final!R7</f>
        <v>1x6</v>
      </c>
      <c r="G30" s="161" t="str">
        <f>Final!S7</f>
        <v>1x7</v>
      </c>
      <c r="H30" s="161" t="str">
        <f>Final!T7</f>
        <v>1x8</v>
      </c>
      <c r="I30" s="161" t="str">
        <f>Final!U7</f>
        <v>1x9</v>
      </c>
      <c r="J30" s="161" t="str">
        <f>Final!V7</f>
        <v>1x10</v>
      </c>
      <c r="L30" s="48">
        <v>8</v>
      </c>
      <c r="M30" s="49" t="str">
        <f>Summary!C30</f>
        <v>S</v>
      </c>
      <c r="N30" s="49">
        <f>Summary!D30</f>
        <v>2</v>
      </c>
      <c r="O30" s="49">
        <f>Summary!E30</f>
        <v>2</v>
      </c>
      <c r="P30" s="49">
        <f>Summary!F30</f>
        <v>2</v>
      </c>
      <c r="Q30" s="49">
        <f>Summary!G30</f>
        <v>2</v>
      </c>
      <c r="R30" s="49">
        <f>Summary!H30</f>
        <v>2</v>
      </c>
      <c r="S30" s="49">
        <f>Summary!I30</f>
        <v>2</v>
      </c>
      <c r="T30" s="49">
        <f>Summary!J30</f>
        <v>2</v>
      </c>
      <c r="U30" s="49">
        <f>Summary!K30</f>
        <v>2</v>
      </c>
      <c r="V30" s="49" t="str">
        <f>Summary!L30</f>
        <v>H</v>
      </c>
    </row>
    <row r="31" spans="1:22" x14ac:dyDescent="0.3">
      <c r="A31" s="161">
        <f>Final!M9</f>
        <v>2</v>
      </c>
      <c r="B31" s="1">
        <f>'Strategy Summary'!B4</f>
        <v>9.1616069363387709</v>
      </c>
      <c r="C31" s="1">
        <f>'Strategy Summary'!C4</f>
        <v>31.967675468940406</v>
      </c>
      <c r="D31" s="1">
        <f>'Strategy Summary'!D4</f>
        <v>56.367933992946604</v>
      </c>
      <c r="E31" s="1">
        <f>'Strategy Summary'!E4</f>
        <v>81.705941861061405</v>
      </c>
      <c r="F31" s="1">
        <f>'Strategy Summary'!F4</f>
        <v>107.73426159687509</v>
      </c>
      <c r="G31" s="1">
        <f>'Strategy Summary'!G4</f>
        <v>134.30019201009063</v>
      </c>
      <c r="H31" s="1">
        <f>'Strategy Summary'!H4</f>
        <v>161.28573540753754</v>
      </c>
      <c r="I31" s="1">
        <f>'Strategy Summary'!I4</f>
        <v>188.59470181980535</v>
      </c>
      <c r="J31" s="1">
        <f>'Strategy Summary'!J4</f>
        <v>216.1491099122014</v>
      </c>
      <c r="L31" s="48">
        <v>9</v>
      </c>
      <c r="M31" s="49" t="str">
        <f>Summary!C31</f>
        <v>S</v>
      </c>
      <c r="N31" s="49">
        <f>Summary!D31</f>
        <v>2</v>
      </c>
      <c r="O31" s="49">
        <f>Summary!E31</f>
        <v>2</v>
      </c>
      <c r="P31" s="49">
        <f>Summary!F31</f>
        <v>2</v>
      </c>
      <c r="Q31" s="49">
        <f>Summary!G31</f>
        <v>2</v>
      </c>
      <c r="R31" s="49">
        <f>Summary!H31</f>
        <v>2</v>
      </c>
      <c r="S31" s="49" t="str">
        <f>Summary!I31</f>
        <v>S</v>
      </c>
      <c r="T31" s="49">
        <f>Summary!J31</f>
        <v>2</v>
      </c>
      <c r="U31" s="49">
        <f>Summary!K31</f>
        <v>2</v>
      </c>
      <c r="V31" s="49" t="str">
        <f>Summary!L31</f>
        <v>S</v>
      </c>
    </row>
    <row r="32" spans="1:22" x14ac:dyDescent="0.3">
      <c r="A32" s="161">
        <f>Final!M10</f>
        <v>3</v>
      </c>
      <c r="B32" s="1">
        <f>'Strategy Summary'!B5</f>
        <v>13.270479283955169</v>
      </c>
      <c r="C32" s="1">
        <f>'Strategy Summary'!C5</f>
        <v>43.667928244632961</v>
      </c>
      <c r="D32" s="1">
        <f>'Strategy Summary'!D5</f>
        <v>74.227431590782999</v>
      </c>
      <c r="E32" s="1">
        <f>'Strategy Summary'!E5</f>
        <v>105.14037108477036</v>
      </c>
      <c r="F32" s="1">
        <f>'Strategy Summary'!F5</f>
        <v>136.58251097493184</v>
      </c>
      <c r="G32" s="1">
        <f>'Strategy Summary'!G5</f>
        <v>168.58973010275329</v>
      </c>
      <c r="H32" s="1">
        <f>'Strategy Summary'!H5</f>
        <v>201.12219837478446</v>
      </c>
      <c r="I32" s="1">
        <f>'Strategy Summary'!I5</f>
        <v>234.10928348941789</v>
      </c>
      <c r="J32" s="1">
        <f>'Strategy Summary'!J5</f>
        <v>267.47328769290573</v>
      </c>
      <c r="L32" s="48">
        <v>10</v>
      </c>
      <c r="M32" s="49" t="str">
        <f>Summary!C32</f>
        <v>S</v>
      </c>
      <c r="N32" s="49" t="str">
        <f>Summary!D32</f>
        <v>S</v>
      </c>
      <c r="O32" s="49" t="str">
        <f>Summary!E32</f>
        <v>S</v>
      </c>
      <c r="P32" s="49" t="str">
        <f>Summary!F32</f>
        <v>S</v>
      </c>
      <c r="Q32" s="49" t="str">
        <f>Summary!G32</f>
        <v>S</v>
      </c>
      <c r="R32" s="49" t="str">
        <f>Summary!H32</f>
        <v>S</v>
      </c>
      <c r="S32" s="49" t="str">
        <f>Summary!I32</f>
        <v>S</v>
      </c>
      <c r="T32" s="49" t="str">
        <f>Summary!J32</f>
        <v>S</v>
      </c>
      <c r="U32" s="49" t="str">
        <f>Summary!K32</f>
        <v>S</v>
      </c>
      <c r="V32" s="49" t="str">
        <f>Summary!L32</f>
        <v>S</v>
      </c>
    </row>
    <row r="33" spans="1:22" x14ac:dyDescent="0.3">
      <c r="A33" s="161">
        <f>Final!M11</f>
        <v>4</v>
      </c>
      <c r="B33" s="1">
        <f>'Strategy Summary'!B6</f>
        <v>17.073896978650126</v>
      </c>
      <c r="C33" s="1">
        <f>'Strategy Summary'!C6</f>
        <v>52.939768542689663</v>
      </c>
      <c r="D33" s="1">
        <f>'Strategy Summary'!D6</f>
        <v>86.887409401382783</v>
      </c>
      <c r="E33" s="1">
        <f>'Strategy Summary'!E6</f>
        <v>120.53479360373139</v>
      </c>
      <c r="F33" s="1">
        <f>'Strategy Summary'!F6</f>
        <v>154.57421421549631</v>
      </c>
      <c r="G33" s="1">
        <f>'Strategy Summary'!G6</f>
        <v>189.22525505810614</v>
      </c>
      <c r="H33" s="1">
        <f>'Strategy Summary'!H6</f>
        <v>224.51118905315397</v>
      </c>
      <c r="I33" s="1">
        <f>'Strategy Summary'!I6</f>
        <v>260.37695241806506</v>
      </c>
      <c r="J33" s="1">
        <f>'Strategy Summary'!J6</f>
        <v>296.74056326326735</v>
      </c>
      <c r="L33" s="434" t="str">
        <f>Summary!B33</f>
        <v>EV = -0.0313878519608082</v>
      </c>
      <c r="M33" s="434"/>
      <c r="N33" s="434"/>
      <c r="O33" s="434"/>
      <c r="P33" s="434"/>
      <c r="Q33" s="434"/>
      <c r="R33" s="434"/>
      <c r="S33" s="434"/>
      <c r="T33" s="434"/>
      <c r="U33" s="434"/>
      <c r="V33" s="434"/>
    </row>
    <row r="34" spans="1:22" x14ac:dyDescent="0.3">
      <c r="A34" s="438" t="str">
        <f>Final!M12</f>
        <v>Strategy Edges</v>
      </c>
      <c r="B34" s="439"/>
      <c r="C34" s="439"/>
      <c r="D34" s="439"/>
      <c r="E34" s="439"/>
      <c r="F34" s="439"/>
      <c r="G34" s="439"/>
      <c r="H34" s="439"/>
      <c r="I34" s="439"/>
      <c r="J34" s="439"/>
      <c r="L34" s="434" t="str">
        <f>Summary!B34</f>
        <v>EV = -3.13878519608082 %</v>
      </c>
      <c r="M34" s="434"/>
      <c r="N34" s="434"/>
      <c r="O34" s="434"/>
      <c r="P34" s="434"/>
      <c r="Q34" s="434"/>
      <c r="R34" s="434"/>
      <c r="S34" s="434"/>
      <c r="T34" s="434"/>
      <c r="U34" s="434"/>
      <c r="V34" s="434"/>
    </row>
    <row r="35" spans="1:22" x14ac:dyDescent="0.3">
      <c r="A35" s="161" t="str">
        <f>Final!M13</f>
        <v>Level</v>
      </c>
      <c r="B35" s="161" t="str">
        <f>Final!N13</f>
        <v>1x2</v>
      </c>
      <c r="C35" s="161" t="str">
        <f>Final!O13</f>
        <v>1x3</v>
      </c>
      <c r="D35" s="161" t="str">
        <f>Final!P13</f>
        <v>1x4</v>
      </c>
      <c r="E35" s="161" t="str">
        <f>Final!Q13</f>
        <v>1x5</v>
      </c>
      <c r="F35" s="161" t="str">
        <f>Final!R13</f>
        <v>1x6</v>
      </c>
      <c r="G35" s="161" t="str">
        <f>Final!S13</f>
        <v>1x7</v>
      </c>
      <c r="H35" s="161" t="str">
        <f>Final!T13</f>
        <v>1x8</v>
      </c>
      <c r="I35" s="161" t="str">
        <f>Final!U13</f>
        <v>1x9</v>
      </c>
      <c r="J35" s="161" t="str">
        <f>Final!V13</f>
        <v>1x10</v>
      </c>
      <c r="L35" s="452" t="s">
        <v>24</v>
      </c>
      <c r="M35" s="452"/>
      <c r="N35" s="452"/>
      <c r="O35" s="452"/>
      <c r="P35" s="452"/>
      <c r="Q35" s="452"/>
      <c r="R35" s="452"/>
      <c r="S35" s="452"/>
      <c r="T35" s="452"/>
      <c r="U35" s="452"/>
      <c r="V35" s="452"/>
    </row>
    <row r="36" spans="1:22" x14ac:dyDescent="0.3">
      <c r="A36" s="161">
        <f>Final!M15</f>
        <v>2</v>
      </c>
      <c r="B36" s="1">
        <f>'Strategy Summary'!B40</f>
        <v>0.45245460253032516</v>
      </c>
      <c r="C36" s="1">
        <f>'Strategy Summary'!C40</f>
        <v>0.59788800537222242</v>
      </c>
      <c r="D36" s="1">
        <f>'Strategy Summary'!D40</f>
        <v>0.66967850368870863</v>
      </c>
      <c r="E36" s="1">
        <f>'Strategy Summary'!E40</f>
        <v>0.70979151165490939</v>
      </c>
      <c r="F36" s="1">
        <f>'Strategy Summary'!F40</f>
        <v>0.73400964654858014</v>
      </c>
      <c r="G36" s="1">
        <f>'Strategy Summary'!G40</f>
        <v>0.74938110656439338</v>
      </c>
      <c r="H36" s="1">
        <f>'Strategy Summary'!H40</f>
        <v>0.75946629490363282</v>
      </c>
      <c r="I36" s="1">
        <f>'Strategy Summary'!I40</f>
        <v>0.76623294356933536</v>
      </c>
      <c r="J36" s="1">
        <f>'Strategy Summary'!J40</f>
        <v>0.77084309039673715</v>
      </c>
      <c r="L36" s="433" t="s">
        <v>25</v>
      </c>
      <c r="M36" s="433"/>
      <c r="N36" s="433"/>
      <c r="O36" s="433"/>
      <c r="P36" s="433"/>
      <c r="Q36" s="433"/>
      <c r="R36" s="433"/>
      <c r="S36" s="433"/>
      <c r="T36" s="433"/>
      <c r="U36" s="433"/>
      <c r="V36" s="433"/>
    </row>
    <row r="37" spans="1:22" x14ac:dyDescent="0.3">
      <c r="A37" s="161">
        <f>Final!M16</f>
        <v>3</v>
      </c>
      <c r="B37" s="1">
        <f>'Strategy Summary'!B41</f>
        <v>0.62940931210061746</v>
      </c>
      <c r="C37" s="1">
        <f>'Strategy Summary'!C41</f>
        <v>0.77103678010466414</v>
      </c>
      <c r="D37" s="1">
        <f>'Strategy Summary'!D41</f>
        <v>0.83218404979905658</v>
      </c>
      <c r="E37" s="1">
        <f>'Strategy Summary'!E41</f>
        <v>0.86332381401893732</v>
      </c>
      <c r="F37" s="1">
        <f>'Strategy Summary'!F41</f>
        <v>0.88097474379986873</v>
      </c>
      <c r="G37" s="1">
        <f>'Strategy Summary'!G41</f>
        <v>0.89170484838327269</v>
      </c>
      <c r="H37" s="1">
        <f>'Strategy Summary'!H41</f>
        <v>0.89853864547173179</v>
      </c>
      <c r="I37" s="1">
        <f>'Strategy Summary'!I41</f>
        <v>0.90303021478314338</v>
      </c>
      <c r="J37" s="1">
        <f>'Strategy Summary'!J41</f>
        <v>0.90604668636042607</v>
      </c>
      <c r="L37" s="450" t="s">
        <v>26</v>
      </c>
      <c r="M37" s="450"/>
      <c r="N37" s="450"/>
      <c r="O37" s="450"/>
      <c r="P37" s="450"/>
      <c r="Q37" s="450"/>
      <c r="R37" s="450"/>
      <c r="S37" s="450"/>
      <c r="T37" s="450"/>
      <c r="U37" s="450"/>
      <c r="V37" s="450"/>
    </row>
    <row r="38" spans="1:22" x14ac:dyDescent="0.3">
      <c r="A38" s="161">
        <f>Final!M17</f>
        <v>4</v>
      </c>
      <c r="B38" s="1">
        <f>'Strategy Summary'!B42</f>
        <v>0.73319918387908534</v>
      </c>
      <c r="C38" s="1">
        <f>'Strategy Summary'!C42</f>
        <v>0.86286796707943791</v>
      </c>
      <c r="D38" s="1">
        <f>'Strategy Summary'!D42</f>
        <v>0.91107218356275599</v>
      </c>
      <c r="E38" s="1">
        <f>'Strategy Summary'!E42</f>
        <v>0.9332167119614555</v>
      </c>
      <c r="F38" s="1">
        <f>'Strategy Summary'!F42</f>
        <v>0.94492774360912524</v>
      </c>
      <c r="G38" s="1">
        <f>'Strategy Summary'!G42</f>
        <v>0.95171988138374108</v>
      </c>
      <c r="H38" s="1">
        <f>'Strategy Summary'!H42</f>
        <v>0.95590854078377052</v>
      </c>
      <c r="I38" s="1">
        <f>'Strategy Summary'!I42</f>
        <v>0.95860100033111806</v>
      </c>
      <c r="J38" s="1">
        <f>'Strategy Summary'!J42</f>
        <v>0.96038147498337123</v>
      </c>
      <c r="L38" s="432" t="str">
        <f>Summary!B38</f>
        <v>2, 3, 4, 5 = Hands to Split</v>
      </c>
      <c r="M38" s="432"/>
      <c r="N38" s="432"/>
      <c r="O38" s="432"/>
      <c r="P38" s="432"/>
      <c r="Q38" s="432"/>
      <c r="R38" s="432"/>
      <c r="S38" s="432"/>
      <c r="T38" s="432"/>
      <c r="U38" s="432"/>
      <c r="V38" s="432"/>
    </row>
    <row r="39" spans="1:22" x14ac:dyDescent="0.3">
      <c r="A39" s="427" t="str">
        <f>Final!M23</f>
        <v>ROI</v>
      </c>
      <c r="B39" s="428"/>
      <c r="C39" s="428"/>
      <c r="D39" s="428"/>
      <c r="E39" s="428"/>
      <c r="F39" s="428"/>
      <c r="G39" s="428"/>
      <c r="H39" s="428"/>
      <c r="I39" s="428"/>
      <c r="J39" s="428"/>
      <c r="L39" s="434" t="s">
        <v>27</v>
      </c>
      <c r="M39" s="434"/>
      <c r="N39" s="434"/>
      <c r="O39" s="434"/>
      <c r="P39" s="434"/>
      <c r="Q39" s="434"/>
      <c r="R39" s="434"/>
      <c r="S39" s="434"/>
      <c r="T39" s="434"/>
      <c r="U39" s="434"/>
      <c r="V39" s="434"/>
    </row>
    <row r="40" spans="1:22" x14ac:dyDescent="0.3">
      <c r="A40" s="161" t="str">
        <f>Final!M24</f>
        <v>Level</v>
      </c>
      <c r="B40" s="161" t="str">
        <f>Final!N24</f>
        <v>1x2</v>
      </c>
      <c r="C40" s="161" t="str">
        <f>Final!O24</f>
        <v>1x3</v>
      </c>
      <c r="D40" s="161" t="str">
        <f>Final!P24</f>
        <v>1x4</v>
      </c>
      <c r="E40" s="161" t="str">
        <f>Final!Q24</f>
        <v>1x5</v>
      </c>
      <c r="F40" s="161" t="str">
        <f>Final!R24</f>
        <v>1x6</v>
      </c>
      <c r="G40" s="161" t="str">
        <f>Final!S24</f>
        <v>1x7</v>
      </c>
      <c r="H40" s="161" t="str">
        <f>Final!T24</f>
        <v>1x8</v>
      </c>
      <c r="I40" s="161" t="str">
        <f>Final!U24</f>
        <v>1x9</v>
      </c>
      <c r="J40" s="161" t="str">
        <f>Final!V24</f>
        <v>1x10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x14ac:dyDescent="0.3">
      <c r="A41" s="161">
        <f>Final!M25</f>
        <v>2</v>
      </c>
      <c r="B41" s="1">
        <f>'Strategy Summary'!B100</f>
        <v>0.69086853748670474</v>
      </c>
      <c r="C41" s="1">
        <f>'Strategy Summary'!C100</f>
        <v>1.5927574768759418</v>
      </c>
      <c r="D41" s="1">
        <f>'Strategy Summary'!D100</f>
        <v>1.8874196846210187</v>
      </c>
      <c r="E41" s="1">
        <f>'Strategy Summary'!E100</f>
        <v>1.9331394661583639</v>
      </c>
      <c r="F41" s="1">
        <f>'Strategy Summary'!F100</f>
        <v>1.8828092208546321</v>
      </c>
      <c r="G41" s="1">
        <f>'Strategy Summary'!G100</f>
        <v>1.7971790446487894</v>
      </c>
      <c r="H41" s="1">
        <f>'Strategy Summary'!H100</f>
        <v>1.7012649984829196</v>
      </c>
      <c r="I41" s="1">
        <f>'Strategy Summary'!I100</f>
        <v>1.6056385946330058</v>
      </c>
      <c r="J41" s="1">
        <f>'Strategy Summary'!J100</f>
        <v>1.5147004351929576</v>
      </c>
    </row>
    <row r="42" spans="1:22" x14ac:dyDescent="0.3">
      <c r="A42" s="161">
        <f>Final!M26</f>
        <v>3</v>
      </c>
      <c r="B42" s="1">
        <f>'Strategy Summary'!B101</f>
        <v>0.5966116598114084</v>
      </c>
      <c r="C42" s="1">
        <f>'Strategy Summary'!C101</f>
        <v>0.86332253301495687</v>
      </c>
      <c r="D42" s="1">
        <f>'Strategy Summary'!D101</f>
        <v>0.73536767413571702</v>
      </c>
      <c r="E42" s="1">
        <f>'Strategy Summary'!E101</f>
        <v>0.58561410433722805</v>
      </c>
      <c r="F42" s="1">
        <f>'Strategy Summary'!F101</f>
        <v>0.4663788473398579</v>
      </c>
      <c r="G42" s="1">
        <f>'Strategy Summary'!G101</f>
        <v>0.37677263087782581</v>
      </c>
      <c r="H42" s="1">
        <f>'Strategy Summary'!H101</f>
        <v>0.30944532140749276</v>
      </c>
      <c r="I42" s="1">
        <f>'Strategy Summary'!I101</f>
        <v>0.25812912887933681</v>
      </c>
      <c r="J42" s="1">
        <f>'Strategy Summary'!J101</f>
        <v>0.2183272846883659</v>
      </c>
    </row>
    <row r="43" spans="1:22" x14ac:dyDescent="0.3">
      <c r="A43" s="161">
        <f>Final!M27</f>
        <v>4</v>
      </c>
      <c r="B43" s="1">
        <f>'Strategy Summary'!B102</f>
        <v>0.41728557767939511</v>
      </c>
      <c r="C43" s="1">
        <f>'Strategy Summary'!C102</f>
        <v>0.38066692050072171</v>
      </c>
      <c r="D43" s="1">
        <f>'Strategy Summary'!D102</f>
        <v>0.23282559355126162</v>
      </c>
      <c r="E43" s="1">
        <f>'Strategy Summary'!E102</f>
        <v>0.14421164585106011</v>
      </c>
      <c r="F43" s="1">
        <f>'Strategy Summary'!F102</f>
        <v>9.399064572638513E-2</v>
      </c>
      <c r="G43" s="1">
        <f>'Strategy Summary'!G102</f>
        <v>6.4317656178110333E-2</v>
      </c>
      <c r="H43" s="1">
        <f>'Strategy Summary'!H102</f>
        <v>4.5857299811416584E-2</v>
      </c>
      <c r="I43" s="1">
        <f>'Strategy Summary'!I102</f>
        <v>3.3820813963567085E-2</v>
      </c>
      <c r="J43" s="1">
        <f>'Strategy Summary'!J102</f>
        <v>2.5651137698845462E-2</v>
      </c>
    </row>
  </sheetData>
  <sheetProtection sheet="1" objects="1" scenarios="1"/>
  <mergeCells count="18">
    <mergeCell ref="L33:V33"/>
    <mergeCell ref="L35:V35"/>
    <mergeCell ref="L36:V36"/>
    <mergeCell ref="L34:V34"/>
    <mergeCell ref="A1:V1"/>
    <mergeCell ref="A39:J39"/>
    <mergeCell ref="A29:J29"/>
    <mergeCell ref="A34:J34"/>
    <mergeCell ref="B21:C21"/>
    <mergeCell ref="A2:C2"/>
    <mergeCell ref="D2:J2"/>
    <mergeCell ref="A19:J19"/>
    <mergeCell ref="A22:J22"/>
    <mergeCell ref="A25:J25"/>
    <mergeCell ref="L39:V39"/>
    <mergeCell ref="L37:V37"/>
    <mergeCell ref="L38:V38"/>
    <mergeCell ref="L2:V2"/>
  </mergeCells>
  <phoneticPr fontId="16" type="noConversion"/>
  <conditionalFormatting sqref="M23:V32 M4:V13 M15:V21 A30">
    <cfRule type="containsText" dxfId="844" priority="89" operator="containsText" text="S">
      <formula>NOT(ISERROR(SEARCH("S",A4)))</formula>
    </cfRule>
    <cfRule type="containsText" dxfId="843" priority="90" operator="containsText" text="H">
      <formula>NOT(ISERROR(SEARCH("H",A4)))</formula>
    </cfRule>
  </conditionalFormatting>
  <conditionalFormatting sqref="M23:V32 M4:V13 M15:V21 A30">
    <cfRule type="containsText" dxfId="842" priority="88" operator="containsText" text="D">
      <formula>NOT(ISERROR(SEARCH("D",A4)))</formula>
    </cfRule>
  </conditionalFormatting>
  <conditionalFormatting sqref="M23:V32 M4:V13 M15:V21 A30">
    <cfRule type="containsText" dxfId="841" priority="87" operator="containsText" text="R">
      <formula>NOT(ISERROR(SEARCH("R",A4)))</formula>
    </cfRule>
  </conditionalFormatting>
  <conditionalFormatting sqref="M23:V32 M4:V13 M15:V21 A30">
    <cfRule type="cellIs" dxfId="840" priority="86" operator="between">
      <formula>2</formula>
      <formula>5</formula>
    </cfRule>
  </conditionalFormatting>
  <conditionalFormatting sqref="A40:A43">
    <cfRule type="containsText" dxfId="839" priority="84" operator="containsText" text="S">
      <formula>NOT(ISERROR(SEARCH("S",A40)))</formula>
    </cfRule>
    <cfRule type="containsText" dxfId="838" priority="85" operator="containsText" text="H">
      <formula>NOT(ISERROR(SEARCH("H",A40)))</formula>
    </cfRule>
  </conditionalFormatting>
  <conditionalFormatting sqref="A40:A43">
    <cfRule type="containsText" dxfId="837" priority="83" operator="containsText" text="D">
      <formula>NOT(ISERROR(SEARCH("D",A40)))</formula>
    </cfRule>
  </conditionalFormatting>
  <conditionalFormatting sqref="A40:A43">
    <cfRule type="containsText" dxfId="836" priority="82" operator="containsText" text="R">
      <formula>NOT(ISERROR(SEARCH("R",A40)))</formula>
    </cfRule>
  </conditionalFormatting>
  <conditionalFormatting sqref="A40:A43">
    <cfRule type="containsText" dxfId="835" priority="81" operator="containsText" text="P">
      <formula>NOT(ISERROR(SEARCH("P",A40)))</formula>
    </cfRule>
  </conditionalFormatting>
  <conditionalFormatting sqref="B40:J40">
    <cfRule type="containsText" dxfId="834" priority="79" operator="containsText" text="S">
      <formula>NOT(ISERROR(SEARCH("S",B40)))</formula>
    </cfRule>
    <cfRule type="containsText" dxfId="833" priority="80" operator="containsText" text="H">
      <formula>NOT(ISERROR(SEARCH("H",B40)))</formula>
    </cfRule>
  </conditionalFormatting>
  <conditionalFormatting sqref="B40:J40">
    <cfRule type="containsText" dxfId="832" priority="78" operator="containsText" text="D">
      <formula>NOT(ISERROR(SEARCH("D",B40)))</formula>
    </cfRule>
  </conditionalFormatting>
  <conditionalFormatting sqref="B40:J40">
    <cfRule type="containsText" dxfId="831" priority="77" operator="containsText" text="R">
      <formula>NOT(ISERROR(SEARCH("R",B40)))</formula>
    </cfRule>
  </conditionalFormatting>
  <conditionalFormatting sqref="B40:J40">
    <cfRule type="containsText" dxfId="830" priority="76" operator="containsText" text="P">
      <formula>NOT(ISERROR(SEARCH("P",B40)))</formula>
    </cfRule>
  </conditionalFormatting>
  <conditionalFormatting sqref="B41:J43">
    <cfRule type="colorScale" priority="74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829" priority="75" operator="equal">
      <formula>MAX($B$41:$J$43)</formula>
    </cfRule>
  </conditionalFormatting>
  <conditionalFormatting sqref="B30:J30">
    <cfRule type="containsText" dxfId="828" priority="67" operator="containsText" text="S">
      <formula>NOT(ISERROR(SEARCH("S",B30)))</formula>
    </cfRule>
    <cfRule type="containsText" dxfId="827" priority="68" operator="containsText" text="H">
      <formula>NOT(ISERROR(SEARCH("H",B30)))</formula>
    </cfRule>
  </conditionalFormatting>
  <conditionalFormatting sqref="B30:J30">
    <cfRule type="containsText" dxfId="826" priority="66" operator="containsText" text="D">
      <formula>NOT(ISERROR(SEARCH("D",B30)))</formula>
    </cfRule>
  </conditionalFormatting>
  <conditionalFormatting sqref="B30:J30">
    <cfRule type="containsText" dxfId="825" priority="65" operator="containsText" text="R">
      <formula>NOT(ISERROR(SEARCH("R",B30)))</formula>
    </cfRule>
  </conditionalFormatting>
  <conditionalFormatting sqref="B30:J30">
    <cfRule type="containsText" dxfId="824" priority="64" operator="containsText" text="P">
      <formula>NOT(ISERROR(SEARCH("P",B30)))</formula>
    </cfRule>
  </conditionalFormatting>
  <conditionalFormatting sqref="A35:A38">
    <cfRule type="containsText" dxfId="823" priority="29" operator="containsText" text="S">
      <formula>NOT(ISERROR(SEARCH("S",A35)))</formula>
    </cfRule>
    <cfRule type="containsText" dxfId="822" priority="30" operator="containsText" text="H">
      <formula>NOT(ISERROR(SEARCH("H",A35)))</formula>
    </cfRule>
  </conditionalFormatting>
  <conditionalFormatting sqref="A35:A38">
    <cfRule type="containsText" dxfId="821" priority="28" operator="containsText" text="D">
      <formula>NOT(ISERROR(SEARCH("D",A35)))</formula>
    </cfRule>
  </conditionalFormatting>
  <conditionalFormatting sqref="A35:A38">
    <cfRule type="containsText" dxfId="820" priority="27" operator="containsText" text="R">
      <formula>NOT(ISERROR(SEARCH("R",A35)))</formula>
    </cfRule>
  </conditionalFormatting>
  <conditionalFormatting sqref="A35:A38">
    <cfRule type="containsText" dxfId="819" priority="26" operator="containsText" text="P">
      <formula>NOT(ISERROR(SEARCH("P",A35)))</formula>
    </cfRule>
  </conditionalFormatting>
  <conditionalFormatting sqref="B35:J35">
    <cfRule type="containsText" dxfId="818" priority="24" operator="containsText" text="S">
      <formula>NOT(ISERROR(SEARCH("S",B35)))</formula>
    </cfRule>
    <cfRule type="containsText" dxfId="817" priority="25" operator="containsText" text="H">
      <formula>NOT(ISERROR(SEARCH("H",B35)))</formula>
    </cfRule>
  </conditionalFormatting>
  <conditionalFormatting sqref="B35:J35">
    <cfRule type="containsText" dxfId="816" priority="23" operator="containsText" text="D">
      <formula>NOT(ISERROR(SEARCH("D",B35)))</formula>
    </cfRule>
  </conditionalFormatting>
  <conditionalFormatting sqref="B35:J35">
    <cfRule type="containsText" dxfId="815" priority="22" operator="containsText" text="R">
      <formula>NOT(ISERROR(SEARCH("R",B35)))</formula>
    </cfRule>
  </conditionalFormatting>
  <conditionalFormatting sqref="B35:J35">
    <cfRule type="containsText" dxfId="814" priority="21" operator="containsText" text="P">
      <formula>NOT(ISERROR(SEARCH("P",B35)))</formula>
    </cfRule>
  </conditionalFormatting>
  <conditionalFormatting sqref="B36:J38">
    <cfRule type="colorScale" priority="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1:J33">
    <cfRule type="colorScale" priority="39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A31:A33">
    <cfRule type="containsText" dxfId="813" priority="18" operator="containsText" text="S">
      <formula>NOT(ISERROR(SEARCH("S",A31)))</formula>
    </cfRule>
    <cfRule type="containsText" dxfId="812" priority="19" operator="containsText" text="H">
      <formula>NOT(ISERROR(SEARCH("H",A31)))</formula>
    </cfRule>
  </conditionalFormatting>
  <conditionalFormatting sqref="A31:A33">
    <cfRule type="containsText" dxfId="811" priority="17" operator="containsText" text="D">
      <formula>NOT(ISERROR(SEARCH("D",A31)))</formula>
    </cfRule>
  </conditionalFormatting>
  <conditionalFormatting sqref="A31:A33">
    <cfRule type="containsText" dxfId="810" priority="16" operator="containsText" text="R">
      <formula>NOT(ISERROR(SEARCH("R",A31)))</formula>
    </cfRule>
  </conditionalFormatting>
  <conditionalFormatting sqref="A31:A33">
    <cfRule type="containsText" dxfId="809" priority="15" operator="containsText" text="P">
      <formula>NOT(ISERROR(SEARCH("P",A31)))</formula>
    </cfRule>
  </conditionalFormatting>
  <conditionalFormatting sqref="B28:C28">
    <cfRule type="cellIs" dxfId="808" priority="13" operator="greaterThan">
      <formula>0</formula>
    </cfRule>
    <cfRule type="cellIs" dxfId="807" priority="14" operator="lessThan">
      <formula>0</formula>
    </cfRule>
  </conditionalFormatting>
  <dataValidations count="19">
    <dataValidation type="whole" allowBlank="1" showInputMessage="1" showErrorMessage="1" sqref="B6" xr:uid="{00000000-0002-0000-0000-000002000000}">
      <formula1>0</formula1>
      <formula2>100</formula2>
    </dataValidation>
    <dataValidation type="whole" allowBlank="1" showInputMessage="1" showErrorMessage="1" sqref="B18" xr:uid="{00000000-0002-0000-0000-000007000000}">
      <formula1>2</formula1>
      <formula2>5</formula2>
    </dataValidation>
    <dataValidation type="textLength" operator="greaterThan" allowBlank="1" showInputMessage="1" showErrorMessage="1" sqref="B20:B21" xr:uid="{DB7CC3A3-DC58-B24B-8A55-F7465E4C5F5A}">
      <formula1>0</formula1>
    </dataValidation>
    <dataValidation type="whole" showInputMessage="1" showErrorMessage="1" sqref="B12" xr:uid="{1A2EE8F2-7D63-6246-A7A7-BF8BCA55D295}">
      <formula1>2</formula1>
      <formula2>5</formula2>
    </dataValidation>
    <dataValidation type="list" allowBlank="1" showInputMessage="1" showErrorMessage="1" sqref="B4" xr:uid="{00000000-0002-0000-0000-000000000000}">
      <formula1>$D$4:$E$4</formula1>
    </dataValidation>
    <dataValidation type="list" allowBlank="1" showInputMessage="1" showErrorMessage="1" sqref="B3" xr:uid="{00000000-0002-0000-0000-000001000000}">
      <formula1>$D$3:$F$3</formula1>
    </dataValidation>
    <dataValidation type="list" allowBlank="1" showInputMessage="1" showErrorMessage="1" sqref="B7" xr:uid="{00000000-0002-0000-0000-000003000000}">
      <formula1>$D$7:$E$7</formula1>
    </dataValidation>
    <dataValidation type="list" allowBlank="1" showInputMessage="1" showErrorMessage="1" sqref="B9:B10" xr:uid="{00000000-0002-0000-0000-000004000000}">
      <formula1>$D$9:$E$9</formula1>
    </dataValidation>
    <dataValidation type="list" allowBlank="1" showInputMessage="1" showErrorMessage="1" sqref="B8" xr:uid="{00000000-0002-0000-0000-000005000000}">
      <formula1>$D$8:$E$8</formula1>
    </dataValidation>
    <dataValidation type="list" allowBlank="1" showInputMessage="1" showErrorMessage="1" sqref="B11" xr:uid="{00000000-0002-0000-0000-000006000000}">
      <formula1>$D$11:$E$11</formula1>
    </dataValidation>
    <dataValidation type="list" allowBlank="1" showInputMessage="1" showErrorMessage="1" sqref="B13" xr:uid="{00000000-0002-0000-0000-000008000000}">
      <formula1>$D$13:$E$13</formula1>
    </dataValidation>
    <dataValidation type="list" allowBlank="1" showInputMessage="1" showErrorMessage="1" sqref="B14" xr:uid="{00000000-0002-0000-0000-000009000000}">
      <formula1>$D$14:$E$14</formula1>
    </dataValidation>
    <dataValidation type="list" allowBlank="1" showInputMessage="1" showErrorMessage="1" sqref="B15" xr:uid="{00000000-0002-0000-0000-00000A000000}">
      <formula1>$D$15:$E$15</formula1>
    </dataValidation>
    <dataValidation type="list" allowBlank="1" showInputMessage="1" showErrorMessage="1" sqref="B17" xr:uid="{00000000-0002-0000-0000-00000B000000}">
      <formula1>$D$17:$F$17</formula1>
    </dataValidation>
    <dataValidation type="list" allowBlank="1" showInputMessage="1" showErrorMessage="1" sqref="B16" xr:uid="{00000000-0002-0000-0000-00000C000000}">
      <formula1>$D$16:$F$16</formula1>
    </dataValidation>
    <dataValidation type="list" operator="greaterThan" allowBlank="1" showInputMessage="1" showErrorMessage="1" sqref="B23" xr:uid="{91D4D8A0-A14C-1C4D-B99A-420B714A263C}">
      <formula1>$D$23:$E$23</formula1>
    </dataValidation>
    <dataValidation type="whole" allowBlank="1" showInputMessage="1" showErrorMessage="1" sqref="B5" xr:uid="{579996C6-703E-4347-B34F-1FFC9E5325FB}">
      <formula1>1</formula1>
      <formula2>100</formula2>
    </dataValidation>
    <dataValidation type="list" operator="greaterThan" allowBlank="1" showInputMessage="1" showErrorMessage="1" sqref="B24" xr:uid="{C841AEF1-EEAD-6142-9A7F-53F5000CF897}">
      <formula1>$D$24:$J$24</formula1>
    </dataValidation>
    <dataValidation type="list" operator="greaterThan" allowBlank="1" showInputMessage="1" showErrorMessage="1" sqref="B26" xr:uid="{EF7B5373-5211-134C-901C-FF10DC19CDC5}">
      <formula1>$D$26:$J$26</formula1>
    </dataValidation>
  </dataValidations>
  <pageMargins left="0.7" right="0.7" top="0.75" bottom="0.75" header="0.3" footer="0.3"/>
  <pageSetup paperSize="9" scale="7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48"/>
  <sheetViews>
    <sheetView workbookViewId="0">
      <selection activeCell="R11" sqref="R11"/>
    </sheetView>
  </sheetViews>
  <sheetFormatPr defaultColWidth="8.796875" defaultRowHeight="14.4" x14ac:dyDescent="0.3"/>
  <cols>
    <col min="1" max="2" width="8.796875" style="33"/>
    <col min="3" max="3" width="8.796875" style="33" customWidth="1"/>
    <col min="4" max="15" width="8.796875" style="33"/>
    <col min="16" max="16" width="9.69921875" style="33" bestFit="1" customWidth="1"/>
    <col min="17" max="17" width="8.69921875" style="33" bestFit="1" customWidth="1"/>
    <col min="18" max="16384" width="8.796875" style="33"/>
  </cols>
  <sheetData>
    <row r="1" spans="1:19" ht="15" thickBot="1" x14ac:dyDescent="0.35">
      <c r="A1" s="42" t="s">
        <v>9</v>
      </c>
      <c r="B1" s="43" t="s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4">
        <v>10</v>
      </c>
    </row>
    <row r="2" spans="1:19" ht="15" thickBot="1" x14ac:dyDescent="0.35">
      <c r="A2" s="45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  <c r="M2" s="490" t="s">
        <v>176</v>
      </c>
      <c r="N2" s="491"/>
      <c r="O2" s="491"/>
      <c r="P2" s="491"/>
      <c r="Q2" s="491"/>
      <c r="R2" s="492"/>
      <c r="S2" s="351"/>
    </row>
    <row r="3" spans="1:19" ht="16.05" customHeight="1" thickBot="1" x14ac:dyDescent="0.35">
      <c r="A3" s="45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496"/>
      <c r="N3" s="497"/>
      <c r="O3" s="208" t="s">
        <v>8</v>
      </c>
      <c r="P3" s="209" t="s">
        <v>36</v>
      </c>
      <c r="Q3" s="209" t="s">
        <v>35</v>
      </c>
      <c r="R3" s="210" t="s">
        <v>37</v>
      </c>
    </row>
    <row r="4" spans="1:19" x14ac:dyDescent="0.3">
      <c r="A4" s="45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498" t="s">
        <v>34</v>
      </c>
      <c r="N4" s="499"/>
      <c r="O4" s="211">
        <f>-(SUMIF(B2:K16,"&lt;0")+SUMIF(B18:K26,"&lt;0")+SUMIF(B28:K37,"&lt;0")+C46)</f>
        <v>0.64167921291271257</v>
      </c>
      <c r="P4" s="212">
        <f>O4</f>
        <v>0.64167921291271257</v>
      </c>
      <c r="Q4" s="213">
        <f>O4</f>
        <v>0.64167921291271257</v>
      </c>
      <c r="R4" s="214">
        <f>ROUND(Q4*10,0)</f>
        <v>6</v>
      </c>
    </row>
    <row r="5" spans="1:19" ht="15" thickBot="1" x14ac:dyDescent="0.35">
      <c r="A5" s="45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500" t="s">
        <v>33</v>
      </c>
      <c r="N5" s="501"/>
      <c r="O5" s="215">
        <f>SUMIF(B2:K16,"&gt;0")+SUMIF(B18:K26,"&gt;0")+SUMIF(B28:K37,"&gt;0")</f>
        <v>0.35832078708728698</v>
      </c>
      <c r="P5" s="216">
        <f>O5</f>
        <v>0.35832078708728698</v>
      </c>
      <c r="Q5" s="217">
        <f>O5</f>
        <v>0.35832078708728698</v>
      </c>
      <c r="R5" s="218">
        <f>ROUND(Q5*10,0)</f>
        <v>4</v>
      </c>
    </row>
    <row r="6" spans="1:19" ht="15" thickBot="1" x14ac:dyDescent="0.35">
      <c r="A6" s="45">
        <v>9</v>
      </c>
      <c r="B6" s="34">
        <f>IF(EV!B7&lt;0,-Prob!B7,Prob!B7)</f>
        <v>-1.8906901018871894E-3</v>
      </c>
      <c r="C6" s="34">
        <f>IF(EV!C7&lt;0,-Prob!C7,Prob!C7)</f>
        <v>2.7309968138370514E-3</v>
      </c>
      <c r="D6" s="34">
        <f>IF(EV!D7&lt;0,-Prob!D7,Prob!D7)</f>
        <v>2.7309968138370514E-3</v>
      </c>
      <c r="E6" s="34">
        <f>IF(EV!E7&lt;0,-Prob!E7,Prob!E7)</f>
        <v>2.7309968138370514E-3</v>
      </c>
      <c r="F6" s="34">
        <f>IF(EV!F7&lt;0,-Prob!F7,Prob!F7)</f>
        <v>2.7309968138370514E-3</v>
      </c>
      <c r="G6" s="34">
        <f>IF(EV!G7&lt;0,-Prob!G7,Prob!G7)</f>
        <v>2.7309968138370514E-3</v>
      </c>
      <c r="H6" s="34">
        <f>IF(EV!H7&lt;0,-Prob!H7,Prob!H7)</f>
        <v>2.7309968138370514E-3</v>
      </c>
      <c r="I6" s="34">
        <f>IF(EV!I7&lt;0,-Prob!I7,Prob!I7)</f>
        <v>2.7309968138370514E-3</v>
      </c>
      <c r="J6" s="34">
        <f>IF(EV!J7&lt;0,-Prob!J7,Prob!J7)</f>
        <v>-2.7309968138370514E-3</v>
      </c>
      <c r="K6" s="34">
        <f>IF(EV!K7&lt;0,-Prob!K7,Prob!K7)</f>
        <v>-1.0083680543398345E-2</v>
      </c>
      <c r="M6" s="486" t="s">
        <v>2</v>
      </c>
      <c r="N6" s="487"/>
      <c r="O6" s="219">
        <f>SUM(O4:O5)</f>
        <v>0.99999999999999956</v>
      </c>
      <c r="P6" s="220">
        <f>O6</f>
        <v>0.99999999999999956</v>
      </c>
      <c r="Q6" s="221">
        <f>O6</f>
        <v>0.99999999999999956</v>
      </c>
      <c r="R6" s="222">
        <f>ROUND(Q6*10,0)</f>
        <v>10</v>
      </c>
    </row>
    <row r="7" spans="1:19" ht="15" thickBot="1" x14ac:dyDescent="0.35">
      <c r="A7" s="45">
        <v>10</v>
      </c>
      <c r="B7" s="34">
        <f>IF(EV!B8&lt;0,-Prob!B8,Prob!B8)</f>
        <v>-1.8906901018871894E-3</v>
      </c>
      <c r="C7" s="34">
        <f>IF(EV!C8&lt;0,-Prob!C8,Prob!C8)</f>
        <v>2.7309968138370514E-3</v>
      </c>
      <c r="D7" s="34">
        <f>IF(EV!D8&lt;0,-Prob!D8,Prob!D8)</f>
        <v>2.7309968138370514E-3</v>
      </c>
      <c r="E7" s="34">
        <f>IF(EV!E8&lt;0,-Prob!E8,Prob!E8)</f>
        <v>2.7309968138370514E-3</v>
      </c>
      <c r="F7" s="34">
        <f>IF(EV!F8&lt;0,-Prob!F8,Prob!F8)</f>
        <v>2.7309968138370514E-3</v>
      </c>
      <c r="G7" s="34">
        <f>IF(EV!G8&lt;0,-Prob!G8,Prob!G8)</f>
        <v>2.7309968138370514E-3</v>
      </c>
      <c r="H7" s="34">
        <f>IF(EV!H8&lt;0,-Prob!H8,Prob!H8)</f>
        <v>2.7309968138370514E-3</v>
      </c>
      <c r="I7" s="34">
        <f>IF(EV!I8&lt;0,-Prob!I8,Prob!I8)</f>
        <v>2.7309968138370514E-3</v>
      </c>
      <c r="J7" s="34">
        <f>IF(EV!J8&lt;0,-Prob!J8,Prob!J8)</f>
        <v>2.7309968138370514E-3</v>
      </c>
      <c r="K7" s="34">
        <f>IF(EV!K8&lt;0,-Prob!K8,Prob!K8)</f>
        <v>-1.0083680543398345E-2</v>
      </c>
      <c r="M7" s="488" t="s">
        <v>38</v>
      </c>
      <c r="N7" s="489"/>
      <c r="O7" s="223">
        <f>O5-O4</f>
        <v>-0.28335842582542559</v>
      </c>
      <c r="P7" s="224">
        <f>P5-P4</f>
        <v>-0.28335842582542559</v>
      </c>
      <c r="Q7" s="225"/>
      <c r="R7" s="226"/>
    </row>
    <row r="8" spans="1:19" ht="15" thickBot="1" x14ac:dyDescent="0.35">
      <c r="A8" s="45">
        <v>11</v>
      </c>
      <c r="B8" s="34">
        <f>IF(EV!B9&lt;0,-Prob!B9,Prob!B9)</f>
        <v>-2.5209201358495858E-3</v>
      </c>
      <c r="C8" s="34">
        <f>IF(EV!C9&lt;0,-Prob!C9,Prob!C9)</f>
        <v>3.6413290851160687E-3</v>
      </c>
      <c r="D8" s="34">
        <f>IF(EV!D9&lt;0,-Prob!D9,Prob!D9)</f>
        <v>3.6413290851160687E-3</v>
      </c>
      <c r="E8" s="34">
        <f>IF(EV!E9&lt;0,-Prob!E9,Prob!E9)</f>
        <v>3.6413290851160687E-3</v>
      </c>
      <c r="F8" s="34">
        <f>IF(EV!F9&lt;0,-Prob!F9,Prob!F9)</f>
        <v>3.6413290851160687E-3</v>
      </c>
      <c r="G8" s="34">
        <f>IF(EV!G9&lt;0,-Prob!G9,Prob!G9)</f>
        <v>3.6413290851160687E-3</v>
      </c>
      <c r="H8" s="34">
        <f>IF(EV!H9&lt;0,-Prob!H9,Prob!H9)</f>
        <v>3.6413290851160687E-3</v>
      </c>
      <c r="I8" s="34">
        <f>IF(EV!I9&lt;0,-Prob!I9,Prob!I9)</f>
        <v>3.6413290851160687E-3</v>
      </c>
      <c r="J8" s="34">
        <f>IF(EV!J9&lt;0,-Prob!J9,Prob!J9)</f>
        <v>3.6413290851160687E-3</v>
      </c>
      <c r="K8" s="34">
        <f>IF(EV!K9&lt;0,-Prob!K9,Prob!K9)</f>
        <v>1.3444907391197794E-2</v>
      </c>
    </row>
    <row r="9" spans="1:19" ht="15" thickBot="1" x14ac:dyDescent="0.35">
      <c r="A9" s="45">
        <v>12</v>
      </c>
      <c r="B9" s="34">
        <f>IF(EV!B10&lt;0,-Prob!B10,Prob!B10)</f>
        <v>-4.4116102377367754E-3</v>
      </c>
      <c r="C9" s="34">
        <f>IF(EV!C10&lt;0,-Prob!C10,Prob!C10)</f>
        <v>-6.3723258989531201E-3</v>
      </c>
      <c r="D9" s="34">
        <f>IF(EV!D10&lt;0,-Prob!D10,Prob!D10)</f>
        <v>-6.3723258989531201E-3</v>
      </c>
      <c r="E9" s="34">
        <f>IF(EV!E10&lt;0,-Prob!E10,Prob!E10)</f>
        <v>-6.3723258989531201E-3</v>
      </c>
      <c r="F9" s="34">
        <f>IF(EV!F10&lt;0,-Prob!F10,Prob!F10)</f>
        <v>-6.3723258989531201E-3</v>
      </c>
      <c r="G9" s="34">
        <f>IF(EV!G10&lt;0,-Prob!G10,Prob!G10)</f>
        <v>-6.3723258989531201E-3</v>
      </c>
      <c r="H9" s="34">
        <f>IF(EV!H10&lt;0,-Prob!H10,Prob!H10)</f>
        <v>-6.3723258989531201E-3</v>
      </c>
      <c r="I9" s="34">
        <f>IF(EV!I10&lt;0,-Prob!I10,Prob!I10)</f>
        <v>-6.3723258989531201E-3</v>
      </c>
      <c r="J9" s="34">
        <f>IF(EV!J10&lt;0,-Prob!J10,Prob!J10)</f>
        <v>-6.3723258989531201E-3</v>
      </c>
      <c r="K9" s="34">
        <f>IF(EV!K10&lt;0,-Prob!K10,Prob!K10)</f>
        <v>-2.3528587934596137E-2</v>
      </c>
      <c r="M9" s="493" t="s">
        <v>172</v>
      </c>
      <c r="N9" s="494"/>
      <c r="O9" s="494"/>
      <c r="P9" s="494"/>
      <c r="Q9" s="494"/>
      <c r="R9" s="494"/>
      <c r="S9" s="495"/>
    </row>
    <row r="10" spans="1:19" ht="15" thickBot="1" x14ac:dyDescent="0.35">
      <c r="A10" s="45">
        <v>13</v>
      </c>
      <c r="B10" s="34">
        <f>IF(EV!B11&lt;0,-Prob!B11,Prob!B11)</f>
        <v>-4.4116102377367754E-3</v>
      </c>
      <c r="C10" s="34">
        <f>IF(EV!C11&lt;0,-Prob!C11,Prob!C11)</f>
        <v>-6.3723258989531201E-3</v>
      </c>
      <c r="D10" s="34">
        <f>IF(EV!D11&lt;0,-Prob!D11,Prob!D11)</f>
        <v>-6.3723258989531201E-3</v>
      </c>
      <c r="E10" s="34">
        <f>IF(EV!E11&lt;0,-Prob!E11,Prob!E11)</f>
        <v>-6.3723258989531201E-3</v>
      </c>
      <c r="F10" s="34">
        <f>IF(EV!F11&lt;0,-Prob!F11,Prob!F11)</f>
        <v>-6.3723258989531201E-3</v>
      </c>
      <c r="G10" s="34">
        <f>IF(EV!G11&lt;0,-Prob!G11,Prob!G11)</f>
        <v>-6.3723258989531201E-3</v>
      </c>
      <c r="H10" s="34">
        <f>IF(EV!H11&lt;0,-Prob!H11,Prob!H11)</f>
        <v>-6.3723258989531201E-3</v>
      </c>
      <c r="I10" s="34">
        <f>IF(EV!I11&lt;0,-Prob!I11,Prob!I11)</f>
        <v>-6.3723258989531201E-3</v>
      </c>
      <c r="J10" s="34">
        <f>IF(EV!J11&lt;0,-Prob!J11,Prob!J11)</f>
        <v>-6.3723258989531201E-3</v>
      </c>
      <c r="K10" s="34">
        <f>IF(EV!K11&lt;0,-Prob!K11,Prob!K11)</f>
        <v>-2.3528587934596137E-2</v>
      </c>
      <c r="M10" s="250" t="s">
        <v>19</v>
      </c>
      <c r="N10" s="180">
        <f>P10+R10</f>
        <v>-3.1387851960808122E-2</v>
      </c>
      <c r="O10" s="246" t="s">
        <v>45</v>
      </c>
      <c r="P10" s="251">
        <f>EV!L43</f>
        <v>0.18628964679527144</v>
      </c>
      <c r="Q10" s="246" t="s">
        <v>173</v>
      </c>
      <c r="R10" s="180">
        <f>EV!L44</f>
        <v>-0.21767749875607956</v>
      </c>
      <c r="S10" s="196"/>
    </row>
    <row r="11" spans="1:19" ht="15" thickBot="1" x14ac:dyDescent="0.35">
      <c r="A11" s="45">
        <v>14</v>
      </c>
      <c r="B11" s="34">
        <f>IF(EV!B12&lt;0,-Prob!B12,Prob!B12)</f>
        <v>-3.7813802037743789E-3</v>
      </c>
      <c r="C11" s="34">
        <f>IF(EV!C12&lt;0,-Prob!C12,Prob!C12)</f>
        <v>-5.4619936276741029E-3</v>
      </c>
      <c r="D11" s="34">
        <f>IF(EV!D12&lt;0,-Prob!D12,Prob!D12)</f>
        <v>-5.4619936276741029E-3</v>
      </c>
      <c r="E11" s="34">
        <f>IF(EV!E12&lt;0,-Prob!E12,Prob!E12)</f>
        <v>-5.4619936276741029E-3</v>
      </c>
      <c r="F11" s="34">
        <f>IF(EV!F12&lt;0,-Prob!F12,Prob!F12)</f>
        <v>-5.4619936276741029E-3</v>
      </c>
      <c r="G11" s="34">
        <f>IF(EV!G12&lt;0,-Prob!G12,Prob!G12)</f>
        <v>-5.4619936276741029E-3</v>
      </c>
      <c r="H11" s="34">
        <f>IF(EV!H12&lt;0,-Prob!H12,Prob!H12)</f>
        <v>-5.4619936276741029E-3</v>
      </c>
      <c r="I11" s="34">
        <f>IF(EV!I12&lt;0,-Prob!I12,Prob!I12)</f>
        <v>-5.4619936276741029E-3</v>
      </c>
      <c r="J11" s="34">
        <f>IF(EV!J12&lt;0,-Prob!J12,Prob!J12)</f>
        <v>-5.4619936276741029E-3</v>
      </c>
      <c r="K11" s="34">
        <f>IF(EV!K12&lt;0,-Prob!K12,Prob!K12)</f>
        <v>-2.016736108679669E-2</v>
      </c>
      <c r="M11" s="178"/>
      <c r="N11" s="181"/>
      <c r="O11" s="248" t="s">
        <v>46</v>
      </c>
      <c r="P11" s="176">
        <f>'ER EL'!N3</f>
        <v>59.548342504882434</v>
      </c>
      <c r="Q11" s="248" t="s">
        <v>149</v>
      </c>
      <c r="R11" s="177">
        <f>'ER EL'!N4</f>
        <v>-42.077013244733351</v>
      </c>
      <c r="S11" s="249" t="s">
        <v>2</v>
      </c>
    </row>
    <row r="12" spans="1:19" ht="16.5" customHeight="1" thickBot="1" x14ac:dyDescent="0.35">
      <c r="A12" s="45">
        <v>15</v>
      </c>
      <c r="B12" s="34">
        <f>IF(EV!B13&lt;0,-Prob!B13,Prob!B13)</f>
        <v>-3.7813802037743789E-3</v>
      </c>
      <c r="C12" s="34">
        <f>IF(EV!C13&lt;0,-Prob!C13,Prob!C13)</f>
        <v>-5.4619936276741029E-3</v>
      </c>
      <c r="D12" s="34">
        <f>IF(EV!D13&lt;0,-Prob!D13,Prob!D13)</f>
        <v>-5.4619936276741029E-3</v>
      </c>
      <c r="E12" s="34">
        <f>IF(EV!E13&lt;0,-Prob!E13,Prob!E13)</f>
        <v>-5.4619936276741029E-3</v>
      </c>
      <c r="F12" s="34">
        <f>IF(EV!F13&lt;0,-Prob!F13,Prob!F13)</f>
        <v>-5.4619936276741029E-3</v>
      </c>
      <c r="G12" s="34">
        <f>IF(EV!G13&lt;0,-Prob!G13,Prob!G13)</f>
        <v>-5.4619936276741029E-3</v>
      </c>
      <c r="H12" s="34">
        <f>IF(EV!H13&lt;0,-Prob!H13,Prob!H13)</f>
        <v>-5.4619936276741029E-3</v>
      </c>
      <c r="I12" s="34">
        <f>IF(EV!I13&lt;0,-Prob!I13,Prob!I13)</f>
        <v>-5.4619936276741029E-3</v>
      </c>
      <c r="J12" s="34">
        <f>IF(EV!J13&lt;0,-Prob!J13,Prob!J13)</f>
        <v>-5.4619936276741029E-3</v>
      </c>
      <c r="K12" s="34">
        <f>IF(EV!K13&lt;0,-Prob!K13,Prob!K13)</f>
        <v>-2.016736108679669E-2</v>
      </c>
      <c r="M12" s="173"/>
      <c r="N12" s="182"/>
      <c r="O12" s="247" t="s">
        <v>40</v>
      </c>
      <c r="P12" s="244">
        <f>(N10-R11)/(P11-R11)</f>
        <v>0.41373164288216041</v>
      </c>
      <c r="Q12" s="247" t="s">
        <v>41</v>
      </c>
      <c r="R12" s="242">
        <f>(N10-P11)/(R11-P11)</f>
        <v>0.58626835711783964</v>
      </c>
      <c r="S12" s="201">
        <f>P12+R12</f>
        <v>1</v>
      </c>
    </row>
    <row r="13" spans="1:19" ht="15" thickBot="1" x14ac:dyDescent="0.35">
      <c r="A13" s="45">
        <v>16</v>
      </c>
      <c r="B13" s="34">
        <f>IF(EV!B14&lt;0,-Prob!B14,Prob!B14)</f>
        <v>-3.1511501698119823E-3</v>
      </c>
      <c r="C13" s="34">
        <f>IF(EV!C14&lt;0,-Prob!C14,Prob!C14)</f>
        <v>-4.5516613563950856E-3</v>
      </c>
      <c r="D13" s="34">
        <f>IF(EV!D14&lt;0,-Prob!D14,Prob!D14)</f>
        <v>-4.5516613563950856E-3</v>
      </c>
      <c r="E13" s="34">
        <f>IF(EV!E14&lt;0,-Prob!E14,Prob!E14)</f>
        <v>-4.5516613563950856E-3</v>
      </c>
      <c r="F13" s="34">
        <f>IF(EV!F14&lt;0,-Prob!F14,Prob!F14)</f>
        <v>-4.5516613563950856E-3</v>
      </c>
      <c r="G13" s="34">
        <f>IF(EV!G14&lt;0,-Prob!G14,Prob!G14)</f>
        <v>-4.5516613563950856E-3</v>
      </c>
      <c r="H13" s="34">
        <f>IF(EV!H14&lt;0,-Prob!H14,Prob!H14)</f>
        <v>-4.5516613563950856E-3</v>
      </c>
      <c r="I13" s="34">
        <f>IF(EV!I14&lt;0,-Prob!I14,Prob!I14)</f>
        <v>-4.5516613563950856E-3</v>
      </c>
      <c r="J13" s="34">
        <f>IF(EV!J14&lt;0,-Prob!J14,Prob!J14)</f>
        <v>-4.5516613563950856E-3</v>
      </c>
      <c r="K13" s="34">
        <f>IF(EV!K14&lt;0,-Prob!K14,Prob!K14)</f>
        <v>-1.6806134238997239E-2</v>
      </c>
      <c r="M13" s="174"/>
      <c r="N13" s="183"/>
      <c r="O13" s="246" t="s">
        <v>40</v>
      </c>
      <c r="P13" s="245">
        <f>P12</f>
        <v>0.41373164288216041</v>
      </c>
      <c r="Q13" s="246" t="s">
        <v>41</v>
      </c>
      <c r="R13" s="243">
        <f>R12</f>
        <v>0.58626835711783964</v>
      </c>
      <c r="S13" s="202">
        <f>P13+R13</f>
        <v>1</v>
      </c>
    </row>
    <row r="14" spans="1:19" ht="15" thickBot="1" x14ac:dyDescent="0.35">
      <c r="A14" s="45">
        <v>17</v>
      </c>
      <c r="B14" s="34">
        <f>IF(EV!B15&lt;0,-Prob!B15,Prob!B15)</f>
        <v>-3.1511501698119823E-3</v>
      </c>
      <c r="C14" s="34">
        <f>IF(EV!C15&lt;0,-Prob!C15,Prob!C15)</f>
        <v>-4.5516613563950856E-3</v>
      </c>
      <c r="D14" s="34">
        <f>IF(EV!D15&lt;0,-Prob!D15,Prob!D15)</f>
        <v>-4.5516613563950856E-3</v>
      </c>
      <c r="E14" s="34">
        <f>IF(EV!E15&lt;0,-Prob!E15,Prob!E15)</f>
        <v>-4.5516613563950856E-3</v>
      </c>
      <c r="F14" s="34">
        <f>IF(EV!F15&lt;0,-Prob!F15,Prob!F15)</f>
        <v>-4.5516613563950856E-3</v>
      </c>
      <c r="G14" s="34">
        <f>IF(EV!G15&lt;0,-Prob!G15,Prob!G15)</f>
        <v>4.5516613563950856E-3</v>
      </c>
      <c r="H14" s="34">
        <f>IF(EV!H15&lt;0,-Prob!H15,Prob!H15)</f>
        <v>-4.5516613563950856E-3</v>
      </c>
      <c r="I14" s="34">
        <f>IF(EV!I15&lt;0,-Prob!I15,Prob!I15)</f>
        <v>-4.5516613563950856E-3</v>
      </c>
      <c r="J14" s="34">
        <f>IF(EV!J15&lt;0,-Prob!J15,Prob!J15)</f>
        <v>-4.5516613563950856E-3</v>
      </c>
      <c r="K14" s="34">
        <f>IF(EV!K15&lt;0,-Prob!K15,Prob!K15)</f>
        <v>-1.6806134238997239E-2</v>
      </c>
    </row>
    <row r="15" spans="1:19" ht="15" thickBot="1" x14ac:dyDescent="0.35">
      <c r="A15" s="45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  <c r="M15" s="493" t="s">
        <v>230</v>
      </c>
      <c r="N15" s="494"/>
      <c r="O15" s="494"/>
      <c r="P15" s="494"/>
      <c r="Q15" s="494"/>
      <c r="R15" s="494"/>
      <c r="S15" s="495"/>
    </row>
    <row r="16" spans="1:19" ht="15" thickBot="1" x14ac:dyDescent="0.35">
      <c r="A16" s="45">
        <v>19</v>
      </c>
      <c r="B16" s="34">
        <f>IF(EV!B17&lt;0,-Prob!B17,Prob!B17)</f>
        <v>-2.5209201358495853E-3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-1.344490739119779E-2</v>
      </c>
      <c r="M16" s="250" t="s">
        <v>19</v>
      </c>
      <c r="N16" s="180">
        <f>N10</f>
        <v>-3.1387851960808122E-2</v>
      </c>
      <c r="O16" s="246" t="s">
        <v>45</v>
      </c>
      <c r="P16" s="251">
        <f>EV!E89</f>
        <v>0.90373126542433635</v>
      </c>
      <c r="Q16" s="246" t="s">
        <v>173</v>
      </c>
      <c r="R16" s="180">
        <f>EV!E131</f>
        <v>-0.57491562373867078</v>
      </c>
      <c r="S16" s="196"/>
    </row>
    <row r="17" spans="1:19" ht="15" thickBot="1" x14ac:dyDescent="0.35">
      <c r="A17" s="45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7">
        <v>10</v>
      </c>
      <c r="M17" s="178"/>
      <c r="N17" s="181"/>
      <c r="O17" s="248" t="s">
        <v>46</v>
      </c>
      <c r="P17" s="176">
        <f>'ER EL'!N42</f>
        <v>208.01683524340916</v>
      </c>
      <c r="Q17" s="248" t="s">
        <v>149</v>
      </c>
      <c r="R17" s="177">
        <f>'ER EL'!N83</f>
        <v>-211.03553852455806</v>
      </c>
      <c r="S17" s="249" t="s">
        <v>2</v>
      </c>
    </row>
    <row r="18" spans="1:19" ht="15" thickBot="1" x14ac:dyDescent="0.35">
      <c r="A18" s="45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  <c r="M18" s="173"/>
      <c r="N18" s="182"/>
      <c r="O18" s="247" t="s">
        <v>40</v>
      </c>
      <c r="P18" s="244">
        <f>(N16-R17)/(P17-R17)</f>
        <v>0.50352691902285229</v>
      </c>
      <c r="Q18" s="247" t="s">
        <v>41</v>
      </c>
      <c r="R18" s="242">
        <f>(N16-P17)/(R17-P17)</f>
        <v>0.49647308097714776</v>
      </c>
      <c r="S18" s="201">
        <f>P18+R18</f>
        <v>1</v>
      </c>
    </row>
    <row r="19" spans="1:19" ht="15" thickBot="1" x14ac:dyDescent="0.35">
      <c r="A19" s="45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  <c r="M19" s="174"/>
      <c r="N19" s="183"/>
      <c r="O19" s="246" t="s">
        <v>40</v>
      </c>
      <c r="P19" s="245">
        <f>P18</f>
        <v>0.50352691902285229</v>
      </c>
      <c r="Q19" s="246" t="s">
        <v>41</v>
      </c>
      <c r="R19" s="243">
        <f>R18</f>
        <v>0.49647308097714776</v>
      </c>
      <c r="S19" s="202">
        <f>P19+R19</f>
        <v>1</v>
      </c>
    </row>
    <row r="20" spans="1:19" ht="15" thickBot="1" x14ac:dyDescent="0.35">
      <c r="A20" s="45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9" ht="15" thickBot="1" x14ac:dyDescent="0.35">
      <c r="A21" s="45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  <c r="M21" s="493" t="s">
        <v>231</v>
      </c>
      <c r="N21" s="494"/>
      <c r="O21" s="494"/>
      <c r="P21" s="494"/>
      <c r="Q21" s="494"/>
      <c r="R21" s="494"/>
      <c r="S21" s="495"/>
    </row>
    <row r="22" spans="1:19" ht="15" thickBot="1" x14ac:dyDescent="0.35">
      <c r="A22" s="45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  <c r="M22" s="250" t="s">
        <v>19</v>
      </c>
      <c r="N22" s="180">
        <f>N16</f>
        <v>-3.1387851960808122E-2</v>
      </c>
      <c r="O22" s="246" t="s">
        <v>45</v>
      </c>
      <c r="P22" s="251">
        <f>P16</f>
        <v>0.90373126542433635</v>
      </c>
      <c r="Q22" s="246" t="s">
        <v>173</v>
      </c>
      <c r="R22" s="180">
        <f>R16</f>
        <v>-0.57491562373867078</v>
      </c>
      <c r="S22" s="196"/>
    </row>
    <row r="23" spans="1:19" ht="15" thickBot="1" x14ac:dyDescent="0.35">
      <c r="A23" s="45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  <c r="M23" s="178"/>
      <c r="N23" s="181"/>
      <c r="O23" s="248" t="s">
        <v>46</v>
      </c>
      <c r="P23" s="176">
        <f>P22/O5</f>
        <v>2.5221290474677018</v>
      </c>
      <c r="Q23" s="248" t="s">
        <v>149</v>
      </c>
      <c r="R23" s="177">
        <f>R22/O4</f>
        <v>-0.89595488239210952</v>
      </c>
      <c r="S23" s="249" t="s">
        <v>2</v>
      </c>
    </row>
    <row r="24" spans="1:19" ht="15" thickBot="1" x14ac:dyDescent="0.35">
      <c r="A24" s="45">
        <v>19</v>
      </c>
      <c r="B24" s="34">
        <f>IF(EV!B25&lt;0,-Prob!B25,Prob!B25)</f>
        <v>-6.3023003396239633E-4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-3.3612268477994475E-3</v>
      </c>
      <c r="M24" s="173"/>
      <c r="N24" s="182"/>
      <c r="O24" s="247" t="s">
        <v>40</v>
      </c>
      <c r="P24" s="244">
        <f>(N22-R23)/(P23-R23)</f>
        <v>0.25293908756265104</v>
      </c>
      <c r="Q24" s="247" t="s">
        <v>41</v>
      </c>
      <c r="R24" s="242">
        <f>(N22-P23)/(R23-P23)</f>
        <v>0.74706091243734885</v>
      </c>
      <c r="S24" s="201">
        <f>P24+R24</f>
        <v>0.99999999999999989</v>
      </c>
    </row>
    <row r="25" spans="1:19" ht="15" thickBot="1" x14ac:dyDescent="0.35">
      <c r="A25" s="45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  <c r="M25" s="174"/>
      <c r="N25" s="183"/>
      <c r="O25" s="246" t="s">
        <v>40</v>
      </c>
      <c r="P25" s="245">
        <f>P24</f>
        <v>0.25293908756265104</v>
      </c>
      <c r="Q25" s="246" t="s">
        <v>41</v>
      </c>
      <c r="R25" s="243">
        <f>R24</f>
        <v>0.74706091243734885</v>
      </c>
      <c r="S25" s="202">
        <f>P25+R25</f>
        <v>0.99999999999999989</v>
      </c>
    </row>
    <row r="26" spans="1:19" x14ac:dyDescent="0.3">
      <c r="A26" s="45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9" x14ac:dyDescent="0.3">
      <c r="A27" s="45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7">
        <v>10</v>
      </c>
    </row>
    <row r="28" spans="1:19" x14ac:dyDescent="0.3">
      <c r="A28" s="45" t="s">
        <v>1</v>
      </c>
      <c r="B28" s="34">
        <f>IF(EV!B29&lt;0,-Prob!B29,Prob!B29)</f>
        <v>-3.1511501698119817E-4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9" x14ac:dyDescent="0.3">
      <c r="A29" s="45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-4.5516613563950848E-4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-4.5516613563950848E-4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9" x14ac:dyDescent="0.3">
      <c r="A30" s="45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-4.5516613563950848E-4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9" x14ac:dyDescent="0.3">
      <c r="A31" s="45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9" x14ac:dyDescent="0.3">
      <c r="A32" s="45">
        <v>5</v>
      </c>
      <c r="B32" s="34">
        <f>IF(EV!B33&lt;0,-Prob!B33,Prob!B33)</f>
        <v>-3.1511501698119817E-4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-1.6806134238997238E-3</v>
      </c>
    </row>
    <row r="33" spans="1:12" x14ac:dyDescent="0.3">
      <c r="A33" s="45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-4.5516613563950848E-4</v>
      </c>
      <c r="G33" s="34">
        <f>IF(EV!G34&lt;0,-Prob!G34,Prob!G34)</f>
        <v>-4.5516613563950848E-4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3">
      <c r="A34" s="45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-4.5516613563950848E-4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3">
      <c r="A35" s="45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3">
      <c r="A36" s="45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3">
      <c r="A37" s="67">
        <v>10</v>
      </c>
      <c r="B37" s="68">
        <f>IF(EV!B38&lt;0,-Prob!B38,Prob!B38)</f>
        <v>5.0418402716991707E-3</v>
      </c>
      <c r="C37" s="68">
        <f>IF(EV!C38&lt;0,-Prob!C38,Prob!C38)</f>
        <v>7.2826581702321357E-3</v>
      </c>
      <c r="D37" s="68">
        <f>IF(EV!D38&lt;0,-Prob!D38,Prob!D38)</f>
        <v>7.2826581702321357E-3</v>
      </c>
      <c r="E37" s="68">
        <f>IF(EV!E38&lt;0,-Prob!E38,Prob!E38)</f>
        <v>7.2826581702321357E-3</v>
      </c>
      <c r="F37" s="68">
        <f>IF(EV!F38&lt;0,-Prob!F38,Prob!F38)</f>
        <v>7.2826581702321357E-3</v>
      </c>
      <c r="G37" s="68">
        <f>IF(EV!G38&lt;0,-Prob!G38,Prob!G38)</f>
        <v>7.2826581702321357E-3</v>
      </c>
      <c r="H37" s="68">
        <f>IF(EV!H38&lt;0,-Prob!H38,Prob!H38)</f>
        <v>7.2826581702321357E-3</v>
      </c>
      <c r="I37" s="68">
        <f>IF(EV!I38&lt;0,-Prob!I38,Prob!I38)</f>
        <v>7.2826581702321357E-3</v>
      </c>
      <c r="J37" s="68">
        <f>IF(EV!J38&lt;0,-Prob!J38,Prob!J38)</f>
        <v>7.2826581702321357E-3</v>
      </c>
      <c r="K37" s="68">
        <f>IF(EV!K38&lt;0,-Prob!K38,Prob!K38)</f>
        <v>2.688981478239558E-2</v>
      </c>
    </row>
    <row r="38" spans="1:12" ht="15" thickBot="1" x14ac:dyDescent="0.35">
      <c r="A38" s="74" t="s">
        <v>39</v>
      </c>
      <c r="B38" s="79" t="s">
        <v>1</v>
      </c>
      <c r="C38" s="80">
        <v>2</v>
      </c>
      <c r="D38" s="80">
        <v>3</v>
      </c>
      <c r="E38" s="80">
        <v>4</v>
      </c>
      <c r="F38" s="80">
        <v>5</v>
      </c>
      <c r="G38" s="80">
        <v>6</v>
      </c>
      <c r="H38" s="80">
        <v>7</v>
      </c>
      <c r="I38" s="80">
        <v>8</v>
      </c>
      <c r="J38" s="80">
        <v>9</v>
      </c>
      <c r="K38" s="81">
        <v>10</v>
      </c>
    </row>
    <row r="39" spans="1:12" x14ac:dyDescent="0.3">
      <c r="A39" s="78" t="s">
        <v>41</v>
      </c>
      <c r="B39" s="82">
        <f>-(SUMIF(B28:B37,"&lt;0")+SUMIF(B18:B26,"&lt;0") +SUMIF(B2:B16,"&lt;0"))</f>
        <v>4.5061447428311342E-2</v>
      </c>
      <c r="C39" s="83">
        <f t="shared" ref="C39:K39" si="0">-(SUMIF(C28:C37,"&lt;0")+SUMIF(C18:C26,"&lt;0") +SUMIF(C2:C16,"&lt;0"))</f>
        <v>4.3695949021392816E-2</v>
      </c>
      <c r="D39" s="83">
        <f t="shared" si="0"/>
        <v>3.8233955393718717E-2</v>
      </c>
      <c r="E39" s="83">
        <f t="shared" si="0"/>
        <v>3.8233955393718717E-2</v>
      </c>
      <c r="F39" s="83">
        <f t="shared" si="0"/>
        <v>3.7323623122439704E-2</v>
      </c>
      <c r="G39" s="83">
        <f t="shared" si="0"/>
        <v>3.0496131087847076E-2</v>
      </c>
      <c r="H39" s="83">
        <f t="shared" si="0"/>
        <v>3.9144287664997737E-2</v>
      </c>
      <c r="I39" s="83">
        <f t="shared" si="0"/>
        <v>4.3695949021392816E-2</v>
      </c>
      <c r="J39" s="83">
        <f t="shared" si="0"/>
        <v>5.3254437869822494E-2</v>
      </c>
      <c r="K39" s="84">
        <f t="shared" si="0"/>
        <v>0.22520219880256304</v>
      </c>
    </row>
    <row r="40" spans="1:12" ht="15" thickBot="1" x14ac:dyDescent="0.35">
      <c r="A40" s="78" t="s">
        <v>42</v>
      </c>
      <c r="B40" s="85">
        <f>B39</f>
        <v>4.5061447428311342E-2</v>
      </c>
      <c r="C40" s="86">
        <f t="shared" ref="C40:K40" si="1">C39</f>
        <v>4.3695949021392816E-2</v>
      </c>
      <c r="D40" s="86">
        <f t="shared" si="1"/>
        <v>3.8233955393718717E-2</v>
      </c>
      <c r="E40" s="86">
        <f t="shared" si="1"/>
        <v>3.8233955393718717E-2</v>
      </c>
      <c r="F40" s="86">
        <f t="shared" si="1"/>
        <v>3.7323623122439704E-2</v>
      </c>
      <c r="G40" s="86">
        <f t="shared" si="1"/>
        <v>3.0496131087847076E-2</v>
      </c>
      <c r="H40" s="86">
        <f t="shared" si="1"/>
        <v>3.9144287664997737E-2</v>
      </c>
      <c r="I40" s="86">
        <f t="shared" si="1"/>
        <v>4.3695949021392816E-2</v>
      </c>
      <c r="J40" s="86">
        <f t="shared" si="1"/>
        <v>5.3254437869822494E-2</v>
      </c>
      <c r="K40" s="87">
        <f t="shared" si="1"/>
        <v>0.22520219880256304</v>
      </c>
    </row>
    <row r="41" spans="1:12" x14ac:dyDescent="0.3">
      <c r="A41" s="78" t="s">
        <v>40</v>
      </c>
      <c r="B41" s="82">
        <f>SUMIF(B28:B37,"&gt;0")+SUMIF(B18:B26,"&gt;0") +SUMIF(B2:B16,"&gt;0")</f>
        <v>8.1929904415111512E-3</v>
      </c>
      <c r="C41" s="83">
        <f t="shared" ref="C41:K41" si="2">SUMIF(C28:C37,"&gt;0")+SUMIF(C18:C26,"&gt;0") +SUMIF(C2:C16,"&gt;0")</f>
        <v>3.3227127901684125E-2</v>
      </c>
      <c r="D41" s="83">
        <f t="shared" si="2"/>
        <v>3.8689121529358224E-2</v>
      </c>
      <c r="E41" s="83">
        <f t="shared" si="2"/>
        <v>3.8689121529358224E-2</v>
      </c>
      <c r="F41" s="83">
        <f t="shared" si="2"/>
        <v>3.9599453800637244E-2</v>
      </c>
      <c r="G41" s="83">
        <f t="shared" si="2"/>
        <v>4.6426945835229869E-2</v>
      </c>
      <c r="H41" s="83">
        <f t="shared" si="2"/>
        <v>3.7778789258079204E-2</v>
      </c>
      <c r="I41" s="83">
        <f t="shared" si="2"/>
        <v>3.3227127901684125E-2</v>
      </c>
      <c r="J41" s="83">
        <f t="shared" si="2"/>
        <v>2.3668639053254441E-2</v>
      </c>
      <c r="K41" s="84">
        <f t="shared" si="2"/>
        <v>5.8821469836490343E-2</v>
      </c>
    </row>
    <row r="42" spans="1:12" ht="15" thickBot="1" x14ac:dyDescent="0.35">
      <c r="A42" s="78" t="s">
        <v>43</v>
      </c>
      <c r="B42" s="85">
        <f>B41</f>
        <v>8.1929904415111512E-3</v>
      </c>
      <c r="C42" s="86">
        <f t="shared" ref="C42:K42" si="3">C41</f>
        <v>3.3227127901684125E-2</v>
      </c>
      <c r="D42" s="86">
        <f t="shared" si="3"/>
        <v>3.8689121529358224E-2</v>
      </c>
      <c r="E42" s="86">
        <f t="shared" si="3"/>
        <v>3.8689121529358224E-2</v>
      </c>
      <c r="F42" s="86">
        <f t="shared" si="3"/>
        <v>3.9599453800637244E-2</v>
      </c>
      <c r="G42" s="86">
        <f t="shared" si="3"/>
        <v>4.6426945835229869E-2</v>
      </c>
      <c r="H42" s="86">
        <f t="shared" si="3"/>
        <v>3.7778789258079204E-2</v>
      </c>
      <c r="I42" s="86">
        <f t="shared" si="3"/>
        <v>3.3227127901684125E-2</v>
      </c>
      <c r="J42" s="86">
        <f t="shared" si="3"/>
        <v>2.3668639053254441E-2</v>
      </c>
      <c r="K42" s="87">
        <f t="shared" si="3"/>
        <v>5.8821469836490343E-2</v>
      </c>
    </row>
    <row r="43" spans="1:12" ht="15" thickBot="1" x14ac:dyDescent="0.35">
      <c r="A43" s="78" t="s">
        <v>2</v>
      </c>
      <c r="B43" s="89">
        <f>B41+B39</f>
        <v>5.3254437869822494E-2</v>
      </c>
      <c r="C43" s="75">
        <f t="shared" ref="C43:K43" si="4">C41+C39</f>
        <v>7.6923076923076941E-2</v>
      </c>
      <c r="D43" s="75">
        <f t="shared" si="4"/>
        <v>7.6923076923076941E-2</v>
      </c>
      <c r="E43" s="75">
        <f t="shared" si="4"/>
        <v>7.6923076923076941E-2</v>
      </c>
      <c r="F43" s="75">
        <f t="shared" si="4"/>
        <v>7.6923076923076955E-2</v>
      </c>
      <c r="G43" s="75">
        <f t="shared" si="4"/>
        <v>7.6923076923076941E-2</v>
      </c>
      <c r="H43" s="75">
        <f t="shared" si="4"/>
        <v>7.6923076923076941E-2</v>
      </c>
      <c r="I43" s="75">
        <f t="shared" si="4"/>
        <v>7.6923076923076941E-2</v>
      </c>
      <c r="J43" s="75">
        <f t="shared" si="4"/>
        <v>7.6923076923076927E-2</v>
      </c>
      <c r="K43" s="90">
        <f t="shared" si="4"/>
        <v>0.28402366863905337</v>
      </c>
      <c r="L43" s="76">
        <f>SUM(B43:K43)-C46</f>
        <v>1.0000000000000002</v>
      </c>
    </row>
    <row r="44" spans="1:12" ht="15" thickBot="1" x14ac:dyDescent="0.35">
      <c r="A44" s="88" t="s">
        <v>44</v>
      </c>
      <c r="B44" s="91">
        <f>B41-B39</f>
        <v>-3.6868456986800191E-2</v>
      </c>
      <c r="C44" s="69">
        <f t="shared" ref="C44:K44" si="5">C41-C39</f>
        <v>-1.0468821119708691E-2</v>
      </c>
      <c r="D44" s="69">
        <f t="shared" si="5"/>
        <v>4.5516613563950648E-4</v>
      </c>
      <c r="E44" s="69">
        <f t="shared" si="5"/>
        <v>4.5516613563950648E-4</v>
      </c>
      <c r="F44" s="69">
        <f t="shared" si="5"/>
        <v>2.2758306781975393E-3</v>
      </c>
      <c r="G44" s="69">
        <f t="shared" si="5"/>
        <v>1.5930814747382793E-2</v>
      </c>
      <c r="H44" s="69">
        <f t="shared" si="5"/>
        <v>-1.3654984069185333E-3</v>
      </c>
      <c r="I44" s="69">
        <f t="shared" si="5"/>
        <v>-1.0468821119708691E-2</v>
      </c>
      <c r="J44" s="69">
        <f t="shared" si="5"/>
        <v>-2.9585798816568053E-2</v>
      </c>
      <c r="K44" s="70">
        <f t="shared" si="5"/>
        <v>-0.1663807289660727</v>
      </c>
      <c r="L44" s="77">
        <f>SUM(B44:K44)</f>
        <v>-0.23602114771891752</v>
      </c>
    </row>
    <row r="45" spans="1:12" x14ac:dyDescent="0.3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3">
      <c r="A46" s="475" t="s">
        <v>11</v>
      </c>
      <c r="B46" s="476"/>
      <c r="C46" s="34">
        <f>IF(EV!H41&lt;0,-Prob!C40,Prob!C40)</f>
        <v>-4.7337278106508882E-2</v>
      </c>
    </row>
    <row r="47" spans="1:12" x14ac:dyDescent="0.3">
      <c r="C47" s="73">
        <f>SUM(B44:K44)</f>
        <v>-0.23602114771891752</v>
      </c>
    </row>
    <row r="48" spans="1:12" x14ac:dyDescent="0.3">
      <c r="B48" s="40" t="s">
        <v>2</v>
      </c>
      <c r="C48" s="73">
        <f>C47+C46</f>
        <v>-0.28335842582542642</v>
      </c>
    </row>
  </sheetData>
  <sheetProtection sheet="1" objects="1" scenarios="1"/>
  <mergeCells count="10">
    <mergeCell ref="A46:B46"/>
    <mergeCell ref="M6:N6"/>
    <mergeCell ref="M7:N7"/>
    <mergeCell ref="M2:R2"/>
    <mergeCell ref="M9:S9"/>
    <mergeCell ref="M3:N3"/>
    <mergeCell ref="M4:N4"/>
    <mergeCell ref="M5:N5"/>
    <mergeCell ref="M15:S15"/>
    <mergeCell ref="M21:S21"/>
  </mergeCells>
  <phoneticPr fontId="16" type="noConversion"/>
  <conditionalFormatting sqref="B2:K16 B18:K26 B28:K37 B39:K45">
    <cfRule type="containsText" dxfId="638" priority="19" operator="containsText" text="R">
      <formula>NOT(ISERROR(SEARCH("R",B2)))</formula>
    </cfRule>
    <cfRule type="containsText" dxfId="637" priority="20" operator="containsText" text="D">
      <formula>NOT(ISERROR(SEARCH("D",B2)))</formula>
    </cfRule>
    <cfRule type="containsText" dxfId="636" priority="21" operator="containsText" text="S">
      <formula>NOT(ISERROR(SEARCH("S",B2)))</formula>
    </cfRule>
    <cfRule type="containsText" dxfId="635" priority="22" operator="containsText" text="H">
      <formula>NOT(ISERROR(SEARCH("H",B2)))</formula>
    </cfRule>
  </conditionalFormatting>
  <conditionalFormatting sqref="B2:K16 B18:K26 B28:K37 B39:K45">
    <cfRule type="containsText" dxfId="634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633" priority="8" operator="containsText" text="R">
      <formula>NOT(ISERROR(SEARCH("R",C46)))</formula>
    </cfRule>
    <cfRule type="containsText" dxfId="632" priority="9" operator="containsText" text="D">
      <formula>NOT(ISERROR(SEARCH("D",C46)))</formula>
    </cfRule>
    <cfRule type="containsText" dxfId="631" priority="10" operator="containsText" text="S">
      <formula>NOT(ISERROR(SEARCH("S",C46)))</formula>
    </cfRule>
    <cfRule type="containsText" dxfId="630" priority="11" operator="containsText" text="H">
      <formula>NOT(ISERROR(SEARCH("H",C46)))</formula>
    </cfRule>
  </conditionalFormatting>
  <conditionalFormatting sqref="C46">
    <cfRule type="containsText" dxfId="629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W62"/>
  <sheetViews>
    <sheetView zoomScale="90" zoomScaleNormal="90" zoomScalePageLayoutView="90" workbookViewId="0">
      <selection activeCell="U11" sqref="U11"/>
    </sheetView>
  </sheetViews>
  <sheetFormatPr defaultColWidth="8.796875" defaultRowHeight="15.6" x14ac:dyDescent="0.3"/>
  <cols>
    <col min="2" max="3" width="8.796875" customWidth="1"/>
    <col min="18" max="18" width="8.69921875" style="163" customWidth="1"/>
    <col min="21" max="21" width="8.69921875" style="163" customWidth="1"/>
    <col min="22" max="22" width="9.69921875" bestFit="1" customWidth="1"/>
  </cols>
  <sheetData>
    <row r="1" spans="1:23" x14ac:dyDescent="0.3">
      <c r="A1" t="s">
        <v>39</v>
      </c>
      <c r="B1" s="133" t="s">
        <v>122</v>
      </c>
      <c r="C1" s="134">
        <f>IF(Rules!B24=Rules!D24,'WL Prob'!O5,IF(Rules!B24=Rules!E24,'WL Prob'!P12,IF(Rules!B24=Rules!F24,'WL Prob'!P18,'WL Prob'!P24)))</f>
        <v>0.41373164288216041</v>
      </c>
      <c r="D1" s="133" t="s">
        <v>123</v>
      </c>
      <c r="E1" s="134">
        <f>IF(Rules!B24=Rules!D24,'WL Prob'!O4,IF(Rules!B24=Rules!E24,'WL Prob'!R12,IF(Rules!B24=Rules!F24,'WL Prob'!R18,'WL Prob'!R24)))</f>
        <v>0.58626835711783964</v>
      </c>
      <c r="F1" t="s">
        <v>46</v>
      </c>
      <c r="G1">
        <f>IF(Rules!B24=Rules!D24,'ER EL'!N3,IF(Rules!B24=Rules!E24,'ER EL'!N3,IF(Rules!B24=Rules!F24,'ER EL'!N42,'WL Prob'!P23)))</f>
        <v>59.548342504882434</v>
      </c>
      <c r="H1" t="s">
        <v>194</v>
      </c>
      <c r="I1">
        <f>IF(Rules!B24=Rules!D24,'ER EL'!N4,IF(Rules!B24=Rules!E24,'ER EL'!N4,IF(Rules!B24=Rules!F24,'ER EL'!N83,'WL Prob'!R23)))</f>
        <v>-42.077013244733351</v>
      </c>
      <c r="J1" s="133" t="s">
        <v>124</v>
      </c>
      <c r="K1" s="134">
        <f>I1*E1+G1*C1</f>
        <v>-3.1387851960808177E-2</v>
      </c>
    </row>
    <row r="3" spans="1:23" x14ac:dyDescent="0.3">
      <c r="A3" s="457" t="s">
        <v>125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</row>
    <row r="4" spans="1:23" x14ac:dyDescent="0.3">
      <c r="A4" t="s">
        <v>120</v>
      </c>
      <c r="B4">
        <f>$C$1</f>
        <v>0.41373164288216041</v>
      </c>
      <c r="C4" t="s">
        <v>121</v>
      </c>
      <c r="D4">
        <f>$E$1</f>
        <v>0.58626835711783964</v>
      </c>
      <c r="E4" t="s">
        <v>46</v>
      </c>
      <c r="F4">
        <f>G1</f>
        <v>59.548342504882434</v>
      </c>
      <c r="G4" t="s">
        <v>149</v>
      </c>
      <c r="H4">
        <f>I1</f>
        <v>-42.077013244733351</v>
      </c>
      <c r="I4" t="s">
        <v>47</v>
      </c>
      <c r="J4">
        <f>B4*F4+D4*H4</f>
        <v>-3.1387851960808177E-2</v>
      </c>
    </row>
    <row r="5" spans="1:23" ht="16.2" thickBot="1" x14ac:dyDescent="0.35"/>
    <row r="6" spans="1:23" ht="16.2" thickBot="1" x14ac:dyDescent="0.35">
      <c r="A6" s="102"/>
      <c r="B6" s="102">
        <v>1</v>
      </c>
      <c r="C6" s="138">
        <v>0</v>
      </c>
      <c r="D6" s="135">
        <v>-1</v>
      </c>
      <c r="E6" s="116">
        <v>-2</v>
      </c>
      <c r="F6" s="116">
        <v>-3</v>
      </c>
      <c r="G6" s="116">
        <v>-4</v>
      </c>
      <c r="H6" s="116">
        <v>-5</v>
      </c>
      <c r="I6" s="116">
        <v>-6</v>
      </c>
      <c r="J6" s="116">
        <v>-7</v>
      </c>
      <c r="K6" s="116">
        <v>-8</v>
      </c>
      <c r="L6" s="116">
        <v>-9</v>
      </c>
      <c r="M6" s="104">
        <v>-10</v>
      </c>
      <c r="N6" t="s">
        <v>131</v>
      </c>
      <c r="R6" s="166" t="s">
        <v>48</v>
      </c>
      <c r="S6" s="148" t="s">
        <v>127</v>
      </c>
      <c r="T6" s="149" t="s">
        <v>132</v>
      </c>
      <c r="U6" s="164" t="s">
        <v>47</v>
      </c>
      <c r="V6" s="159" t="s">
        <v>46</v>
      </c>
      <c r="W6" s="152" t="s">
        <v>194</v>
      </c>
    </row>
    <row r="7" spans="1:23" x14ac:dyDescent="0.3">
      <c r="A7" s="100">
        <v>1</v>
      </c>
      <c r="B7" s="95">
        <f>C7*B4</f>
        <v>0.41373164288216041</v>
      </c>
      <c r="C7" s="95">
        <v>1</v>
      </c>
      <c r="D7" s="136">
        <f>C7*D4</f>
        <v>0.58626835711783964</v>
      </c>
      <c r="E7" s="108"/>
      <c r="F7" s="108"/>
      <c r="G7" s="108"/>
      <c r="H7" s="108"/>
      <c r="I7" s="108"/>
      <c r="J7" s="108"/>
      <c r="K7" s="108"/>
      <c r="L7" s="108"/>
      <c r="M7" s="57"/>
      <c r="N7">
        <f>B7+D7</f>
        <v>1</v>
      </c>
      <c r="R7" s="167">
        <f>B7-D7</f>
        <v>-0.17253671423567923</v>
      </c>
      <c r="S7" s="107">
        <f>SUM(C7)*B4*F4</f>
        <v>24.637033575454591</v>
      </c>
      <c r="T7" s="57">
        <f>SUM(C7)*D4*H4</f>
        <v>-24.668421427415399</v>
      </c>
      <c r="U7" s="238">
        <f>S7+T7</f>
        <v>-3.1387851960808177E-2</v>
      </c>
      <c r="V7" s="280">
        <f>S7/B4</f>
        <v>59.548342504882427</v>
      </c>
      <c r="W7" s="57">
        <f>T7/D4</f>
        <v>-42.077013244733351</v>
      </c>
    </row>
    <row r="8" spans="1:23" x14ac:dyDescent="0.3">
      <c r="A8" s="98">
        <v>2</v>
      </c>
      <c r="B8" s="97">
        <f>C8*B4</f>
        <v>0.54622204413945596</v>
      </c>
      <c r="C8" s="97">
        <f>1/(1-B4*D4)</f>
        <v>1.3202327004391869</v>
      </c>
      <c r="D8" s="128">
        <f>C8*D4</f>
        <v>0.77401065629973109</v>
      </c>
      <c r="E8" s="1">
        <f>D8*D4</f>
        <v>0.4537779558605442</v>
      </c>
      <c r="F8" s="1"/>
      <c r="G8" s="1"/>
      <c r="H8" s="1"/>
      <c r="I8" s="1"/>
      <c r="J8" s="1"/>
      <c r="K8" s="1"/>
      <c r="L8" s="1"/>
      <c r="M8" s="9"/>
      <c r="N8">
        <f>B8+E8</f>
        <v>1.0000000000000002</v>
      </c>
      <c r="R8" s="168">
        <f>B8-E8</f>
        <v>9.2444088278911762E-2</v>
      </c>
      <c r="S8" s="93">
        <f>SUM(C8:D8)*B4*F4</f>
        <v>51.595943895149453</v>
      </c>
      <c r="T8" s="9">
        <f>SUM(C8:D8)*D4*H4</f>
        <v>-51.66167769560068</v>
      </c>
      <c r="U8" s="239">
        <f>S8+T8</f>
        <v>-6.5733800451226898E-2</v>
      </c>
      <c r="V8" s="93">
        <f>S8/B4</f>
        <v>124.70872069566377</v>
      </c>
      <c r="W8" s="9">
        <f>T8/D4</f>
        <v>-88.11950545919828</v>
      </c>
    </row>
    <row r="9" spans="1:23" x14ac:dyDescent="0.3">
      <c r="A9" s="98">
        <v>3</v>
      </c>
      <c r="B9" s="97">
        <f>C9*B4</f>
        <v>0.60863716620300201</v>
      </c>
      <c r="C9" s="97">
        <f>1/(1-D4*B4/(1-D4*B4))</f>
        <v>1.4710916524611941</v>
      </c>
      <c r="D9" s="128">
        <f>C9*D4*C8</f>
        <v>1.1386406153985447</v>
      </c>
      <c r="E9" s="1">
        <f>D9*(D4)</f>
        <v>0.66754896293735067</v>
      </c>
      <c r="F9" s="1">
        <f>E9*D4</f>
        <v>0.39136283379699821</v>
      </c>
      <c r="G9" s="1"/>
      <c r="H9" s="1"/>
      <c r="I9" s="1"/>
      <c r="J9" s="1"/>
      <c r="K9" s="1"/>
      <c r="L9" s="1"/>
      <c r="M9" s="9"/>
      <c r="N9">
        <f>B9+F9</f>
        <v>1.0000000000000002</v>
      </c>
      <c r="R9" s="168">
        <f>B9-F9</f>
        <v>0.2172743324060038</v>
      </c>
      <c r="S9" s="93">
        <f>SUM(C9:E9)*B4*F4</f>
        <v>80.742487719355054</v>
      </c>
      <c r="T9" s="9">
        <f>SUM(C9:E9)*D4*H4</f>
        <v>-80.845354537461247</v>
      </c>
      <c r="U9" s="239">
        <f t="shared" ref="U9:U16" si="0">S9+T9</f>
        <v>-0.10286681810619314</v>
      </c>
      <c r="V9" s="93">
        <f>S9/B4</f>
        <v>195.15666521632775</v>
      </c>
      <c r="W9" s="9">
        <f>T9/D4</f>
        <v>-137.89820575496518</v>
      </c>
    </row>
    <row r="10" spans="1:23" x14ac:dyDescent="0.3">
      <c r="A10" s="98">
        <v>4</v>
      </c>
      <c r="B10" s="97">
        <f>C10*B4</f>
        <v>0.64326420850828114</v>
      </c>
      <c r="C10" s="97">
        <f>1/(1-D4*B4/(1-D4*B4/(1-D4*B4)))</f>
        <v>1.5547861024772922</v>
      </c>
      <c r="D10" s="128">
        <f>C10*D4*C9</f>
        <v>1.3409322492534299</v>
      </c>
      <c r="E10" s="1">
        <f>D10*D4*C8</f>
        <v>1.0378958502981219</v>
      </c>
      <c r="F10" s="1">
        <f>E10*D4</f>
        <v>0.60848549501370319</v>
      </c>
      <c r="G10" s="1">
        <f>F10*D4</f>
        <v>0.35673579149171919</v>
      </c>
      <c r="H10" s="1"/>
      <c r="I10" s="1"/>
      <c r="J10" s="1"/>
      <c r="K10" s="1"/>
      <c r="L10" s="1"/>
      <c r="M10" s="9"/>
      <c r="N10">
        <f>B10+G10</f>
        <v>1.0000000000000004</v>
      </c>
      <c r="R10" s="168">
        <f>B10-G10</f>
        <v>0.28652841701656195</v>
      </c>
      <c r="S10" s="93">
        <f>SUM(C10:F10)*B4*F4</f>
        <v>111.90386273909937</v>
      </c>
      <c r="T10" s="9">
        <f>SUM(C10:F10)*D4*H4</f>
        <v>-112.04642949198137</v>
      </c>
      <c r="U10" s="239">
        <f t="shared" si="0"/>
        <v>-0.14256675288200427</v>
      </c>
      <c r="V10" s="93">
        <f>S10/B4</f>
        <v>270.47450845081232</v>
      </c>
      <c r="W10" s="9">
        <f>T10/D4</f>
        <v>-191.11798911135861</v>
      </c>
    </row>
    <row r="11" spans="1:23" x14ac:dyDescent="0.3">
      <c r="A11" s="98">
        <v>5</v>
      </c>
      <c r="B11" s="97">
        <f>C11*B4</f>
        <v>0.66422948787519054</v>
      </c>
      <c r="C11" s="97">
        <f>1/(1-D4*B4/(1-D4*B4/(1-D4*B4/(1-D4*B4))))</f>
        <v>1.6054597208180599</v>
      </c>
      <c r="D11" s="128">
        <f>C11*D4*C10</f>
        <v>1.4634116854110379</v>
      </c>
      <c r="E11" s="1">
        <f>D11*D4*C9</f>
        <v>1.2621259733254118</v>
      </c>
      <c r="F11" s="1">
        <f>E11*D4*C8</f>
        <v>0.97689895294653883</v>
      </c>
      <c r="G11" s="1">
        <f>F11*D4</f>
        <v>0.57272494421410503</v>
      </c>
      <c r="H11" s="1">
        <f>G11*D4</f>
        <v>0.33577051212480974</v>
      </c>
      <c r="I11" s="1"/>
      <c r="J11" s="1"/>
      <c r="K11" s="1"/>
      <c r="L11" s="1"/>
      <c r="M11" s="9"/>
      <c r="N11">
        <f>B11+H11</f>
        <v>1.0000000000000002</v>
      </c>
      <c r="R11" s="168">
        <f>B11-H11</f>
        <v>0.3284589757503808</v>
      </c>
      <c r="S11" s="93">
        <f>SUM(C11:G11)*B4*F4</f>
        <v>144.88106383896391</v>
      </c>
      <c r="T11" s="9">
        <f>SUM(C11:G11)*D4*H4</f>
        <v>-145.065643909035</v>
      </c>
      <c r="U11" s="239">
        <f t="shared" si="0"/>
        <v>-0.18458007007109245</v>
      </c>
      <c r="V11" s="93">
        <f>S11/B4</f>
        <v>350.18124992733306</v>
      </c>
      <c r="W11" s="9">
        <f>T11/D4</f>
        <v>-247.43897934760426</v>
      </c>
    </row>
    <row r="12" spans="1:23" x14ac:dyDescent="0.3">
      <c r="A12" s="98">
        <v>6</v>
      </c>
      <c r="B12" s="97">
        <f>C12*B4</f>
        <v>0.67760068711456678</v>
      </c>
      <c r="C12" s="97">
        <f>1/(1-D4*B4/(1-D4*B4/(1-D4*B4/(1-D4*B4/(1-D4*B4)))))</f>
        <v>1.6377782525750921</v>
      </c>
      <c r="D12" s="128">
        <f>C12*D4*C11</f>
        <v>1.5415264061800196</v>
      </c>
      <c r="E12" s="1">
        <f>D12*D4*C10</f>
        <v>1.4051350693644546</v>
      </c>
      <c r="F12" s="1">
        <f>E12*D4*C9</f>
        <v>1.21186504437209</v>
      </c>
      <c r="G12" s="1">
        <f>F12*D4*C8</f>
        <v>0.93799645834114398</v>
      </c>
      <c r="H12" s="1">
        <f>G12*D4</f>
        <v>0.54991764261401455</v>
      </c>
      <c r="I12" s="1">
        <f>H12*D4</f>
        <v>0.32239931288543361</v>
      </c>
      <c r="J12" s="1"/>
      <c r="K12" s="1"/>
      <c r="L12" s="1"/>
      <c r="M12" s="9"/>
      <c r="N12">
        <f>B12+I12</f>
        <v>1.0000000000000004</v>
      </c>
      <c r="R12" s="168">
        <f>B12-I12</f>
        <v>0.35520137422913317</v>
      </c>
      <c r="S12" s="93">
        <f>SUM(C12:H12)*B4*F4</f>
        <v>179.46154495606919</v>
      </c>
      <c r="T12" s="9">
        <f>SUM(C12:H12)*D4*H4</f>
        <v>-179.69018093971906</v>
      </c>
      <c r="U12" s="239">
        <f t="shared" si="0"/>
        <v>-0.22863598364986615</v>
      </c>
      <c r="V12" s="93">
        <f>S12/B4</f>
        <v>433.76316035653974</v>
      </c>
      <c r="W12" s="9">
        <f>T12/D4</f>
        <v>-306.49817401555822</v>
      </c>
    </row>
    <row r="13" spans="1:23" x14ac:dyDescent="0.3">
      <c r="A13" s="98">
        <v>7</v>
      </c>
      <c r="B13" s="97">
        <f>C13*B4</f>
        <v>0.68641335984375196</v>
      </c>
      <c r="C13" s="97">
        <f>1/(1-D4*B4/(1-D4*B4/(1-D4*B4/(1-D4*B4/(1-D4*B4/(1-D4*B4))))))</f>
        <v>1.6590787087543535</v>
      </c>
      <c r="D13" s="128">
        <f>C13*D4*C12</f>
        <v>1.5930101554791471</v>
      </c>
      <c r="E13" s="1">
        <f>D13*D4*C11</f>
        <v>1.4993893197219943</v>
      </c>
      <c r="F13" s="1">
        <f>E13*D4*C10</f>
        <v>1.3667261925098995</v>
      </c>
      <c r="G13" s="1">
        <f>F13*D4*C9</f>
        <v>1.1787391362167403</v>
      </c>
      <c r="H13" s="1">
        <f>G13*D4*C8</f>
        <v>0.91235665242929731</v>
      </c>
      <c r="I13" s="1">
        <f>H13*D4</f>
        <v>0.53488583572525594</v>
      </c>
      <c r="J13" s="1">
        <f>I13*D4</f>
        <v>0.31358664015624849</v>
      </c>
      <c r="K13" s="1"/>
      <c r="L13" s="1"/>
      <c r="M13" s="9"/>
      <c r="N13">
        <f>B13+J13</f>
        <v>1.0000000000000004</v>
      </c>
      <c r="R13" s="168">
        <f>B13-J13</f>
        <v>0.37282671968750347</v>
      </c>
      <c r="S13" s="93">
        <f>SUM(C13:I13)*B4*F4</f>
        <v>215.43080409263351</v>
      </c>
      <c r="T13" s="9">
        <f>SUM(C13:I13)*D4*H4</f>
        <v>-215.70526530834553</v>
      </c>
      <c r="U13" s="239">
        <f t="shared" si="0"/>
        <v>-0.27446121571202298</v>
      </c>
      <c r="V13" s="93">
        <f>S13/B4</f>
        <v>520.70178290422132</v>
      </c>
      <c r="W13" s="9">
        <f>T13/D4</f>
        <v>-367.92923017161729</v>
      </c>
    </row>
    <row r="14" spans="1:23" x14ac:dyDescent="0.3">
      <c r="A14" s="98">
        <v>8</v>
      </c>
      <c r="B14" s="97">
        <f>C14*B4</f>
        <v>0.69234801568343018</v>
      </c>
      <c r="C14" s="97">
        <f>1/(1-D4*B4/(1-D4*B4/(1-D4*B4/(1-D4*B4/(1-D4*B4/(1-D4*B4/(1-D4*B4)))))))</f>
        <v>1.6734229242422862</v>
      </c>
      <c r="D14" s="128">
        <f>C14*D4*C13</f>
        <v>1.6276804924831225</v>
      </c>
      <c r="E14" s="1">
        <f>D14*D4*C12</f>
        <v>1.5628622926200337</v>
      </c>
      <c r="F14" s="1">
        <f>E14*D4*C11</f>
        <v>1.4710132397403815</v>
      </c>
      <c r="G14" s="1">
        <f>F14*D4*C10</f>
        <v>1.3408607743416436</v>
      </c>
      <c r="H14" s="1">
        <f>G14*D4*C9</f>
        <v>1.1564313902785841</v>
      </c>
      <c r="I14" s="1">
        <f>H14*D4*C8</f>
        <v>0.89509021935513722</v>
      </c>
      <c r="J14" s="1">
        <f>I14*D4</f>
        <v>0.52476307237358299</v>
      </c>
      <c r="K14" s="1">
        <f>J14*D4</f>
        <v>0.30765198431657048</v>
      </c>
      <c r="L14" s="1"/>
      <c r="M14" s="9"/>
      <c r="N14">
        <f>B14+K14</f>
        <v>1.0000000000000007</v>
      </c>
      <c r="R14" s="168">
        <f>B14-K14</f>
        <v>0.3846960313668597</v>
      </c>
      <c r="S14" s="93">
        <f>SUM(C14:J14)*B4*F4</f>
        <v>252.58193319643391</v>
      </c>
      <c r="T14" s="9">
        <f>SUM(C14:J14)*D4*H4</f>
        <v>-252.90372535955547</v>
      </c>
      <c r="U14" s="239">
        <f t="shared" si="0"/>
        <v>-0.32179216312155745</v>
      </c>
      <c r="V14" s="93">
        <f>S14/B4</f>
        <v>610.49701549749398</v>
      </c>
      <c r="W14" s="9">
        <f>T14/D4</f>
        <v>-431.37877439413285</v>
      </c>
    </row>
    <row r="15" spans="1:23" x14ac:dyDescent="0.3">
      <c r="A15" s="98">
        <v>9</v>
      </c>
      <c r="B15" s="97">
        <f>C15*B4</f>
        <v>0.696402710387937</v>
      </c>
      <c r="C15" s="97">
        <f>1/(1-D4*B4/(1-D4*B4/(1-D4*B4/(1-D4*B4/(1-D4*B4/(1-D4*B4/(1-D4*B4/(1-D4*B4))))))))</f>
        <v>1.6832232254139849</v>
      </c>
      <c r="D15" s="128">
        <f>C15*D4*C14</f>
        <v>1.6513680719571684</v>
      </c>
      <c r="E15" s="1">
        <f>D15*D4*C13</f>
        <v>1.6062285018900466</v>
      </c>
      <c r="F15" s="1">
        <f>E15*D4*C12</f>
        <v>1.5422645725180919</v>
      </c>
      <c r="G15" s="1">
        <f>F15*D4*C11</f>
        <v>1.4516260428507386</v>
      </c>
      <c r="H15" s="1">
        <f>G15*D4*C10</f>
        <v>1.3231889199140463</v>
      </c>
      <c r="I15" s="1">
        <f>H15*D4*C9</f>
        <v>1.141190220147001</v>
      </c>
      <c r="J15" s="1">
        <f>I15*D4*C8</f>
        <v>0.88329339125881479</v>
      </c>
      <c r="K15" s="1">
        <f>J15*D4</f>
        <v>0.51784696534635044</v>
      </c>
      <c r="L15" s="1">
        <f>K15*D4</f>
        <v>0.30359728961206373</v>
      </c>
      <c r="M15" s="9"/>
      <c r="N15">
        <f>B15+L15</f>
        <v>1.0000000000000007</v>
      </c>
      <c r="R15" s="168">
        <f>B15-L15</f>
        <v>0.39280542077587327</v>
      </c>
      <c r="S15" s="93">
        <f>SUM(C15:K15)*B4*F4</f>
        <v>290.72266052268918</v>
      </c>
      <c r="T15" s="9">
        <f>SUM(C15:K15)*D4*H4</f>
        <v>-291.09304439224843</v>
      </c>
      <c r="U15" s="239">
        <f t="shared" si="0"/>
        <v>-0.37038386955924807</v>
      </c>
      <c r="V15" s="93">
        <f>S15/B4</f>
        <v>702.68413239422728</v>
      </c>
      <c r="W15" s="9">
        <f>T15/D4</f>
        <v>-496.51843026851077</v>
      </c>
    </row>
    <row r="16" spans="1:23" ht="16.2" thickBot="1" x14ac:dyDescent="0.35">
      <c r="A16" s="99">
        <v>10</v>
      </c>
      <c r="B16" s="129">
        <f>C16*B4</f>
        <v>0.69920039008563861</v>
      </c>
      <c r="C16" s="129">
        <f>1/(1-D4*B4/(1-D4*B4/(1-D4*B4/(1-D4*B4/(1-D4*B4/(1-D4*B4/(1-D4*B4/(1-D4*B4/(1-D4*B4)))))))))</f>
        <v>1.6899852890507236</v>
      </c>
      <c r="D16" s="137">
        <f>C16*D4*C15</f>
        <v>1.6677121533274799</v>
      </c>
      <c r="E16" s="109">
        <f>D16*D4*C14</f>
        <v>1.6361505483282506</v>
      </c>
      <c r="F16" s="109">
        <f>E16*D4*C13</f>
        <v>1.59142694395997</v>
      </c>
      <c r="G16" s="109">
        <f>F16*D4*C12</f>
        <v>1.5280524486597682</v>
      </c>
      <c r="H16" s="109">
        <f>G16*D4*C11</f>
        <v>1.4382491622009557</v>
      </c>
      <c r="I16" s="109">
        <f>H16*D4*C10</f>
        <v>1.3109956003287586</v>
      </c>
      <c r="J16" s="109">
        <f>I16*D4*C9</f>
        <v>1.1306740369682897</v>
      </c>
      <c r="K16" s="109">
        <f>J16*D4*C8</f>
        <v>0.87515375341489232</v>
      </c>
      <c r="L16" s="109">
        <f>K16*D4</f>
        <v>0.51307495324005992</v>
      </c>
      <c r="M16" s="10">
        <f>L16*D4</f>
        <v>0.30079960991436233</v>
      </c>
      <c r="N16">
        <f>B16+M16</f>
        <v>1.0000000000000009</v>
      </c>
      <c r="R16" s="169">
        <f>B16-M16</f>
        <v>0.39840078017127628</v>
      </c>
      <c r="S16" s="94">
        <f>SUM(C16:L16)*B4*F4</f>
        <v>329.67984614120041</v>
      </c>
      <c r="T16" s="10">
        <f>SUM(C16:L16)*D4*H4</f>
        <v>-330.09986189404862</v>
      </c>
      <c r="U16" s="240">
        <f t="shared" si="0"/>
        <v>-0.42001575284820092</v>
      </c>
      <c r="V16" s="94">
        <f>S16/B4</f>
        <v>796.84464993918834</v>
      </c>
      <c r="W16" s="10">
        <f>T16/D4</f>
        <v>-563.05249615868092</v>
      </c>
    </row>
    <row r="19" spans="1:23" x14ac:dyDescent="0.3">
      <c r="A19" s="457" t="s">
        <v>126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</row>
    <row r="20" spans="1:23" x14ac:dyDescent="0.3">
      <c r="A20" t="s">
        <v>120</v>
      </c>
      <c r="B20">
        <f>$C$1</f>
        <v>0.41373164288216041</v>
      </c>
      <c r="C20" t="s">
        <v>121</v>
      </c>
      <c r="D20">
        <f>$E$1</f>
        <v>0.58626835711783964</v>
      </c>
      <c r="E20" t="s">
        <v>46</v>
      </c>
      <c r="F20">
        <f>G1</f>
        <v>59.548342504882434</v>
      </c>
      <c r="G20" t="s">
        <v>149</v>
      </c>
      <c r="H20">
        <f>I1</f>
        <v>-42.077013244733351</v>
      </c>
      <c r="I20" t="s">
        <v>47</v>
      </c>
      <c r="J20">
        <f>B20*F20+D20*H20</f>
        <v>-3.1387851960808177E-2</v>
      </c>
    </row>
    <row r="21" spans="1:23" ht="16.2" thickBot="1" x14ac:dyDescent="0.35"/>
    <row r="22" spans="1:23" ht="16.2" thickBot="1" x14ac:dyDescent="0.35">
      <c r="A22" s="102"/>
      <c r="B22" s="115">
        <v>2</v>
      </c>
      <c r="C22" s="102">
        <v>1</v>
      </c>
      <c r="D22" s="138">
        <v>0</v>
      </c>
      <c r="E22" s="135">
        <v>-1</v>
      </c>
      <c r="F22" s="116">
        <v>-2</v>
      </c>
      <c r="G22" s="116">
        <v>-3</v>
      </c>
      <c r="H22" s="116">
        <v>-4</v>
      </c>
      <c r="I22" s="116">
        <v>-5</v>
      </c>
      <c r="J22" s="116">
        <v>-6</v>
      </c>
      <c r="K22" s="116">
        <v>-7</v>
      </c>
      <c r="L22" s="116">
        <v>-8</v>
      </c>
      <c r="M22" s="116">
        <v>-9</v>
      </c>
      <c r="N22" s="104">
        <v>-10</v>
      </c>
      <c r="O22" t="s">
        <v>131</v>
      </c>
      <c r="R22" s="166" t="s">
        <v>48</v>
      </c>
      <c r="S22" s="148" t="s">
        <v>127</v>
      </c>
      <c r="T22" s="149" t="s">
        <v>132</v>
      </c>
      <c r="U22" s="165" t="s">
        <v>47</v>
      </c>
      <c r="V22" s="159" t="s">
        <v>46</v>
      </c>
      <c r="W22" s="152" t="s">
        <v>194</v>
      </c>
    </row>
    <row r="23" spans="1:23" x14ac:dyDescent="0.3">
      <c r="A23" s="100">
        <v>1</v>
      </c>
      <c r="B23" s="107">
        <f>C23*B20</f>
        <v>0.22598934370026905</v>
      </c>
      <c r="C23" s="95">
        <f>D23*B20</f>
        <v>0.54622204413945596</v>
      </c>
      <c r="D23" s="95">
        <f>1/(1-B20*D20)</f>
        <v>1.3202327004391869</v>
      </c>
      <c r="E23" s="136">
        <f>D23*D20</f>
        <v>0.77401065629973109</v>
      </c>
      <c r="F23" s="108"/>
      <c r="G23" s="108"/>
      <c r="H23" s="108"/>
      <c r="I23" s="108"/>
      <c r="J23" s="108"/>
      <c r="K23" s="108"/>
      <c r="L23" s="108"/>
      <c r="M23" s="108"/>
      <c r="N23" s="57"/>
      <c r="O23">
        <f>E23+B23</f>
        <v>1.0000000000000002</v>
      </c>
      <c r="R23" s="170">
        <f>B23-E23</f>
        <v>-0.54802131259946207</v>
      </c>
      <c r="S23" s="107">
        <f>SUM(C23:D23)*B20*F20</f>
        <v>45.983908209250551</v>
      </c>
      <c r="T23" s="57">
        <f>SUM(C23:D23)*D20*H20</f>
        <v>-46.042492214464936</v>
      </c>
      <c r="U23" s="238">
        <f>S23+T23</f>
        <v>-5.8584005214385115E-2</v>
      </c>
      <c r="V23" s="280">
        <f>S23/B20</f>
        <v>111.14428640003189</v>
      </c>
      <c r="W23" s="57">
        <f>T23/D20</f>
        <v>-78.534841008330972</v>
      </c>
    </row>
    <row r="24" spans="1:23" x14ac:dyDescent="0.3">
      <c r="A24" s="98">
        <v>2</v>
      </c>
      <c r="B24" s="93">
        <f>C24*B20</f>
        <v>0.3324510370626495</v>
      </c>
      <c r="C24" s="97">
        <f>D24*B20</f>
        <v>0.80354268952384345</v>
      </c>
      <c r="D24" s="97">
        <f>1/(1-B20*D20*2)</f>
        <v>1.942183304922388</v>
      </c>
      <c r="E24" s="128">
        <f>D24*D20</f>
        <v>1.1386406153985447</v>
      </c>
      <c r="F24" s="1">
        <f>E24*D20</f>
        <v>0.66754896293735067</v>
      </c>
      <c r="G24" s="1"/>
      <c r="H24" s="1"/>
      <c r="I24" s="1"/>
      <c r="J24" s="1"/>
      <c r="K24" s="1"/>
      <c r="L24" s="1"/>
      <c r="M24" s="1"/>
      <c r="N24" s="9"/>
      <c r="O24">
        <f>F24+B24</f>
        <v>1.0000000000000002</v>
      </c>
      <c r="R24" s="171">
        <f>B24-F24</f>
        <v>-0.33509792587470116</v>
      </c>
      <c r="S24" s="93">
        <f>SUM(C24:E24)*B20*F20</f>
        <v>95.699270586120477</v>
      </c>
      <c r="T24" s="9">
        <f>SUM(C24:E24)*D20*H20</f>
        <v>-95.821192510231796</v>
      </c>
      <c r="U24" s="239">
        <f>S24+T24</f>
        <v>-0.12192192411131941</v>
      </c>
      <c r="V24" s="93">
        <f>S24/B20</f>
        <v>231.30759329756575</v>
      </c>
      <c r="W24" s="9">
        <f>T24/D20</f>
        <v>-163.44254528983865</v>
      </c>
    </row>
    <row r="25" spans="1:23" x14ac:dyDescent="0.3">
      <c r="A25" s="98">
        <v>3</v>
      </c>
      <c r="B25" s="93">
        <f>C25*B20</f>
        <v>0.39151450498629714</v>
      </c>
      <c r="C25" s="97">
        <f>D25*B20</f>
        <v>0.94630060746358924</v>
      </c>
      <c r="D25" s="97">
        <f>1/(1-B20*D20-D20*B20/(1-D20*B20))</f>
        <v>2.287232856717019</v>
      </c>
      <c r="E25" s="128">
        <f>D25*D20/(1-B20*D20)</f>
        <v>1.7703426045378485</v>
      </c>
      <c r="F25" s="1">
        <f>E25*(D20)</f>
        <v>1.0378958502981217</v>
      </c>
      <c r="G25" s="1">
        <f>F25*D20</f>
        <v>0.60848549501370308</v>
      </c>
      <c r="H25" s="1"/>
      <c r="I25" s="1"/>
      <c r="J25" s="1"/>
      <c r="K25" s="1"/>
      <c r="L25" s="1"/>
      <c r="M25" s="1"/>
      <c r="N25" s="9"/>
      <c r="O25">
        <f>G25+B25</f>
        <v>1.0000000000000002</v>
      </c>
      <c r="R25" s="171">
        <f>B25-G25</f>
        <v>-0.21697099002740594</v>
      </c>
      <c r="S25" s="93">
        <f>SUM(C25:F25)*B20*F20</f>
        <v>148.85133762405016</v>
      </c>
      <c r="T25" s="9">
        <f>SUM(C25:F25)*D20*H20</f>
        <v>-149.04097586662522</v>
      </c>
      <c r="U25" s="239">
        <f t="shared" ref="U25:U32" si="1">S25+T25</f>
        <v>-0.18963824257505735</v>
      </c>
      <c r="V25" s="93">
        <f>S25/B20</f>
        <v>359.77750356998001</v>
      </c>
      <c r="W25" s="9">
        <f>T25/D20</f>
        <v>-254.21971705811859</v>
      </c>
    </row>
    <row r="26" spans="1:23" x14ac:dyDescent="0.3">
      <c r="A26" s="98">
        <v>4</v>
      </c>
      <c r="B26" s="93">
        <f>C26*B20</f>
        <v>0.42727505578589536</v>
      </c>
      <c r="C26" s="97">
        <f>D26*B20</f>
        <v>1.0327347766039554</v>
      </c>
      <c r="D26" s="97">
        <f>1/(1-B20*D20-D20*B20/(1-D20*B20/(1-D20*B20)))</f>
        <v>2.4961464620149934</v>
      </c>
      <c r="E26" s="128">
        <f>D26*D20/(1-D20*B20/(1-D20*B20))</f>
        <v>2.1528127145223452</v>
      </c>
      <c r="F26" s="1">
        <f>E26*D20/(1-B20*D20)</f>
        <v>1.6662999820578459</v>
      </c>
      <c r="G26" s="1">
        <f>F26*D20</f>
        <v>0.97689895294653895</v>
      </c>
      <c r="H26" s="1">
        <f>G26*D20</f>
        <v>0.57272494421410514</v>
      </c>
      <c r="I26" s="1"/>
      <c r="J26" s="1"/>
      <c r="K26" s="1"/>
      <c r="L26" s="1"/>
      <c r="M26" s="1"/>
      <c r="N26" s="9"/>
      <c r="O26">
        <f>H26+B26</f>
        <v>1.0000000000000004</v>
      </c>
      <c r="R26" s="171">
        <f>B26-H26</f>
        <v>-0.14544988842820977</v>
      </c>
      <c r="S26" s="93">
        <f>SUM(C26:G26)*B20*F20</f>
        <v>205.10066559730828</v>
      </c>
      <c r="T26" s="9">
        <f>SUM(C26:G26)*D20*H20</f>
        <v>-205.36196610287098</v>
      </c>
      <c r="U26" s="239">
        <f t="shared" si="1"/>
        <v>-0.26130050556270135</v>
      </c>
      <c r="V26" s="93">
        <f>S26/B20</f>
        <v>495.73357301975892</v>
      </c>
      <c r="W26" s="9">
        <f>T26/D20</f>
        <v>-350.28662831549229</v>
      </c>
    </row>
    <row r="27" spans="1:23" x14ac:dyDescent="0.3">
      <c r="A27" s="98">
        <v>5</v>
      </c>
      <c r="B27" s="93">
        <f>C27*B20</f>
        <v>0.4500823573859859</v>
      </c>
      <c r="C27" s="97">
        <f>D27*B20</f>
        <v>1.0878606099610779</v>
      </c>
      <c r="D27" s="97">
        <f>1/(1-B20*D20-D20*B20/(1-D20*B20/(1-D20*B20/(1-D20*B20))))</f>
        <v>2.6293870161410977</v>
      </c>
      <c r="E27" s="128">
        <f>D27*D20/(1-D20*B20/(1-D20*B20/(1-D20*B20)))</f>
        <v>2.3967438329304604</v>
      </c>
      <c r="F27" s="1">
        <f>E27*D20/(1-B20*D20/(1-B20*D20))</f>
        <v>2.0670824711225309</v>
      </c>
      <c r="G27" s="1">
        <f>F27*D20/(1-B20*D20)</f>
        <v>1.59994386009922</v>
      </c>
      <c r="H27" s="1">
        <f>G27*D20</f>
        <v>0.93799645834114431</v>
      </c>
      <c r="I27" s="1">
        <f>H27*D20</f>
        <v>0.54991764261401477</v>
      </c>
      <c r="J27" s="1"/>
      <c r="K27" s="1"/>
      <c r="L27" s="1"/>
      <c r="M27" s="1"/>
      <c r="N27" s="9"/>
      <c r="O27">
        <f>I27+B27</f>
        <v>1.0000000000000007</v>
      </c>
      <c r="R27" s="171">
        <f>B27-I27</f>
        <v>-9.9835285228028869E-2</v>
      </c>
      <c r="S27" s="93">
        <f>SUM(C27:H27)*B20*F20</f>
        <v>264.08471393842427</v>
      </c>
      <c r="T27" s="9">
        <f>SUM(C27:H27)*D20*H20</f>
        <v>-264.421160770825</v>
      </c>
      <c r="U27" s="239">
        <f t="shared" si="1"/>
        <v>-0.33644683240072482</v>
      </c>
      <c r="V27" s="93">
        <f>S27/B20</f>
        <v>638.29953179008169</v>
      </c>
      <c r="W27" s="9">
        <f>T27/D20</f>
        <v>-451.02410450863965</v>
      </c>
    </row>
    <row r="28" spans="1:23" x14ac:dyDescent="0.3">
      <c r="A28" s="98">
        <v>6</v>
      </c>
      <c r="B28" s="93">
        <f>C28*B20</f>
        <v>0.46511416427474456</v>
      </c>
      <c r="C28" s="97">
        <f>D28*B20</f>
        <v>1.1241928730290978</v>
      </c>
      <c r="D28" s="97">
        <f>1/(1-B20*D20-D20*B20/(1-D20*B20/(1-D20*B20/(1-D20*B20/(1-D20*B20)))))</f>
        <v>2.7172030285082447</v>
      </c>
      <c r="E28" s="128">
        <f>D28*D20/(1-B20*D20/(1-D20*B20/(1-D20*B20/(1-D20*B20))))</f>
        <v>2.5575136394758853</v>
      </c>
      <c r="F28" s="1">
        <f>E28*D20/(1-D20*B20/(1-D20*B20/(1-D20*B20)))</f>
        <v>2.3312296765066378</v>
      </c>
      <c r="G28" s="1">
        <f>F28*D20/(1-D20*B20/(1-D20*B20))</f>
        <v>2.0105794930013836</v>
      </c>
      <c r="H28" s="1">
        <f>G28*D20/(1-D20*B20)</f>
        <v>1.5562099529207813</v>
      </c>
      <c r="I28" s="1">
        <f>H28*D20</f>
        <v>0.91235665242929709</v>
      </c>
      <c r="J28" s="1">
        <f>I28*D20</f>
        <v>0.53488583572525583</v>
      </c>
      <c r="K28" s="1"/>
      <c r="L28" s="1"/>
      <c r="M28" s="1"/>
      <c r="N28" s="9"/>
      <c r="O28">
        <f>J28+B28</f>
        <v>1.0000000000000004</v>
      </c>
      <c r="R28" s="171">
        <f>B28-J28</f>
        <v>-6.9771671450511275E-2</v>
      </c>
      <c r="S28" s="93">
        <f>SUM(C28:I28)*B20*F20</f>
        <v>325.43760583488125</v>
      </c>
      <c r="T28" s="9">
        <f>SUM(C28:I28)*D20*H20</f>
        <v>-325.8522169268839</v>
      </c>
      <c r="U28" s="239">
        <f t="shared" si="1"/>
        <v>-0.41461109200264445</v>
      </c>
      <c r="V28" s="93">
        <f>S28/B20</f>
        <v>786.59104623422002</v>
      </c>
      <c r="W28" s="9">
        <f>T28/D20</f>
        <v>-555.80727318937966</v>
      </c>
    </row>
    <row r="29" spans="1:23" x14ac:dyDescent="0.3">
      <c r="A29" s="98">
        <v>7</v>
      </c>
      <c r="B29" s="93">
        <f>C29*B20</f>
        <v>0.47523692762641795</v>
      </c>
      <c r="C29" s="97">
        <f>D29*B20</f>
        <v>1.1486598518687041</v>
      </c>
      <c r="D29" s="97">
        <f>1/(1-B20*D20-D20*B20/(1-D20*B20/(1-D20*B20/(1-D20*B20/(1-D20*B20/(1-D20*B20))))))</f>
        <v>2.7763403443518264</v>
      </c>
      <c r="E29" s="128">
        <f>D29*D20/(1-D20*B20/(1-D20*B20/(1-D20*B20/(1-D20*B20/(1-D20*B20)))))</f>
        <v>2.6657797127295737</v>
      </c>
      <c r="F29" s="1">
        <f>E29*D20/(1-D20*B20/(1-D20*B20/(1-D20*B20/(1-D20*B20))))</f>
        <v>2.5091124599868326</v>
      </c>
      <c r="G29" s="1">
        <f>F29*D20/(1-D20*B20/(1-D20*B20/(1-D20*B20)))</f>
        <v>2.2871109417084425</v>
      </c>
      <c r="H29" s="1">
        <f>G29*D20/(1-D20*B20/(1-D20*B20))</f>
        <v>1.9725290922466447</v>
      </c>
      <c r="I29" s="1">
        <f>H29*D20/(1-D20*B20)</f>
        <v>1.526758537260138</v>
      </c>
      <c r="J29" s="1">
        <f>I29*D20</f>
        <v>0.89509021935513711</v>
      </c>
      <c r="K29" s="1">
        <f>J29*D20</f>
        <v>0.52476307237358299</v>
      </c>
      <c r="L29" s="1"/>
      <c r="M29" s="1"/>
      <c r="N29" s="9"/>
      <c r="O29">
        <f>K29+B29</f>
        <v>1.0000000000000009</v>
      </c>
      <c r="R29" s="171">
        <f>B29-K29</f>
        <v>-4.9526144747165046E-2</v>
      </c>
      <c r="S29" s="93">
        <f>SUM(C29:J29)*B20*F20</f>
        <v>388.80641749382789</v>
      </c>
      <c r="T29" s="9">
        <f>SUM(C29:J29)*D20*H20</f>
        <v>-389.30176114939957</v>
      </c>
      <c r="U29" s="239">
        <f t="shared" si="1"/>
        <v>-0.49534365557167348</v>
      </c>
      <c r="V29" s="93">
        <f>S29/B20</f>
        <v>939.75509048643937</v>
      </c>
      <c r="W29" s="9">
        <f>T29/D20</f>
        <v>-664.03338406877401</v>
      </c>
    </row>
    <row r="30" spans="1:23" x14ac:dyDescent="0.3">
      <c r="A30" s="98">
        <v>8</v>
      </c>
      <c r="B30" s="93">
        <f>C30*B20</f>
        <v>0.48215303465365061</v>
      </c>
      <c r="C30" s="97">
        <f>D30*B20</f>
        <v>1.1653762600676354</v>
      </c>
      <c r="D30" s="97">
        <f>1/(1-B20*D20-D20*B20/(1-D20*B20/(1-D20*B20/(1-D20*B20/(1-D20*B20/(1-D20*B20/(1-D20*B20)))))))</f>
        <v>2.8167443320248036</v>
      </c>
      <c r="E30" s="128">
        <f>D30*D20/(1-D20*B20/(1-D20*B20/(1-D20*B20/(1-D20*B20/(1-D20*B20/(1-D20*B20))))))</f>
        <v>2.7397496085008646</v>
      </c>
      <c r="F30" s="1">
        <f>E30*D20/(1-D20*B20/(1-D20*B20/(1-D20*B20/(1-D20*B20/(1-D20*B20)))))</f>
        <v>2.6306461090617876</v>
      </c>
      <c r="G30" s="1">
        <f>F30*D20/(1-D20*B20/(1-D20*B20/(1-D20*B20/(1-D20*B20))))</f>
        <v>2.4760436500224796</v>
      </c>
      <c r="H30" s="1">
        <f>G30*D20/(1-D20*B20/(1-D20*B20/(1-D20*B20)))</f>
        <v>2.256967997418434</v>
      </c>
      <c r="I30" s="1">
        <f>H30*D20/(1-D20*B20/(1-D20*B20))</f>
        <v>1.9465321747146964</v>
      </c>
      <c r="J30" s="1">
        <f>I30*D20/(1-D20*B20)</f>
        <v>1.5066366460594651</v>
      </c>
      <c r="K30" s="1">
        <f>J30*D20</f>
        <v>0.88329339125881468</v>
      </c>
      <c r="L30" s="1">
        <f>K30*D20</f>
        <v>0.51784696534635044</v>
      </c>
      <c r="M30" s="1"/>
      <c r="N30" s="9"/>
      <c r="O30">
        <f>L30+B30</f>
        <v>1.0000000000000011</v>
      </c>
      <c r="R30" s="171">
        <f>B30-L30</f>
        <v>-3.5693930692699827E-2</v>
      </c>
      <c r="S30" s="93">
        <f>SUM(C30:K30)*B20*F20</f>
        <v>453.86319032352509</v>
      </c>
      <c r="T30" s="9">
        <f>SUM(C30:K30)*D20*H20</f>
        <v>-454.44141702377715</v>
      </c>
      <c r="U30" s="239">
        <f t="shared" si="1"/>
        <v>-0.5782267002520598</v>
      </c>
      <c r="V30" s="93">
        <f>S30/B20</f>
        <v>1096.9989802128696</v>
      </c>
      <c r="W30" s="9">
        <f>T30/D20</f>
        <v>-775.14232434078758</v>
      </c>
    </row>
    <row r="31" spans="1:23" x14ac:dyDescent="0.3">
      <c r="A31" s="98">
        <v>9</v>
      </c>
      <c r="B31" s="93">
        <f>C31*B20</f>
        <v>0.48692504675994153</v>
      </c>
      <c r="C31" s="97">
        <f>D31*B20</f>
        <v>1.176910335810665</v>
      </c>
      <c r="D31" s="97">
        <f>1/(1-B20*D20-D20*B20/(1-D20*B20/(1-D20*B20/(1-D20*B20/(1-D20*B20/(1-D20*B20/(1-D20*B20/(1-D20*B20))))))))</f>
        <v>2.8446224891381444</v>
      </c>
      <c r="E31" s="128">
        <f>D31*D20/(1-D20*B20/(1-D20*B20/(1-D20*B20/(1-D20*B20/(1-D20*B20/(1-D20*B20/(1-D20*B20)))))))</f>
        <v>2.7907877484156711</v>
      </c>
      <c r="F31" s="1">
        <f>E31*D20/(1-D20*B20/(1-D20*B20/(1-D20*B20/(1-D20*B20/(1-D20*B20/(1-D20*B20))))))</f>
        <v>2.7145025390481607</v>
      </c>
      <c r="G31" s="1">
        <f>F31*D20/(1-D20*B20/(1-D20*B20/(1-D20*B20/(1-D20*B20/(1-D20*B20)))))</f>
        <v>2.6064044393796779</v>
      </c>
      <c r="H31" s="1">
        <f>G31*D20/(1-D20*B20/(1-D20*B20/(1-D20*B20/(1-D20*B20))))</f>
        <v>2.4532266576206636</v>
      </c>
      <c r="I31" s="1">
        <f>H31*D20/(1-D20*B20/(1-D20*B20/(1-D20*B20)))</f>
        <v>2.2361698092896543</v>
      </c>
      <c r="J31" s="1">
        <f>I31*D20/(1-D20*B20/(1-D20*B20))</f>
        <v>1.9285946840569883</v>
      </c>
      <c r="K31" s="1">
        <f>J31*D20/(1-D20*B20)</f>
        <v>1.4927528371431218</v>
      </c>
      <c r="L31" s="1">
        <f>K31*D20</f>
        <v>0.8751537534148921</v>
      </c>
      <c r="M31" s="1">
        <f>L31*D20</f>
        <v>0.51307495324005969</v>
      </c>
      <c r="N31" s="9"/>
      <c r="O31">
        <f>M31+B31</f>
        <v>1.0000000000000013</v>
      </c>
      <c r="R31" s="171">
        <f>B31-M31</f>
        <v>-2.6149906480118168E-2</v>
      </c>
      <c r="S31" s="93">
        <f>SUM(C31:L31)*B20*F20</f>
        <v>520.31259893569916</v>
      </c>
      <c r="T31" s="9">
        <f>SUM(C31:L31)*D20*H20</f>
        <v>-520.97548291394753</v>
      </c>
      <c r="U31" s="239">
        <f t="shared" si="1"/>
        <v>-0.66288397824837375</v>
      </c>
      <c r="V31" s="93">
        <f>S31/B20</f>
        <v>1257.6089063700049</v>
      </c>
      <c r="W31" s="9">
        <f>T31/D20</f>
        <v>-888.62971468410967</v>
      </c>
    </row>
    <row r="32" spans="1:23" ht="16.2" thickBot="1" x14ac:dyDescent="0.35">
      <c r="A32" s="99">
        <v>10</v>
      </c>
      <c r="B32" s="94">
        <f>C32*B20</f>
        <v>0.4902400813875642</v>
      </c>
      <c r="C32" s="129">
        <f>D32*B20</f>
        <v>1.1849228595918515</v>
      </c>
      <c r="D32" s="129">
        <f>1/(1-B20*D20-D20*B20/(1-D20*B20/(1-D20*B20/(1-D20*B20/(1-D20*B20/(1-D20*B20/(1-D20*B20/(1-D20*B20/(1-D20*B20)))))))))</f>
        <v>2.8639889647728558</v>
      </c>
      <c r="E32" s="137">
        <f>D32*D20/(1-D20*B20/(1-D20*B20/(1-D20*B20/(1-D20*B20/(1-D20*B20/(1-D20*B20/(1-D20*B20/(1-D20*B20))))))))</f>
        <v>2.8262430652460679</v>
      </c>
      <c r="F32" s="109">
        <f>E32*D20/(1-D20*B20/(1-D20*B20/(1-D20*B20/(1-D20*B20/(1-D20*B20/(1-D20*B20/(1-D20*B20)))))))</f>
        <v>2.7727561568013877</v>
      </c>
      <c r="G32" s="109">
        <f>F32*D20/(1-D20*B20/(1-D20*B20/(1-D20*B20/(1-D20*B20/(1-D20*B20/(1-D20*B20))))))</f>
        <v>2.6969638346992402</v>
      </c>
      <c r="H32" s="109">
        <f>G32*D20/(1-D20*B20/(1-D20*B20/(1-D20*B20/(1-D20*B20/(1-D20*B20)))))</f>
        <v>2.5895641689365996</v>
      </c>
      <c r="I32" s="109">
        <f>H32*D20/(1-D20*B20/(1-D20*B20/(1-D20*B20/(1-D20*B20))))</f>
        <v>2.4373760859487041</v>
      </c>
      <c r="J32" s="109">
        <f>I32*D20/(1-D20*B20/(1-D20*B20/(1-D20*B20)))</f>
        <v>2.2217216661787385</v>
      </c>
      <c r="K32" s="109">
        <f>J32*D20/(1-D20*B20/(1-D20*B20))</f>
        <v>1.9161338182128786</v>
      </c>
      <c r="L32" s="109">
        <f>K32*D20/(1-D20*B20)</f>
        <v>1.4831079941930596</v>
      </c>
      <c r="M32" s="109">
        <f>L32*D20</f>
        <v>0.86949928718389957</v>
      </c>
      <c r="N32" s="10">
        <f>M32*D20</f>
        <v>0.50975991861243741</v>
      </c>
      <c r="O32">
        <f>N32+B32</f>
        <v>1.0000000000000016</v>
      </c>
      <c r="R32" s="172">
        <f>B32-N32</f>
        <v>-1.9519837224873215E-2</v>
      </c>
      <c r="S32" s="94">
        <f>SUM(C32:M32)*B20*F20</f>
        <v>587.89574185261927</v>
      </c>
      <c r="T32" s="10">
        <f>SUM(C32:M32)*D20*H20</f>
        <v>-588.6447274988476</v>
      </c>
      <c r="U32" s="240">
        <f t="shared" si="1"/>
        <v>-0.74898564622833419</v>
      </c>
      <c r="V32" s="94">
        <f>S32/B20</f>
        <v>1420.959097441006</v>
      </c>
      <c r="W32" s="10">
        <f>T32/D20</f>
        <v>-1004.0533833220856</v>
      </c>
    </row>
    <row r="34" spans="1:23" x14ac:dyDescent="0.3">
      <c r="A34" s="457" t="s">
        <v>136</v>
      </c>
      <c r="B34" s="457"/>
      <c r="C34" s="457"/>
      <c r="D34" s="457"/>
      <c r="E34" s="457"/>
      <c r="F34" s="457"/>
      <c r="G34" s="457"/>
      <c r="H34" s="457"/>
      <c r="I34" s="457"/>
      <c r="J34" s="457"/>
      <c r="K34" s="457"/>
      <c r="L34" s="457"/>
      <c r="M34" s="457"/>
      <c r="N34" s="457"/>
      <c r="O34" s="457"/>
      <c r="P34" s="457"/>
      <c r="Q34" s="457"/>
      <c r="R34" s="457"/>
      <c r="S34" s="457"/>
      <c r="T34" s="457"/>
      <c r="U34" s="457"/>
      <c r="V34" s="457"/>
      <c r="W34" s="457"/>
    </row>
    <row r="35" spans="1:23" x14ac:dyDescent="0.3">
      <c r="A35" t="s">
        <v>120</v>
      </c>
      <c r="B35">
        <f>$C$1</f>
        <v>0.41373164288216041</v>
      </c>
      <c r="C35" t="s">
        <v>121</v>
      </c>
      <c r="D35">
        <f>$E$1</f>
        <v>0.58626835711783964</v>
      </c>
      <c r="E35" t="s">
        <v>46</v>
      </c>
      <c r="F35">
        <f>G1</f>
        <v>59.548342504882434</v>
      </c>
      <c r="G35" t="s">
        <v>171</v>
      </c>
      <c r="H35">
        <f>I1</f>
        <v>-42.077013244733351</v>
      </c>
      <c r="I35" t="s">
        <v>47</v>
      </c>
      <c r="J35">
        <f>B35*F35+D35*H35</f>
        <v>-3.1387851960808177E-2</v>
      </c>
    </row>
    <row r="36" spans="1:23" ht="16.2" thickBot="1" x14ac:dyDescent="0.35"/>
    <row r="37" spans="1:23" ht="16.2" thickBot="1" x14ac:dyDescent="0.35">
      <c r="A37" s="102"/>
      <c r="B37" s="102">
        <v>3</v>
      </c>
      <c r="C37" s="138">
        <v>2</v>
      </c>
      <c r="D37" s="112">
        <v>1</v>
      </c>
      <c r="E37" s="138">
        <v>0</v>
      </c>
      <c r="F37" s="135">
        <v>-1</v>
      </c>
      <c r="G37" s="116">
        <v>-2</v>
      </c>
      <c r="H37" s="116">
        <v>-3</v>
      </c>
      <c r="I37" s="116">
        <v>-4</v>
      </c>
      <c r="J37" s="116">
        <v>-5</v>
      </c>
      <c r="K37" s="116">
        <v>-6</v>
      </c>
      <c r="L37" s="116">
        <v>-7</v>
      </c>
      <c r="M37" s="116">
        <v>-8</v>
      </c>
      <c r="N37" s="116">
        <v>-9</v>
      </c>
      <c r="O37" s="104">
        <v>-10</v>
      </c>
      <c r="P37" t="s">
        <v>131</v>
      </c>
      <c r="R37" s="166" t="s">
        <v>48</v>
      </c>
      <c r="S37" s="148" t="s">
        <v>127</v>
      </c>
      <c r="T37" s="149" t="s">
        <v>132</v>
      </c>
      <c r="U37" s="165" t="s">
        <v>47</v>
      </c>
      <c r="V37" s="159" t="s">
        <v>46</v>
      </c>
      <c r="W37" s="152" t="s">
        <v>194</v>
      </c>
    </row>
    <row r="38" spans="1:23" x14ac:dyDescent="0.3">
      <c r="A38" s="100">
        <v>1</v>
      </c>
      <c r="B38" s="100">
        <f>C38*$B$35</f>
        <v>0.13754551374180801</v>
      </c>
      <c r="C38" s="95">
        <f>D38*$B$35</f>
        <v>0.33245103706264956</v>
      </c>
      <c r="D38" s="155">
        <f t="shared" ref="D38:D47" si="2">E38*$B$35/(1-$B$35*$D$35)</f>
        <v>0.80354268952384356</v>
      </c>
      <c r="E38" s="155">
        <f>1/(1-D35*B35/(1-D35*B35))</f>
        <v>1.4710916524611941</v>
      </c>
      <c r="F38" s="136">
        <f>E38*D35</f>
        <v>0.86245448625819221</v>
      </c>
      <c r="G38" s="108"/>
      <c r="H38" s="108"/>
      <c r="I38" s="108"/>
      <c r="J38" s="108"/>
      <c r="K38" s="108"/>
      <c r="L38" s="108"/>
      <c r="M38" s="108"/>
      <c r="N38" s="108"/>
      <c r="O38" s="57"/>
      <c r="P38">
        <f>F38+B38</f>
        <v>1.0000000000000002</v>
      </c>
      <c r="R38" s="170">
        <f>B38-F38</f>
        <v>-0.7249089725163842</v>
      </c>
      <c r="S38" s="107">
        <f>SUM(C38:E38)*B35*F35</f>
        <v>64.230850017674641</v>
      </c>
      <c r="T38" s="57">
        <f>SUM(C38:E38)*D35*H35</f>
        <v>-64.312680827601369</v>
      </c>
      <c r="U38" s="238">
        <f>S38+T38</f>
        <v>-8.1830809926728421E-2</v>
      </c>
      <c r="V38" s="280">
        <f>S38/B35</f>
        <v>155.24761309100293</v>
      </c>
      <c r="W38" s="57">
        <f>T38/D35</f>
        <v>-109.6983660243402</v>
      </c>
    </row>
    <row r="39" spans="1:23" x14ac:dyDescent="0.3">
      <c r="A39" s="98">
        <v>2</v>
      </c>
      <c r="B39" s="98">
        <f>C39*$B$35</f>
        <v>0.21385385322386247</v>
      </c>
      <c r="C39" s="97">
        <f>D39*$B$35</f>
        <v>0.51689025217917062</v>
      </c>
      <c r="D39" s="156">
        <f t="shared" si="2"/>
        <v>1.2493370064188973</v>
      </c>
      <c r="E39" s="156">
        <f>1/(1-D35*B35-B35*D35/(1-D35*B35))</f>
        <v>2.287232856717019</v>
      </c>
      <c r="F39" s="128">
        <f>E39*D35</f>
        <v>1.3409322492534299</v>
      </c>
      <c r="G39" s="1">
        <f>F39*D35</f>
        <v>0.78614614677613781</v>
      </c>
      <c r="H39" s="1"/>
      <c r="I39" s="1"/>
      <c r="J39" s="1"/>
      <c r="K39" s="1"/>
      <c r="L39" s="1"/>
      <c r="M39" s="1"/>
      <c r="N39" s="1"/>
      <c r="O39" s="9"/>
      <c r="P39">
        <f>G39+B39</f>
        <v>1.0000000000000002</v>
      </c>
      <c r="R39" s="171">
        <f>B39-G39</f>
        <v>-0.5722922935522754</v>
      </c>
      <c r="S39" s="93">
        <f>SUM(C39:F39)*B35*F35</f>
        <v>132.90182580505044</v>
      </c>
      <c r="T39" s="9">
        <f>SUM(C39:F39)*D35*H35</f>
        <v>-133.07114419400801</v>
      </c>
      <c r="U39" s="239">
        <f>S39+T39</f>
        <v>-0.16931838895757778</v>
      </c>
      <c r="V39" s="93">
        <f>S39/B35</f>
        <v>321.22712413104864</v>
      </c>
      <c r="W39" s="9">
        <f>T39/D35</f>
        <v>-226.97991897123791</v>
      </c>
    </row>
    <row r="40" spans="1:23" x14ac:dyDescent="0.3">
      <c r="A40" s="98">
        <v>3</v>
      </c>
      <c r="B40" s="98">
        <f t="shared" ref="B40:C40" si="3">C40*$B$35</f>
        <v>0.26005547914275695</v>
      </c>
      <c r="C40" s="97">
        <f t="shared" si="3"/>
        <v>0.62856076787152171</v>
      </c>
      <c r="D40" s="156">
        <f t="shared" si="2"/>
        <v>1.5192475090684547</v>
      </c>
      <c r="E40" s="156">
        <f>1/(1-B35*D35/(1-D35*B35)-D35*B35/(1-D35*B35))</f>
        <v>2.7813734823938665</v>
      </c>
      <c r="F40" s="128">
        <f>E40*D35/(1-B35*D35)</f>
        <v>2.1528127145223448</v>
      </c>
      <c r="G40" s="1">
        <f>F40*(D35)</f>
        <v>1.2621259733254118</v>
      </c>
      <c r="H40" s="1">
        <f>G40*D35</f>
        <v>0.73994452085724349</v>
      </c>
      <c r="I40" s="1"/>
      <c r="J40" s="1"/>
      <c r="K40" s="1"/>
      <c r="L40" s="1"/>
      <c r="M40" s="1"/>
      <c r="N40" s="1"/>
      <c r="O40" s="9"/>
      <c r="P40">
        <f>H40+B40</f>
        <v>1.0000000000000004</v>
      </c>
      <c r="R40" s="171">
        <f>B40-H40</f>
        <v>-0.47988904171448654</v>
      </c>
      <c r="S40" s="93">
        <f>SUM(C40:G40)*B35*F35</f>
        <v>205.57437561485028</v>
      </c>
      <c r="T40" s="9">
        <f>SUM(C40:G40)*D35*H35</f>
        <v>-205.83627963218956</v>
      </c>
      <c r="U40" s="239">
        <f t="shared" ref="U40:U47" si="4">S40+T40</f>
        <v>-0.26190401733927615</v>
      </c>
      <c r="V40" s="93">
        <f>S40/B35</f>
        <v>496.87854229076271</v>
      </c>
      <c r="W40" s="9">
        <f>T40/D35</f>
        <v>-351.09566657171058</v>
      </c>
    </row>
    <row r="41" spans="1:23" x14ac:dyDescent="0.3">
      <c r="A41" s="98">
        <v>4</v>
      </c>
      <c r="B41" s="98">
        <f t="shared" ref="B41:C41" si="5">C41*$B$35</f>
        <v>0.28952187138743751</v>
      </c>
      <c r="C41" s="97">
        <f t="shared" si="5"/>
        <v>0.69978179423394871</v>
      </c>
      <c r="D41" s="156">
        <f t="shared" si="2"/>
        <v>1.6913905577999542</v>
      </c>
      <c r="E41" s="156">
        <f>1/(1-B35*D35/(1-D35*B35)-D35*B35/(1-D35*B35/(1-D35*B35)))</f>
        <v>3.096525627164409</v>
      </c>
      <c r="F41" s="128">
        <f>E41*D35/(1-D35*B35/(1-D35*B35))</f>
        <v>2.6706124189614067</v>
      </c>
      <c r="G41" s="1">
        <f>F41*D35/(1-B35*D35)</f>
        <v>2.0670824711225309</v>
      </c>
      <c r="H41" s="1">
        <f>G41*D35</f>
        <v>1.2118650443720904</v>
      </c>
      <c r="I41" s="1">
        <f>H41*D35</f>
        <v>0.71047812861256332</v>
      </c>
      <c r="J41" s="1"/>
      <c r="K41" s="1"/>
      <c r="L41" s="1"/>
      <c r="M41" s="1"/>
      <c r="N41" s="1"/>
      <c r="O41" s="9"/>
      <c r="P41">
        <f>I41+B41</f>
        <v>1.0000000000000009</v>
      </c>
      <c r="R41" s="171">
        <f>B41-I41</f>
        <v>-0.42095625722512581</v>
      </c>
      <c r="S41" s="93">
        <f>SUM(C41:H41)*B35*F35</f>
        <v>281.78010722983566</v>
      </c>
      <c r="T41" s="9">
        <f>SUM(C41:H41)*D35*H35</f>
        <v>-282.13909818806701</v>
      </c>
      <c r="U41" s="239">
        <f t="shared" si="4"/>
        <v>-0.3589909582313453</v>
      </c>
      <c r="V41" s="93">
        <f>S41/B35</f>
        <v>681.06975155896555</v>
      </c>
      <c r="W41" s="9">
        <f>T41/D35</f>
        <v>-481.24565271626489</v>
      </c>
    </row>
    <row r="42" spans="1:23" x14ac:dyDescent="0.3">
      <c r="A42" s="98">
        <v>5</v>
      </c>
      <c r="B42" s="98">
        <f t="shared" ref="B42:C42" si="6">C42*$B$35</f>
        <v>0.30894254313971087</v>
      </c>
      <c r="C42" s="97">
        <f t="shared" si="6"/>
        <v>0.74672205632505684</v>
      </c>
      <c r="D42" s="156">
        <f t="shared" si="2"/>
        <v>1.8048463760789484</v>
      </c>
      <c r="E42" s="156">
        <f>1/(1-B35*D35/(1-D35*B35)-D35*B35/(1-D35*B35/(1-D35*B35/(1-D35*B35))))</f>
        <v>3.3042356958009429</v>
      </c>
      <c r="F42" s="128">
        <f>E42*D35/(1-D35*B35/(1-D35*B35/(1-D35*B35)))</f>
        <v>3.0118831795564893</v>
      </c>
      <c r="G42" s="1">
        <f>F42*D35/(1-B35*D35/(1-B35*D35))</f>
        <v>2.5976121602940823</v>
      </c>
      <c r="H42" s="1">
        <f>G42*D35/(1-B35*D35)</f>
        <v>2.0105794930013849</v>
      </c>
      <c r="I42" s="1">
        <f>H42*D35</f>
        <v>1.178739136216741</v>
      </c>
      <c r="J42" s="1">
        <f>I42*D35</f>
        <v>0.69105745686029008</v>
      </c>
      <c r="K42" s="1"/>
      <c r="L42" s="1"/>
      <c r="M42" s="1"/>
      <c r="N42" s="1"/>
      <c r="O42" s="9"/>
      <c r="P42">
        <f>J42+B42</f>
        <v>1.0000000000000009</v>
      </c>
      <c r="R42" s="171">
        <f>B42-J42</f>
        <v>-0.38211491372057921</v>
      </c>
      <c r="S42" s="93">
        <f>SUM(C42:I42)*B35*F35</f>
        <v>361.04631809799531</v>
      </c>
      <c r="T42" s="9">
        <f>SUM(C42:I42)*D35*H35</f>
        <v>-361.50629508137473</v>
      </c>
      <c r="U42" s="239">
        <f t="shared" si="4"/>
        <v>-0.45997698337941983</v>
      </c>
      <c r="V42" s="93">
        <f>S42/B35</f>
        <v>872.65821773469963</v>
      </c>
      <c r="W42" s="9">
        <f>T42/D35</f>
        <v>-616.62255977549228</v>
      </c>
    </row>
    <row r="43" spans="1:23" x14ac:dyDescent="0.3">
      <c r="A43" s="98">
        <v>6</v>
      </c>
      <c r="B43" s="98">
        <f t="shared" ref="B43:C43" si="7">C43*$B$35</f>
        <v>0.32202086870187641</v>
      </c>
      <c r="C43" s="97">
        <f t="shared" si="7"/>
        <v>0.77833270488715023</v>
      </c>
      <c r="D43" s="156">
        <f t="shared" si="2"/>
        <v>1.8812501249966902</v>
      </c>
      <c r="E43" s="156">
        <f>1/(1-B35*D35/(1-D35*B35)-D35*B35/(1-D35*B35/(1-D35*B35/(1-D35*B35/(1-D35*B35)))))</f>
        <v>3.4441124176167235</v>
      </c>
      <c r="F43" s="128">
        <f>E43*D35/(1-B35*D35/(1-D35*B35/(1-D35*B35/(1-D35*B35))))</f>
        <v>3.2417027331148183</v>
      </c>
      <c r="G43" s="1">
        <f>F43*D35/(1-D35*B35/(1-D35*B35/(1-D35*B35)))</f>
        <v>2.9548830149733392</v>
      </c>
      <c r="H43" s="1">
        <f>G43*D35/(1-D35*B35/(1-D35*B35))</f>
        <v>2.5484521126318889</v>
      </c>
      <c r="I43" s="1">
        <f>H43*D35/(1-D35*B35)</f>
        <v>1.9725290922466443</v>
      </c>
      <c r="J43" s="1">
        <f>I43*D35</f>
        <v>1.1564313902785837</v>
      </c>
      <c r="K43" s="1">
        <f>J43*D35</f>
        <v>0.67797913129812448</v>
      </c>
      <c r="L43" s="1"/>
      <c r="M43" s="1"/>
      <c r="N43" s="1"/>
      <c r="O43" s="9"/>
      <c r="P43">
        <f>K43+B43</f>
        <v>1.0000000000000009</v>
      </c>
      <c r="R43" s="171">
        <f>B43-K43</f>
        <v>-0.35595826259624808</v>
      </c>
      <c r="S43" s="93">
        <f>SUM(C43:J43)*B35*F35</f>
        <v>442.9170406044401</v>
      </c>
      <c r="T43" s="9">
        <f>SUM(C43:J43)*D35*H35</f>
        <v>-443.48132178946321</v>
      </c>
      <c r="U43" s="239">
        <f t="shared" si="4"/>
        <v>-0.56428118502310554</v>
      </c>
      <c r="V43" s="93">
        <f>S43/B35</f>
        <v>1070.5418553895631</v>
      </c>
      <c r="W43" s="9">
        <f>T43/D35</f>
        <v>-756.44765132757061</v>
      </c>
    </row>
    <row r="44" spans="1:23" x14ac:dyDescent="0.3">
      <c r="A44" s="98">
        <v>7</v>
      </c>
      <c r="B44" s="98">
        <f t="shared" ref="B44:C44" si="8">C44*$B$35</f>
        <v>0.33095628447547337</v>
      </c>
      <c r="C44" s="97">
        <f t="shared" si="8"/>
        <v>0.79992983415517183</v>
      </c>
      <c r="D44" s="156">
        <f t="shared" si="2"/>
        <v>1.9334509407659903</v>
      </c>
      <c r="E44" s="156">
        <f>1/(1-B35*D35/(1-D35*B35)-D35*B35/(1-D35*B35/(1-D35*B35/(1-D35*B35/(1-D35*B35/(1-D35*B35))))))</f>
        <v>3.5396794426560363</v>
      </c>
      <c r="F44" s="128">
        <f>E44*D35/(1-D35*B35/(1-D35*B35/(1-D35*B35/(1-D35*B35/(1-D35*B35)))))</f>
        <v>3.3987207897601421</v>
      </c>
      <c r="G44" s="1">
        <f>F44*D35/(1-D35*B35/(1-D35*B35/(1-D35*B35/(1-D35*B35))))</f>
        <v>3.1989787606537119</v>
      </c>
      <c r="H44" s="1">
        <f>G44*D35/(1-D35*B35/(1-D35*B35/(1-D35*B35)))</f>
        <v>2.9159391786777116</v>
      </c>
      <c r="I44" s="1">
        <f>H44*D35/(1-D35*B35/(1-D35*B35))</f>
        <v>2.5148648263066207</v>
      </c>
      <c r="J44" s="1">
        <f>I44*D35/(1-D35*B35)</f>
        <v>1.9465321747146966</v>
      </c>
      <c r="K44" s="1">
        <f>J44*D35</f>
        <v>1.1411902201470008</v>
      </c>
      <c r="L44" s="1">
        <f>K44*D35</f>
        <v>0.6690437155245279</v>
      </c>
      <c r="M44" s="1"/>
      <c r="N44" s="1"/>
      <c r="O44" s="9"/>
      <c r="P44">
        <f>L44+B44</f>
        <v>1.0000000000000013</v>
      </c>
      <c r="R44" s="171">
        <f>B44-L44</f>
        <v>-0.33808743104905453</v>
      </c>
      <c r="S44" s="93">
        <f>SUM(C44:K44)*B35*F35</f>
        <v>526.96856147200867</v>
      </c>
      <c r="T44" s="9">
        <f>SUM(C44:K44)*D35*H35</f>
        <v>-527.63992521979208</v>
      </c>
      <c r="U44" s="239">
        <f t="shared" si="4"/>
        <v>-0.67136374778340269</v>
      </c>
      <c r="V44" s="93">
        <f>S44/B35</f>
        <v>1273.6965386573067</v>
      </c>
      <c r="W44" s="9">
        <f>T44/D35</f>
        <v>-899.99727737947273</v>
      </c>
    </row>
    <row r="45" spans="1:23" x14ac:dyDescent="0.3">
      <c r="A45" s="98">
        <v>8</v>
      </c>
      <c r="B45" s="98">
        <f t="shared" ref="B45:C45" si="9">C45*$B$35</f>
        <v>0.33712158991080698</v>
      </c>
      <c r="C45" s="97">
        <f t="shared" si="9"/>
        <v>0.81483153563583344</v>
      </c>
      <c r="D45" s="156">
        <f t="shared" si="2"/>
        <v>1.9694687357232543</v>
      </c>
      <c r="E45" s="156">
        <f>1/(1-B35*D35/(1-D35*B35)-D35*B35/(1-D35*B35/(1-D35*B35/(1-D35*B35/(1-D35*B35/(1-D35*B35/(1-D35*B35)))))))</f>
        <v>3.6056192840515044</v>
      </c>
      <c r="F45" s="128">
        <f>E45*D35/(1-D35*B35/(1-D35*B35/(1-D35*B35/(1-D35*B35/(1-D35*B35/(1-D35*B35))))))</f>
        <v>3.5070609389607501</v>
      </c>
      <c r="G45" s="1">
        <f>F45*D35/(1-D35*B35/(1-D35*B35/(1-D35*B35/(1-D35*B35/(1-D35*B35)))))</f>
        <v>3.3674012342930375</v>
      </c>
      <c r="H45" s="1">
        <f>G45*D35/(1-D35*B35/(1-D35*B35/(1-D35*B35/(1-D35*B35))))</f>
        <v>3.1694998481657417</v>
      </c>
      <c r="I45" s="1">
        <f>H45*D35/(1-D35*B35/(1-D35*B35/(1-D35*B35)))</f>
        <v>2.8890685045345301</v>
      </c>
      <c r="J45" s="1">
        <f>I45*D35/(1-D35*B35/(1-D35*B35))</f>
        <v>2.4916900928430517</v>
      </c>
      <c r="K45" s="1">
        <f>J45*D35/(1-D35*B35)</f>
        <v>1.9285946840569883</v>
      </c>
      <c r="L45" s="1">
        <f>K45*D35</f>
        <v>1.1306740369682895</v>
      </c>
      <c r="M45" s="1">
        <f>L45*D35</f>
        <v>0.66287841008919457</v>
      </c>
      <c r="N45" s="1"/>
      <c r="O45" s="9"/>
      <c r="P45">
        <f>M45+B45</f>
        <v>1.0000000000000016</v>
      </c>
      <c r="R45" s="171">
        <f>B45-M45</f>
        <v>-0.32575682017838758</v>
      </c>
      <c r="S45" s="93">
        <f>SUM(C45:L45)*B35*F35</f>
        <v>612.81932860465372</v>
      </c>
      <c r="T45" s="9">
        <f>SUM(C45:L45)*D35*H35</f>
        <v>-613.6000671747438</v>
      </c>
      <c r="U45" s="239">
        <f t="shared" si="4"/>
        <v>-0.78073857009007952</v>
      </c>
      <c r="V45" s="93">
        <f>S45/B35</f>
        <v>1481.2000463285756</v>
      </c>
      <c r="W45" s="9">
        <f>T45/D35</f>
        <v>-1046.6197940330089</v>
      </c>
    </row>
    <row r="46" spans="1:23" x14ac:dyDescent="0.3">
      <c r="A46" s="98">
        <v>9</v>
      </c>
      <c r="B46" s="98">
        <f t="shared" ref="B46:C46" si="10">C46*$B$35</f>
        <v>0.34140452141910255</v>
      </c>
      <c r="C46" s="97">
        <f t="shared" si="10"/>
        <v>0.82518349102039035</v>
      </c>
      <c r="D46" s="156">
        <f t="shared" si="2"/>
        <v>1.9944896775889587</v>
      </c>
      <c r="E46" s="156">
        <f>1/(1-B35*D35/(1-D35*B35)-D35*B35/(1-D35*B35/(1-D35*B35/(1-D35*B35/(1-D35*B35/(1-D35*B35/(1-D35*B35/(1-D35*B35))))))))</f>
        <v>3.6514265562664581</v>
      </c>
      <c r="F46" s="128">
        <f>E46*D35/(1-D35*B35/(1-D35*B35/(1-D35*B35/(1-D35*B35/(1-D35*B35/(1-D35*B35/(1-D35*B35)))))))</f>
        <v>3.5823229747984948</v>
      </c>
      <c r="G46" s="1">
        <f>F46*D35/(1-D35*B35/(1-D35*B35/(1-D35*B35/(1-D35*B35/(1-D35*B35/(1-D35*B35))))))</f>
        <v>3.484401426192842</v>
      </c>
      <c r="H46" s="1">
        <f>G46*D35/(1-D35*B35/(1-D35*B35/(1-D35*B35/(1-D35*B35/(1-D35*B35)))))</f>
        <v>3.345644078489026</v>
      </c>
      <c r="I46" s="1">
        <f>H46*D35/(1-D35*B35/(1-D35*B35/(1-D35*B35/(1-D35*B35))))</f>
        <v>3.1490213553401576</v>
      </c>
      <c r="J46" s="1">
        <f>I46*D35/(1-D35*B35/(1-D35*B35/(1-D35*B35)))</f>
        <v>2.870401909968523</v>
      </c>
      <c r="K46" s="1">
        <f>J46*D35/(1-D35*B35/(1-D35*B35))</f>
        <v>2.4755910046164358</v>
      </c>
      <c r="L46" s="1">
        <f>K46*D35/(1-D35*B35)</f>
        <v>1.916133818212878</v>
      </c>
      <c r="M46" s="1">
        <f>L46*D35</f>
        <v>1.1233686256215971</v>
      </c>
      <c r="N46" s="1">
        <f>M46*D35</f>
        <v>0.65859547858089917</v>
      </c>
      <c r="O46" s="9"/>
      <c r="P46">
        <f>N46+B46</f>
        <v>1.0000000000000018</v>
      </c>
      <c r="R46" s="171">
        <f>B46-N46</f>
        <v>-0.31719095716179663</v>
      </c>
      <c r="S46" s="93">
        <f>SUM(C46:M46)*B35*F35</f>
        <v>700.13484857438038</v>
      </c>
      <c r="T46" s="9">
        <f>SUM(C46:M46)*D35*H35</f>
        <v>-701.02682807801466</v>
      </c>
      <c r="U46" s="239">
        <f t="shared" si="4"/>
        <v>-0.89197950363427481</v>
      </c>
      <c r="V46" s="93">
        <f>S46/B35</f>
        <v>1692.2438992025411</v>
      </c>
      <c r="W46" s="9">
        <f>T46/D35</f>
        <v>-1195.7439277881897</v>
      </c>
    </row>
    <row r="47" spans="1:23" ht="16.2" thickBot="1" x14ac:dyDescent="0.35">
      <c r="A47" s="99">
        <v>10</v>
      </c>
      <c r="B47" s="99">
        <f t="shared" ref="B47:C47" si="11">C47*$B$35</f>
        <v>0.34439384248141069</v>
      </c>
      <c r="C47" s="129">
        <f t="shared" si="11"/>
        <v>0.83240875675419734</v>
      </c>
      <c r="D47" s="157">
        <f t="shared" si="2"/>
        <v>2.0119533303167847</v>
      </c>
      <c r="E47" s="157">
        <f>1/(1-B35*D35/(1-D35*B35)-D35*B35/(1-D35*B35/(1-D35*B35/(1-D35*B35/(1-D35*B35/(1-D35*B35/(1-D35*B35/(1-D35*B35/(1-D35*B35)))))))))</f>
        <v>3.6833982661511055</v>
      </c>
      <c r="F47" s="137">
        <f>E47*D35/(1-D35*B35/(1-D35*B35/(1-D35*B35/(1-D35*B35/(1-D35*B35/(1-D35*B35/(1-D35*B35/(1-D35*B35))))))))</f>
        <v>3.6348529740492865</v>
      </c>
      <c r="G47" s="109">
        <f>F47*D35/(1-D35*B35/(1-D35*B35/(1-D35*B35/(1-D35*B35/(1-D35*B35/(1-D35*B35/(1-D35*B35)))))))</f>
        <v>3.5660630491402903</v>
      </c>
      <c r="H47" s="109">
        <f>G47*D35/(1-D35*B35/(1-D35*B35/(1-D35*B35/(1-D35*B35/(1-D35*B35/(1-D35*B35))))))</f>
        <v>3.4685859599292441</v>
      </c>
      <c r="I47" s="109">
        <f>H47*D35/(1-D35*B35/(1-D35*B35/(1-D35*B35/(1-D35*B35/(1-D35*B35)))))</f>
        <v>3.3304584225954215</v>
      </c>
      <c r="J47" s="109">
        <f>I47*D35/(1-D35*B35/(1-D35*B35/(1-D35*B35/(1-D35*B35))))</f>
        <v>3.1347281569060299</v>
      </c>
      <c r="K47" s="109">
        <f>J47*D35/(1-D35*B35/(1-D35*B35/(1-D35*B35)))</f>
        <v>2.8573733466609719</v>
      </c>
      <c r="L47" s="109">
        <f>K47*D35/(1-D35*B35/(1-D35*B35))</f>
        <v>2.4643544617423396</v>
      </c>
      <c r="M47" s="109">
        <f>L47*D35/(1-D35*B35)</f>
        <v>1.9074366142883588</v>
      </c>
      <c r="N47" s="109">
        <f>M47*D35</f>
        <v>1.1182697301652504</v>
      </c>
      <c r="O47" s="10">
        <f>N47*D35</f>
        <v>0.65560615751859119</v>
      </c>
      <c r="P47">
        <f>O47+B47</f>
        <v>1.0000000000000018</v>
      </c>
      <c r="R47" s="172">
        <f>B47-O47</f>
        <v>-0.3112123150371805</v>
      </c>
      <c r="S47" s="94">
        <f>SUM(C47:N47)*B35*F35</f>
        <v>788.62856390991954</v>
      </c>
      <c r="T47" s="10">
        <f>SUM(C47:N47)*D35*H35</f>
        <v>-789.63328538096255</v>
      </c>
      <c r="U47" s="240">
        <f t="shared" si="4"/>
        <v>-1.0047214710430126</v>
      </c>
      <c r="V47" s="94">
        <f>S47/B35</f>
        <v>1906.1354805161416</v>
      </c>
      <c r="W47" s="10">
        <f>T47/D35</f>
        <v>-1346.8802738440252</v>
      </c>
    </row>
    <row r="49" spans="1:23" x14ac:dyDescent="0.3">
      <c r="A49" s="457" t="s">
        <v>136</v>
      </c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7"/>
      <c r="P49" s="457"/>
      <c r="Q49" s="457"/>
      <c r="R49" s="457"/>
      <c r="S49" s="457"/>
      <c r="T49" s="457"/>
      <c r="U49" s="457"/>
      <c r="V49" s="457"/>
      <c r="W49" s="457"/>
    </row>
    <row r="50" spans="1:23" x14ac:dyDescent="0.3">
      <c r="A50" t="s">
        <v>120</v>
      </c>
      <c r="B50">
        <f>$C$1</f>
        <v>0.41373164288216041</v>
      </c>
      <c r="C50" t="s">
        <v>121</v>
      </c>
      <c r="D50">
        <f>$E$1</f>
        <v>0.58626835711783964</v>
      </c>
      <c r="E50" t="s">
        <v>46</v>
      </c>
      <c r="F50">
        <f>G1</f>
        <v>59.548342504882434</v>
      </c>
      <c r="G50" t="s">
        <v>171</v>
      </c>
      <c r="H50">
        <f>I1</f>
        <v>-42.077013244733351</v>
      </c>
      <c r="I50" t="s">
        <v>47</v>
      </c>
      <c r="J50">
        <f>B50*F50+D50*H50</f>
        <v>-3.1387851960808177E-2</v>
      </c>
    </row>
    <row r="51" spans="1:23" ht="16.2" thickBot="1" x14ac:dyDescent="0.35"/>
    <row r="52" spans="1:23" ht="16.2" thickBot="1" x14ac:dyDescent="0.35">
      <c r="A52" s="102"/>
      <c r="B52" s="102">
        <v>4</v>
      </c>
      <c r="C52" s="102">
        <v>3</v>
      </c>
      <c r="D52" s="138">
        <v>2</v>
      </c>
      <c r="E52" s="112">
        <v>1</v>
      </c>
      <c r="F52" s="138">
        <v>0</v>
      </c>
      <c r="G52" s="135">
        <v>-1</v>
      </c>
      <c r="H52" s="116">
        <v>-2</v>
      </c>
      <c r="I52" s="116">
        <v>-3</v>
      </c>
      <c r="J52" s="116">
        <v>-4</v>
      </c>
      <c r="K52" s="116">
        <v>-5</v>
      </c>
      <c r="L52" s="116">
        <v>-6</v>
      </c>
      <c r="M52" s="116">
        <v>-7</v>
      </c>
      <c r="N52" s="116">
        <v>-8</v>
      </c>
      <c r="O52" s="116">
        <v>-9</v>
      </c>
      <c r="P52" s="104">
        <v>-10</v>
      </c>
      <c r="Q52" t="s">
        <v>131</v>
      </c>
      <c r="R52" s="166" t="s">
        <v>48</v>
      </c>
      <c r="S52" s="148" t="s">
        <v>127</v>
      </c>
      <c r="T52" s="149" t="s">
        <v>132</v>
      </c>
      <c r="U52" s="165" t="s">
        <v>47</v>
      </c>
      <c r="V52" s="159" t="s">
        <v>46</v>
      </c>
      <c r="W52" s="152" t="s">
        <v>194</v>
      </c>
    </row>
    <row r="53" spans="1:23" x14ac:dyDescent="0.3">
      <c r="A53" s="100">
        <v>1</v>
      </c>
      <c r="B53" s="100">
        <f>C53*B50</f>
        <v>8.8478106030989018E-2</v>
      </c>
      <c r="C53" s="100">
        <f>D53*B50</f>
        <v>0.21385385322386247</v>
      </c>
      <c r="D53" s="95">
        <f>E53*B50/(1-B50*D50)</f>
        <v>0.51689025217917062</v>
      </c>
      <c r="E53" s="155">
        <f>F53*B50/(1-B50*D50/(1-B50*D50))</f>
        <v>0.94630060746358935</v>
      </c>
      <c r="F53" s="155">
        <f>1/(1-D50*B50/(1-D50*B50/(1-B50*D50)))</f>
        <v>1.5547861024772922</v>
      </c>
      <c r="G53" s="136">
        <f>F53*D50</f>
        <v>0.91152189396901118</v>
      </c>
      <c r="H53" s="108"/>
      <c r="I53" s="108"/>
      <c r="J53" s="108"/>
      <c r="K53" s="108"/>
      <c r="L53" s="108"/>
      <c r="M53" s="108"/>
      <c r="N53" s="108"/>
      <c r="O53" s="108"/>
      <c r="P53" s="57"/>
      <c r="Q53">
        <f>G53+B53</f>
        <v>1.0000000000000002</v>
      </c>
      <c r="R53" s="170">
        <f>C53-G53</f>
        <v>-0.69766804074514877</v>
      </c>
      <c r="S53" s="107">
        <f>SUM(C53:F53)*B50*F50</f>
        <v>79.62272430781681</v>
      </c>
      <c r="T53" s="57">
        <f>SUM(C53:F53)*D50*H50</f>
        <v>-79.724164535011212</v>
      </c>
      <c r="U53" s="238">
        <f>S53+T53</f>
        <v>-0.10144022719440215</v>
      </c>
      <c r="V53" s="280">
        <f>S53/B50</f>
        <v>192.45016830993288</v>
      </c>
      <c r="W53" s="57">
        <f>T53/D50</f>
        <v>-135.98578802196329</v>
      </c>
    </row>
    <row r="54" spans="1:23" x14ac:dyDescent="0.3">
      <c r="A54" s="98">
        <v>2</v>
      </c>
      <c r="B54" s="98">
        <f>C54*B50</f>
        <v>0.14204803540702235</v>
      </c>
      <c r="C54" s="98">
        <f>D54*B50</f>
        <v>0.34333374749264867</v>
      </c>
      <c r="D54" s="97">
        <f>E54*B50/(1-B50*D50)</f>
        <v>0.82984647995714811</v>
      </c>
      <c r="E54" s="156">
        <f>F54*B50/(1-B50*D50/(1-B50*D50))</f>
        <v>1.519247509068455</v>
      </c>
      <c r="F54" s="156">
        <f>1/(1-D50*B50-D50*B50/(1-D50*B50/(1-B50*D50)))</f>
        <v>2.4961464620149934</v>
      </c>
      <c r="G54" s="128">
        <f>F54*D50</f>
        <v>1.4634116854110382</v>
      </c>
      <c r="H54" s="1">
        <f>G54*D50</f>
        <v>0.85795196459297818</v>
      </c>
      <c r="I54" s="1"/>
      <c r="J54" s="1"/>
      <c r="K54" s="1"/>
      <c r="L54" s="1"/>
      <c r="M54" s="1"/>
      <c r="N54" s="1"/>
      <c r="O54" s="1"/>
      <c r="P54" s="9"/>
      <c r="Q54">
        <f>H54+B54</f>
        <v>1.0000000000000004</v>
      </c>
      <c r="R54" s="171">
        <f>C54-H54</f>
        <v>-0.51461821710032951</v>
      </c>
      <c r="S54" s="93">
        <f>SUM(C54:G54)*B50*F50</f>
        <v>163.88519956618532</v>
      </c>
      <c r="T54" s="9">
        <f>SUM(C54:G54)*D50*H50</f>
        <v>-164.09399111435593</v>
      </c>
      <c r="U54" s="239">
        <f>S54+T54</f>
        <v>-0.20879154817060908</v>
      </c>
      <c r="V54" s="93">
        <f>S54/B50</f>
        <v>396.11473375475737</v>
      </c>
      <c r="W54" s="9">
        <f>T54/D50</f>
        <v>-279.89569814250291</v>
      </c>
    </row>
    <row r="55" spans="1:23" x14ac:dyDescent="0.3">
      <c r="A55" s="98">
        <v>3</v>
      </c>
      <c r="B55" s="98">
        <f>C55*B50</f>
        <v>0.17621377135503999</v>
      </c>
      <c r="C55" s="98">
        <f>D55*B50</f>
        <v>0.42591320820300282</v>
      </c>
      <c r="D55" s="97">
        <f>E55*B50/(1-B50*D50)</f>
        <v>1.0294431560418791</v>
      </c>
      <c r="E55" s="156">
        <f>F55*B50/(1-B50*D50/(1-B50*D50))</f>
        <v>1.8846605827923193</v>
      </c>
      <c r="F55" s="156">
        <f>1/(1-D50*B50/(1-B50*D50)-D50*B50/(1-D50*B50/(1-B50*D50)))</f>
        <v>3.096525627164409</v>
      </c>
      <c r="G55" s="128">
        <f>F55*D50/(1-B50*D50)</f>
        <v>2.3967438329304604</v>
      </c>
      <c r="H55" s="1">
        <f>G55*(D50)</f>
        <v>1.4051350693644551</v>
      </c>
      <c r="I55" s="1">
        <f>H55*D50</f>
        <v>0.82378622864496076</v>
      </c>
      <c r="J55" s="1"/>
      <c r="K55" s="1"/>
      <c r="L55" s="1"/>
      <c r="M55" s="1"/>
      <c r="N55" s="1"/>
      <c r="O55" s="1"/>
      <c r="P55" s="9"/>
      <c r="Q55">
        <f>I55+B55</f>
        <v>1.0000000000000007</v>
      </c>
      <c r="R55" s="171">
        <f>C55-I55</f>
        <v>-0.39787302044195794</v>
      </c>
      <c r="S55" s="93">
        <f>SUM(C55:H55)*B50*F50</f>
        <v>252.2443336761003</v>
      </c>
      <c r="T55" s="9">
        <f>SUM(C55:H55)*D50*H50</f>
        <v>-252.56569573371692</v>
      </c>
      <c r="U55" s="239">
        <f t="shared" ref="U55:U62" si="12">S55+T55</f>
        <v>-0.32136205761662495</v>
      </c>
      <c r="V55" s="93">
        <f>S55/B50</f>
        <v>609.68102879175922</v>
      </c>
      <c r="W55" s="9">
        <f>T55/D50</f>
        <v>-430.8021960717067</v>
      </c>
    </row>
    <row r="56" spans="1:23" x14ac:dyDescent="0.3">
      <c r="A56" s="98">
        <v>4</v>
      </c>
      <c r="B56" s="98">
        <f>C56*B50</f>
        <v>0.19873168048730167</v>
      </c>
      <c r="C56" s="98">
        <f>D56*B50</f>
        <v>0.48033957253761389</v>
      </c>
      <c r="D56" s="97">
        <f>E56*B50/(1-B50*D50)</f>
        <v>1.1609930755874645</v>
      </c>
      <c r="E56" s="156">
        <f>F56*B50/(1-B50*D50/(1-B50*D50))</f>
        <v>2.1254965595842035</v>
      </c>
      <c r="F56" s="156">
        <f>1/(1-D50*B50/(1-B50*D50/(1-B50*D50))-D50*B50/(1-D50*B50/(1-B50*D50)))</f>
        <v>3.4922227520941025</v>
      </c>
      <c r="G56" s="128">
        <f>F56*D50/(1-D50*B50/(1-D50*B50))</f>
        <v>3.0118831795564893</v>
      </c>
      <c r="H56" s="1">
        <f>G56*D50/(1-B50*D50)</f>
        <v>2.3312296765066391</v>
      </c>
      <c r="I56" s="1">
        <f>H56*D50</f>
        <v>1.3667261925099001</v>
      </c>
      <c r="J56" s="1">
        <f>I56*D50</f>
        <v>0.80126831951269939</v>
      </c>
      <c r="K56" s="1"/>
      <c r="L56" s="1"/>
      <c r="M56" s="1"/>
      <c r="N56" s="1"/>
      <c r="O56" s="1"/>
      <c r="P56" s="9"/>
      <c r="Q56">
        <f>J56+B56</f>
        <v>1.0000000000000011</v>
      </c>
      <c r="R56" s="171">
        <f>C56-J56</f>
        <v>-0.3209287469750855</v>
      </c>
      <c r="S56" s="93">
        <f>SUM(C56:I56)*B50*F50</f>
        <v>344.15203678523551</v>
      </c>
      <c r="T56" s="9">
        <f>SUM(C56:I56)*D50*H50</f>
        <v>-344.59049026826301</v>
      </c>
      <c r="U56" s="239">
        <f t="shared" si="12"/>
        <v>-0.43845348302750153</v>
      </c>
      <c r="V56" s="93">
        <f>S56/B50</f>
        <v>831.82430618017133</v>
      </c>
      <c r="W56" s="9">
        <f>T56/D50</f>
        <v>-587.76921197369086</v>
      </c>
    </row>
    <row r="57" spans="1:23" x14ac:dyDescent="0.3">
      <c r="A57" s="98">
        <v>5</v>
      </c>
      <c r="B57" s="98">
        <f>C57*B50</f>
        <v>0.2138957567029714</v>
      </c>
      <c r="C57" s="98">
        <f>D57*B50</f>
        <v>0.51699153396370379</v>
      </c>
      <c r="D57" s="97">
        <f>E57*B50/(1-B50*D50)</f>
        <v>1.24958180709169</v>
      </c>
      <c r="E57" s="156">
        <f>F57*B50/(1-B50*D50/(1-B50*D50))</f>
        <v>2.2876810273381407</v>
      </c>
      <c r="F57" s="156">
        <f>1/(1-D50*B50/(1-B50*D50/(1-B50*D50/(1-B50*D50)))-D50*B50/(1-D50*B50/(1-B50*D50)))</f>
        <v>3.7586942670785213</v>
      </c>
      <c r="G57" s="128">
        <f>F57*D50/(1-D50*B50/(1-D50*B50/(1-D50*B50)))</f>
        <v>3.426132117177878</v>
      </c>
      <c r="H57" s="1">
        <f>G57*D50/(1-B50*D50/(1-B50*D50))</f>
        <v>2.9548830149733387</v>
      </c>
      <c r="I57" s="1">
        <f>H57*D50/(1-B50*D50)</f>
        <v>2.2871109417084416</v>
      </c>
      <c r="J57" s="1">
        <f>I57*D50</f>
        <v>1.3408607743416432</v>
      </c>
      <c r="K57" s="1">
        <f>J57*D50</f>
        <v>0.78610424329702944</v>
      </c>
      <c r="L57" s="1"/>
      <c r="M57" s="1"/>
      <c r="N57" s="1"/>
      <c r="O57" s="1"/>
      <c r="P57" s="9"/>
      <c r="Q57">
        <f>K57+B57</f>
        <v>1.0000000000000009</v>
      </c>
      <c r="R57" s="171">
        <f>C57-K57</f>
        <v>-0.26911270933332565</v>
      </c>
      <c r="S57" s="93">
        <f>SUM(C57:J57)*B50*F50</f>
        <v>439.07962289084605</v>
      </c>
      <c r="T57" s="9">
        <f>SUM(C57:J57)*D50*H50</f>
        <v>-439.63901516346266</v>
      </c>
      <c r="U57" s="239">
        <f t="shared" si="12"/>
        <v>-0.55939227261660562</v>
      </c>
      <c r="V57" s="93">
        <f>S57/B50</f>
        <v>1061.2667182816986</v>
      </c>
      <c r="W57" s="9">
        <f>T57/D50</f>
        <v>-749.89381539330702</v>
      </c>
    </row>
    <row r="58" spans="1:23" x14ac:dyDescent="0.3">
      <c r="A58" s="98">
        <v>6</v>
      </c>
      <c r="B58" s="98">
        <f>C58*B50</f>
        <v>0.22425620576546471</v>
      </c>
      <c r="C58" s="98">
        <f>D58*B50</f>
        <v>0.54203300526698572</v>
      </c>
      <c r="D58" s="97">
        <f>E58*B50/(1-B50*D50)</f>
        <v>1.3101076859653402</v>
      </c>
      <c r="E58" s="156">
        <f>F58*B50/(1-B50*D50/(1-B50*D50))</f>
        <v>2.3984892225090362</v>
      </c>
      <c r="F58" s="156">
        <f>1/(1-D50*B50/(1-B50*D50/(1-B50*D50/(1-B50*D50/(1-B50*D50))))-D50*B50/(1-D50*B50/(1-B50*D50)))</f>
        <v>3.9407537950271272</v>
      </c>
      <c r="G58" s="128">
        <f>F58*D50/(1-B50*D50/(1-D50*B50/(1-D50*B50/(1-D50*B50))))</f>
        <v>3.7091566124638797</v>
      </c>
      <c r="H58" s="1">
        <f>G58*D50/(1-D50*B50/(1-D50*B50/(1-D50*B50)))</f>
        <v>3.3809774604207572</v>
      </c>
      <c r="I58" s="1">
        <f>H58*D50/(1-D50*B50/(1-D50*B50))</f>
        <v>2.9159391786777111</v>
      </c>
      <c r="J58" s="1">
        <f>I58*D50/(1-D50*B50)</f>
        <v>2.256967997418434</v>
      </c>
      <c r="K58" s="1">
        <f>J58*D50</f>
        <v>1.3231889199140459</v>
      </c>
      <c r="L58" s="1">
        <f>K58*D50</f>
        <v>0.77574379423453632</v>
      </c>
      <c r="M58" s="1"/>
      <c r="N58" s="1"/>
      <c r="O58" s="1"/>
      <c r="P58" s="9"/>
      <c r="Q58">
        <f>L58+B58</f>
        <v>1.0000000000000011</v>
      </c>
      <c r="R58" s="171">
        <f>C58-L58</f>
        <v>-0.2337107889675506</v>
      </c>
      <c r="S58" s="93">
        <f>SUM(C58:K58)*B50*F50</f>
        <v>536.53580429727708</v>
      </c>
      <c r="T58" s="9">
        <f>SUM(C58:K58)*D50*H50</f>
        <v>-537.21935681772879</v>
      </c>
      <c r="U58" s="239">
        <f t="shared" si="12"/>
        <v>-0.68355252045171255</v>
      </c>
      <c r="V58" s="93">
        <f>S58/B50</f>
        <v>1296.8208101261762</v>
      </c>
      <c r="W58" s="9">
        <f>T58/D50</f>
        <v>-916.33694756912826</v>
      </c>
    </row>
    <row r="59" spans="1:23" x14ac:dyDescent="0.3">
      <c r="A59" s="98">
        <v>7</v>
      </c>
      <c r="B59" s="98">
        <f>C59*B50</f>
        <v>0.23140476320654452</v>
      </c>
      <c r="C59" s="98">
        <f>D59*B50</f>
        <v>0.55931125208243626</v>
      </c>
      <c r="D59" s="97">
        <f>E59*B50/(1-B50*D50)</f>
        <v>1.3518696519950253</v>
      </c>
      <c r="E59" s="156">
        <f>F59*B50/(1-B50*D50/(1-B50*D50))</f>
        <v>2.4749452470832161</v>
      </c>
      <c r="F59" s="156">
        <f>1/(1-D50*B50/(1-B50*D50/(1-B50*D50/(1-B50*D50/(1-B50*D50/(1-B50*D50)))))-D50*B50/(1-D50*B50/(1-B50*D50)))</f>
        <v>4.0663721910431851</v>
      </c>
      <c r="G59" s="128">
        <f>F59*D50/(1-D50*B50/(1-D50*B50/(1-D50*B50/(1-D50*B50/(1-D50*B50)))))</f>
        <v>3.9044393506522281</v>
      </c>
      <c r="H59" s="1">
        <f>G59*D50/(1-D50*B50/(1-D50*B50/(1-D50*B50/(1-D50*B50))))</f>
        <v>3.674976359525703</v>
      </c>
      <c r="I59" s="1">
        <f>H59*D50/(1-D50*B50/(1-D50*B50/(1-D50*B50)))</f>
        <v>3.3498214115262108</v>
      </c>
      <c r="J59" s="1">
        <f>I59*D50/(1-D50*B50/(1-D50*B50))</f>
        <v>2.8890685045345301</v>
      </c>
      <c r="K59" s="1">
        <f>J59*D50/(1-D50*B50)</f>
        <v>2.2361698092896543</v>
      </c>
      <c r="L59" s="1">
        <f>K59*D50</f>
        <v>1.3109956003287584</v>
      </c>
      <c r="M59" s="1">
        <f>L59*D50</f>
        <v>0.76859523679345709</v>
      </c>
      <c r="N59" s="1"/>
      <c r="O59" s="1"/>
      <c r="P59" s="9"/>
      <c r="Q59">
        <f>M59+B59</f>
        <v>1.0000000000000016</v>
      </c>
      <c r="R59" s="171">
        <f>C59-M59</f>
        <v>-0.20928398471102083</v>
      </c>
      <c r="S59" s="93">
        <f>SUM(C59:L59)*B50*F50</f>
        <v>636.07817841734618</v>
      </c>
      <c r="T59" s="9">
        <f>SUM(C59:L59)*D50*H50</f>
        <v>-636.88854901811339</v>
      </c>
      <c r="U59" s="239">
        <f t="shared" si="12"/>
        <v>-0.81037060076721446</v>
      </c>
      <c r="V59" s="93">
        <f>S59/B50</f>
        <v>1537.4172833053401</v>
      </c>
      <c r="W59" s="9">
        <f>T59/D50</f>
        <v>-1086.3430394727907</v>
      </c>
    </row>
    <row r="60" spans="1:23" x14ac:dyDescent="0.3">
      <c r="A60" s="98">
        <v>8</v>
      </c>
      <c r="B60" s="98">
        <f>C60*B50</f>
        <v>0.23637074294986682</v>
      </c>
      <c r="C60" s="98">
        <f>D60*B50</f>
        <v>0.57131415258269291</v>
      </c>
      <c r="D60" s="97">
        <f>E60*B50/(1-B50*D50)</f>
        <v>1.3808809705798</v>
      </c>
      <c r="E60" s="156">
        <f>F60*B50/(1-B50*D50/(1-B50*D50))</f>
        <v>2.5280579306448629</v>
      </c>
      <c r="F60" s="156">
        <f>1/(1-D50*B50/(1-B50*D50/(1-B50*D50/(1-B50*D50/(1-B50*D50/(1-B50*D50/(1-B50*D50))))))-D50*B50/(1-D50*B50/(1-B50*D50)))</f>
        <v>4.1536371273811863</v>
      </c>
      <c r="G60" s="128">
        <f>F60*D50/(1-D50*B50/(1-D50*B50/(1-D50*B50/(1-D50*B50/(1-D50*B50/(1-D50*B50))))))</f>
        <v>4.0400989057522505</v>
      </c>
      <c r="H60" s="1">
        <f>G60*D50/(1-D50*B50/(1-D50*B50/(1-D50*B50/(1-D50*B50/(1-D50*B50)))))</f>
        <v>3.8792123315449287</v>
      </c>
      <c r="I60" s="1">
        <f>H60*D50/(1-D50*B50/(1-D50*B50/(1-D50*B50/(1-D50*B50))))</f>
        <v>3.6512319264548849</v>
      </c>
      <c r="J60" s="1">
        <f>I60*D50/(1-D50*B50/(1-D50*B50/(1-D50*B50)))</f>
        <v>3.3281778409222782</v>
      </c>
      <c r="K60" s="1">
        <f>J60*D50/(1-D50*B50/(1-D50*B50))</f>
        <v>2.8704019099685225</v>
      </c>
      <c r="L60" s="1">
        <f>K60*D50/(1-D50*B50)</f>
        <v>2.2217216661787376</v>
      </c>
      <c r="M60" s="1">
        <f>L60*D50</f>
        <v>1.3025251112037177</v>
      </c>
      <c r="N60" s="1">
        <f>M60*D50</f>
        <v>0.76362925705013496</v>
      </c>
      <c r="O60" s="1"/>
      <c r="P60" s="9"/>
      <c r="Q60">
        <f>N60+B60</f>
        <v>1.0000000000000018</v>
      </c>
      <c r="R60" s="171">
        <f>C60-N60</f>
        <v>-0.19231510446744204</v>
      </c>
      <c r="S60" s="93">
        <f>SUM(C60:M60)*B50*F50</f>
        <v>737.3189063177249</v>
      </c>
      <c r="T60" s="9">
        <f>SUM(C60:M60)*D50*H50</f>
        <v>-738.2582587202179</v>
      </c>
      <c r="U60" s="239">
        <f t="shared" si="12"/>
        <v>-0.93935240249300023</v>
      </c>
      <c r="V60" s="93">
        <f>S60/B50</f>
        <v>1782.1187211627634</v>
      </c>
      <c r="W60" s="9">
        <f>T60/D50</f>
        <v>-1259.2497100637966</v>
      </c>
    </row>
    <row r="61" spans="1:23" x14ac:dyDescent="0.3">
      <c r="A61" s="98">
        <v>9</v>
      </c>
      <c r="B61" s="98">
        <f>C61*B50</f>
        <v>0.23983680534497062</v>
      </c>
      <c r="C61" s="98">
        <f>D61*B50</f>
        <v>0.57969171435427591</v>
      </c>
      <c r="D61" s="97">
        <f>E61*B50/(1-B50*D50)</f>
        <v>1.4011297524066451</v>
      </c>
      <c r="E61" s="156">
        <f>F61*B50/(1-B50*D50/(1-B50*D50))</f>
        <v>2.5651285359858575</v>
      </c>
      <c r="F61" s="156">
        <f>1/(1-D50*B50/(1-B50*D50/(1-B50*D50/(1-B50*D50/(1-B50*D50/(1-B50*D50/(1-B50*D50/(1-B50*D50)))))))-D50*B50/(1-D50*B50/(1-B50*D50)))</f>
        <v>4.2145446884035618</v>
      </c>
      <c r="G61" s="128">
        <f>F61*D50/(1-D50*B50/(1-D50*B50/(1-D50*B50/(1-D50*B50/(1-D50*B50/(1-D50*B50/(1-D50*B50)))))))</f>
        <v>4.1347840447927373</v>
      </c>
      <c r="H61" s="1">
        <f>G61*D50/(1-D50*B50/(1-D50*B50/(1-D50*B50/(1-D50*B50/(1-D50*B50/(1-D50*B50))))))</f>
        <v>4.0217611655983161</v>
      </c>
      <c r="I61" s="1">
        <f>H61*D50/(1-D50*B50/(1-D50*B50/(1-D50*B50/(1-D50*B50/(1-D50*B50)))))</f>
        <v>3.8616048448478768</v>
      </c>
      <c r="J61" s="1">
        <f>I61*D50/(1-D50*B50/(1-D50*B50/(1-D50*B50/(1-D50*B50))))</f>
        <v>3.6346592276494802</v>
      </c>
      <c r="K61" s="1">
        <f>J61*D50/(1-D50*B50/(1-D50*B50/(1-D50*B50)))</f>
        <v>3.3130714631189977</v>
      </c>
      <c r="L61" s="1">
        <f>K61*D50/(1-D50*B50/(1-D50*B50))</f>
        <v>2.8573733466609723</v>
      </c>
      <c r="M61" s="1">
        <f>L61*D50/(1-D50*B50)</f>
        <v>2.2116374193424182</v>
      </c>
      <c r="N61" s="1">
        <f>M61*D50</f>
        <v>1.296613036378218</v>
      </c>
      <c r="O61" s="1">
        <f>N61*D50</f>
        <v>0.76016319465503157</v>
      </c>
      <c r="P61" s="9"/>
      <c r="Q61">
        <f>O61+B61</f>
        <v>1.0000000000000022</v>
      </c>
      <c r="R61" s="171">
        <f>C61-O61</f>
        <v>-0.18047148030075566</v>
      </c>
      <c r="S61" s="93">
        <f>SUM(C61:N61)*B50*F50</f>
        <v>839.92572991890347</v>
      </c>
      <c r="T61" s="9">
        <f>SUM(C61:N61)*D50*H50</f>
        <v>-840.99580454408215</v>
      </c>
      <c r="U61" s="239">
        <f t="shared" si="12"/>
        <v>-1.0700746251786768</v>
      </c>
      <c r="V61" s="93">
        <f>S61/B50</f>
        <v>2030.1220473922808</v>
      </c>
      <c r="W61" s="9">
        <f>T61/D50</f>
        <v>-1434.4895035415368</v>
      </c>
    </row>
    <row r="62" spans="1:23" ht="16.2" thickBot="1" x14ac:dyDescent="0.35">
      <c r="A62" s="99">
        <v>10</v>
      </c>
      <c r="B62" s="99">
        <f>C62*B50</f>
        <v>0.2422639410290621</v>
      </c>
      <c r="C62" s="99">
        <f>D62*B50</f>
        <v>0.5855581635994519</v>
      </c>
      <c r="D62" s="129">
        <f>E62*B50/(1-B50*D50)</f>
        <v>1.4153091108050233</v>
      </c>
      <c r="E62" s="157">
        <f>F62*B50/(1-B50*D50/(1-B50*D50))</f>
        <v>2.5910875000198281</v>
      </c>
      <c r="F62" s="157">
        <f>1/(1-D50*B50/(1-B50*D50/(1-B50*D50/(1-B50*D50/(1-B50*D50/(1-B50*D50/(1-B50*D50/(1-B50*D50/(1-B50*D50))))))))-D50*B50/(1-D50*B50/(1-B50*D50)))</f>
        <v>4.2571956559675641</v>
      </c>
      <c r="G62" s="137">
        <f>F62*D50/(1-D50*B50/(1-D50*B50/(1-D50*B50/(1-D50*B50/(1-D50*B50/(1-D50*B50/(1-D50*B50/(1-D50*B50))))))))</f>
        <v>4.2010880097885659</v>
      </c>
      <c r="H62" s="109">
        <f>G62*D50/(1-D50*B50/(1-D50*B50/(1-D50*B50/(1-D50*B50/(1-D50*B50/(1-D50*B50/(1-D50*B50)))))))</f>
        <v>4.1215820350510244</v>
      </c>
      <c r="I62" s="109">
        <f>H62*D50/(1-D50*B50/(1-D50*B50/(1-D50*B50/(1-D50*B50/(1-D50*B50/(1-D50*B50))))))</f>
        <v>4.008920028186572</v>
      </c>
      <c r="J62" s="109">
        <f>I62*D50/(1-D50*B50/(1-D50*B50/(1-D50*B50/(1-D50*B50/(1-D50*B50)))))</f>
        <v>3.8492750727901233</v>
      </c>
      <c r="K62" s="109">
        <f>J62*D50/(1-D50*B50/(1-D50*B50/(1-D50*B50/(1-D50*B50))))</f>
        <v>3.6230540734234284</v>
      </c>
      <c r="L62" s="109">
        <f>K62*D50/(1-D50*B50/(1-D50*B50/(1-D50*B50)))</f>
        <v>3.3024931109590643</v>
      </c>
      <c r="M62" s="109">
        <f>L62*D50/(1-D50*B50/(1-D50*B50))</f>
        <v>2.8482499993834187</v>
      </c>
      <c r="N62" s="109">
        <f>M62*D50/(1-D50*B50)</f>
        <v>2.2045758513284683</v>
      </c>
      <c r="O62" s="109">
        <f>N62*D50</f>
        <v>1.2924730625000038</v>
      </c>
      <c r="P62" s="10">
        <f>O62*D50</f>
        <v>0.7577360589709401</v>
      </c>
      <c r="Q62">
        <f>P62+B62</f>
        <v>1.0000000000000022</v>
      </c>
      <c r="R62" s="172">
        <f>C62-P62</f>
        <v>-0.1721778953714882</v>
      </c>
      <c r="S62" s="94">
        <f>SUM(C62:O62)*B50*F50</f>
        <v>943.61961502631516</v>
      </c>
      <c r="T62" s="10">
        <f>SUM(C62:O62)*D50*H50</f>
        <v>-944.82179680250385</v>
      </c>
      <c r="U62" s="240">
        <f t="shared" si="12"/>
        <v>-1.202181776188695</v>
      </c>
      <c r="V62" s="94">
        <f>S62/B50</f>
        <v>2280.7528291837184</v>
      </c>
      <c r="W62" s="10">
        <f>T62/D50</f>
        <v>-1611.5858639332894</v>
      </c>
    </row>
  </sheetData>
  <sheetProtection sheet="1" objects="1" scenarios="1"/>
  <mergeCells count="4">
    <mergeCell ref="A3:W3"/>
    <mergeCell ref="A19:W19"/>
    <mergeCell ref="A34:W34"/>
    <mergeCell ref="A49:W49"/>
  </mergeCells>
  <phoneticPr fontId="16" type="noConversion"/>
  <conditionalFormatting sqref="R23">
    <cfRule type="cellIs" dxfId="628" priority="51" operator="lessThanOrEqual">
      <formula>0</formula>
    </cfRule>
    <cfRule type="cellIs" dxfId="627" priority="52" operator="greaterThan">
      <formula>0</formula>
    </cfRule>
  </conditionalFormatting>
  <conditionalFormatting sqref="R24:R32">
    <cfRule type="cellIs" dxfId="626" priority="49" operator="lessThanOrEqual">
      <formula>0</formula>
    </cfRule>
    <cfRule type="cellIs" dxfId="625" priority="50" operator="greaterThan">
      <formula>0</formula>
    </cfRule>
  </conditionalFormatting>
  <conditionalFormatting sqref="R7:R16 U7:U16">
    <cfRule type="cellIs" dxfId="624" priority="47" operator="lessThanOrEqual">
      <formula>0</formula>
    </cfRule>
    <cfRule type="cellIs" dxfId="623" priority="48" operator="greaterThan">
      <formula>0</formula>
    </cfRule>
  </conditionalFormatting>
  <conditionalFormatting sqref="R38">
    <cfRule type="cellIs" dxfId="622" priority="37" operator="lessThanOrEqual">
      <formula>0</formula>
    </cfRule>
    <cfRule type="cellIs" dxfId="621" priority="38" operator="greaterThan">
      <formula>0</formula>
    </cfRule>
  </conditionalFormatting>
  <conditionalFormatting sqref="R39:R47">
    <cfRule type="cellIs" dxfId="620" priority="35" operator="lessThanOrEqual">
      <formula>0</formula>
    </cfRule>
    <cfRule type="cellIs" dxfId="619" priority="36" operator="greaterThan">
      <formula>0</formula>
    </cfRule>
  </conditionalFormatting>
  <conditionalFormatting sqref="S7:T16">
    <cfRule type="cellIs" dxfId="618" priority="33" operator="lessThanOrEqual">
      <formula>0</formula>
    </cfRule>
    <cfRule type="cellIs" dxfId="617" priority="34" operator="greaterThan">
      <formula>0</formula>
    </cfRule>
  </conditionalFormatting>
  <conditionalFormatting sqref="U38:U47">
    <cfRule type="cellIs" dxfId="616" priority="25" operator="lessThanOrEqual">
      <formula>0</formula>
    </cfRule>
    <cfRule type="cellIs" dxfId="615" priority="26" operator="greaterThan">
      <formula>0</formula>
    </cfRule>
  </conditionalFormatting>
  <conditionalFormatting sqref="U23:U32">
    <cfRule type="cellIs" dxfId="614" priority="27" operator="lessThanOrEqual">
      <formula>0</formula>
    </cfRule>
    <cfRule type="cellIs" dxfId="613" priority="28" operator="greaterThan">
      <formula>0</formula>
    </cfRule>
  </conditionalFormatting>
  <conditionalFormatting sqref="R53">
    <cfRule type="cellIs" dxfId="612" priority="15" operator="lessThanOrEqual">
      <formula>0</formula>
    </cfRule>
    <cfRule type="cellIs" dxfId="611" priority="16" operator="greaterThan">
      <formula>0</formula>
    </cfRule>
  </conditionalFormatting>
  <conditionalFormatting sqref="R54:R62">
    <cfRule type="cellIs" dxfId="610" priority="13" operator="lessThanOrEqual">
      <formula>0</formula>
    </cfRule>
    <cfRule type="cellIs" dxfId="609" priority="14" operator="greaterThan">
      <formula>0</formula>
    </cfRule>
  </conditionalFormatting>
  <conditionalFormatting sqref="U53:U62">
    <cfRule type="cellIs" dxfId="608" priority="9" operator="lessThanOrEqual">
      <formula>0</formula>
    </cfRule>
    <cfRule type="cellIs" dxfId="607" priority="10" operator="greaterThan">
      <formula>0</formula>
    </cfRule>
  </conditionalFormatting>
  <conditionalFormatting sqref="S53:T62">
    <cfRule type="cellIs" dxfId="606" priority="1" operator="lessThanOrEqual">
      <formula>0</formula>
    </cfRule>
    <cfRule type="cellIs" dxfId="605" priority="2" operator="greaterThan">
      <formula>0</formula>
    </cfRule>
  </conditionalFormatting>
  <conditionalFormatting sqref="S23:T32">
    <cfRule type="cellIs" dxfId="604" priority="5" operator="lessThanOrEqual">
      <formula>0</formula>
    </cfRule>
    <cfRule type="cellIs" dxfId="603" priority="6" operator="greaterThan">
      <formula>0</formula>
    </cfRule>
  </conditionalFormatting>
  <conditionalFormatting sqref="S38:T47">
    <cfRule type="cellIs" dxfId="602" priority="3" operator="lessThanOrEqual">
      <formula>0</formula>
    </cfRule>
    <cfRule type="cellIs" dxfId="601" priority="4" operator="greaterThan">
      <formula>0</formula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CB9F-0BB7-4EA8-99CD-255636AF0A76}">
  <sheetPr>
    <pageSetUpPr fitToPage="1"/>
  </sheetPr>
  <dimension ref="A1:U54"/>
  <sheetViews>
    <sheetView topLeftCell="A21" zoomScale="90" zoomScaleNormal="90" workbookViewId="0">
      <selection activeCell="A31" sqref="A31:G54"/>
    </sheetView>
  </sheetViews>
  <sheetFormatPr defaultColWidth="8.69921875" defaultRowHeight="15.6" x14ac:dyDescent="0.3"/>
  <cols>
    <col min="14" max="14" width="5.69921875" bestFit="1" customWidth="1"/>
    <col min="19" max="19" width="9.19921875" customWidth="1"/>
  </cols>
  <sheetData>
    <row r="1" spans="1:21" x14ac:dyDescent="0.3">
      <c r="C1" t="s">
        <v>93</v>
      </c>
      <c r="D1">
        <f>C2+E2</f>
        <v>1</v>
      </c>
    </row>
    <row r="2" spans="1:21" x14ac:dyDescent="0.3">
      <c r="A2" t="s">
        <v>39</v>
      </c>
      <c r="B2" s="133" t="s">
        <v>122</v>
      </c>
      <c r="C2" s="139">
        <f>Analysis!B7</f>
        <v>0.41373164288216041</v>
      </c>
      <c r="D2" s="133" t="s">
        <v>123</v>
      </c>
      <c r="E2" s="139">
        <f>Analysis!D7</f>
        <v>0.58626835711783964</v>
      </c>
      <c r="F2" s="133" t="s">
        <v>46</v>
      </c>
      <c r="G2" s="139">
        <f>Analysis!S7</f>
        <v>24.637033575454591</v>
      </c>
      <c r="H2" t="s">
        <v>194</v>
      </c>
      <c r="I2" s="153">
        <f>Analysis!T7</f>
        <v>-24.668421427415399</v>
      </c>
      <c r="J2" t="s">
        <v>47</v>
      </c>
      <c r="K2" s="153">
        <f>G2*C2+I2*E2</f>
        <v>-4.2691945260255633</v>
      </c>
      <c r="L2" t="s">
        <v>46</v>
      </c>
      <c r="M2" s="160">
        <v>1</v>
      </c>
      <c r="N2" t="s">
        <v>149</v>
      </c>
      <c r="O2" s="160">
        <v>2</v>
      </c>
    </row>
    <row r="4" spans="1:21" x14ac:dyDescent="0.3">
      <c r="A4" t="s">
        <v>120</v>
      </c>
      <c r="B4">
        <f>$C$2</f>
        <v>0.41373164288216041</v>
      </c>
      <c r="C4" t="s">
        <v>121</v>
      </c>
      <c r="D4">
        <f>$E$2</f>
        <v>0.58626835711783964</v>
      </c>
      <c r="E4" t="s">
        <v>46</v>
      </c>
      <c r="F4">
        <f>G2</f>
        <v>24.637033575454591</v>
      </c>
      <c r="G4" t="s">
        <v>149</v>
      </c>
      <c r="H4">
        <f>I2</f>
        <v>-24.668421427415399</v>
      </c>
      <c r="I4" t="s">
        <v>47</v>
      </c>
      <c r="J4">
        <f>B4*F4+D4*H4</f>
        <v>-4.2691945260255633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0.41373164288216041</v>
      </c>
      <c r="C7" s="95">
        <v>1</v>
      </c>
      <c r="D7" s="107">
        <f>C7*D4</f>
        <v>0.58626835711783964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</v>
      </c>
      <c r="R7" s="265">
        <f>B7-D7</f>
        <v>-0.17253671423567923</v>
      </c>
      <c r="S7" s="266">
        <f>IF(Rules!B23=Rules!D23,SUM(C7)*B4*F4,SUM(C7)*B4*F4*POWER(O2,A7-1))</f>
        <v>10.193120376915775</v>
      </c>
      <c r="T7" s="252">
        <f>IF(Rules!B23=Rules!D23,SUM(C7)*D4*H4,SUM(C7)*D4*H4*POWER(O2,A7-1))</f>
        <v>-14.462314902941339</v>
      </c>
      <c r="U7" s="263">
        <f>S7+T7</f>
        <v>-4.2691945260255633</v>
      </c>
    </row>
    <row r="8" spans="1:21" x14ac:dyDescent="0.3">
      <c r="A8" s="98">
        <v>2</v>
      </c>
      <c r="B8" s="97">
        <f>C8*B4</f>
        <v>0.54622204413945596</v>
      </c>
      <c r="C8" s="97">
        <f>1/(1-B4*D4)</f>
        <v>1.3202327004391869</v>
      </c>
      <c r="D8" s="93">
        <f>C8*D4</f>
        <v>0.77401065629973109</v>
      </c>
      <c r="E8" s="1">
        <f>D8*D4</f>
        <v>0.4537779558605442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1.0000000000000002</v>
      </c>
      <c r="R8" s="267">
        <f>B8-E8</f>
        <v>9.2444088278911762E-2</v>
      </c>
      <c r="S8" s="268">
        <f>IF(Rules!B23=Rules!D23,SUM(C8:D8)*B4*F4,SUM(C8:D8)*B4*F4*POWER(O2,A8-1))</f>
        <v>21.346874633795956</v>
      </c>
      <c r="T8" s="253">
        <f>IF(Rules!B23=Rules!D23,SUM(C8:D8)*D4*H4,SUM(C8:D8)*D4*H4*POWER(O2,A8-1))</f>
        <v>-30.287606908551147</v>
      </c>
      <c r="U8" s="264">
        <f>S8+T8</f>
        <v>-8.9407322747551916</v>
      </c>
    </row>
    <row r="9" spans="1:21" x14ac:dyDescent="0.3">
      <c r="A9" s="98">
        <v>3</v>
      </c>
      <c r="B9" s="97">
        <f>C9*B4</f>
        <v>0.60863716620300201</v>
      </c>
      <c r="C9" s="97">
        <f>1/(1-D4*B4/(1-D4*B4))</f>
        <v>1.4710916524611941</v>
      </c>
      <c r="D9" s="93">
        <f>C9*D4*C8</f>
        <v>1.1386406153985447</v>
      </c>
      <c r="E9" s="1">
        <f>D9*(D4)</f>
        <v>0.66754896293735067</v>
      </c>
      <c r="F9" s="1">
        <f>E9*D4</f>
        <v>0.39136283379699821</v>
      </c>
      <c r="G9" s="1"/>
      <c r="H9" s="1"/>
      <c r="I9" s="1"/>
      <c r="J9" s="1"/>
      <c r="K9" s="1"/>
      <c r="L9" s="1"/>
      <c r="M9" s="235"/>
      <c r="N9" s="97">
        <f>B9+F9</f>
        <v>1.0000000000000002</v>
      </c>
      <c r="R9" s="267">
        <f>B9-F9</f>
        <v>0.2172743324060038</v>
      </c>
      <c r="S9" s="268">
        <f>IF(Rules!B23=Rules!D23,SUM(C9:E9)*B4*F4,SUM(C9:E9)*B4*F4*POWER(O2,A9-1))</f>
        <v>33.405722094521423</v>
      </c>
      <c r="T9" s="253">
        <f>IF(Rules!B23=Rules!D23,SUM(C9:E9)*D4*H4,SUM(C9:E9)*D4*H4*POWER(O2,A9-1))</f>
        <v>-47.397073185286686</v>
      </c>
      <c r="U9" s="264">
        <f t="shared" ref="U9:U15" si="0">S9+T9</f>
        <v>-13.991351090765264</v>
      </c>
    </row>
    <row r="10" spans="1:21" x14ac:dyDescent="0.3">
      <c r="A10" s="98">
        <v>4</v>
      </c>
      <c r="B10" s="97">
        <f>C10*B4</f>
        <v>0.64326420850828114</v>
      </c>
      <c r="C10" s="97">
        <f>1/(1-D4*B4/(1-D4*B4/(1-D4*B4)))</f>
        <v>1.5547861024772922</v>
      </c>
      <c r="D10" s="93">
        <f>C10*D4*C9</f>
        <v>1.3409322492534299</v>
      </c>
      <c r="E10" s="1">
        <f>D10*D4*C8</f>
        <v>1.0378958502981219</v>
      </c>
      <c r="F10" s="1">
        <f>E10*D4</f>
        <v>0.60848549501370319</v>
      </c>
      <c r="G10" s="1">
        <f>F10*D4</f>
        <v>0.35673579149171919</v>
      </c>
      <c r="H10" s="1"/>
      <c r="I10" s="1"/>
      <c r="J10" s="1"/>
      <c r="K10" s="1"/>
      <c r="L10" s="1"/>
      <c r="M10" s="235"/>
      <c r="N10" s="97">
        <f>B10+G10</f>
        <v>1.0000000000000004</v>
      </c>
      <c r="R10" s="267">
        <f>B10-G10</f>
        <v>0.28652841701656195</v>
      </c>
      <c r="S10" s="268">
        <f>IF(Rules!B23=Rules!D23,SUM(C10:F10)*B4*F4,SUM(C10:F10)*B4*F4*POWER(O2,A10-1))</f>
        <v>46.298168975907359</v>
      </c>
      <c r="T10" s="253">
        <f>IF(Rules!B23=Rules!D23,SUM(C10:F10)*D4*H4,SUM(C10:F10)*D4*H4*POWER(O2,A10-1))</f>
        <v>-65.689276139183775</v>
      </c>
      <c r="U10" s="264">
        <f t="shared" si="0"/>
        <v>-19.391107163276416</v>
      </c>
    </row>
    <row r="11" spans="1:21" x14ac:dyDescent="0.3">
      <c r="A11" s="98">
        <v>5</v>
      </c>
      <c r="B11" s="97">
        <f>C11*B4</f>
        <v>0.66422948787519054</v>
      </c>
      <c r="C11" s="97">
        <f>1/(1-D4*B4/(1-D4*B4/(1-D4*B4/(1-D4*B4))))</f>
        <v>1.6054597208180599</v>
      </c>
      <c r="D11" s="93">
        <f>C11*D4*C10</f>
        <v>1.4634116854110379</v>
      </c>
      <c r="E11" s="1">
        <f>D11*D4*C9</f>
        <v>1.2621259733254118</v>
      </c>
      <c r="F11" s="1">
        <f>E11*D4*C8</f>
        <v>0.97689895294653883</v>
      </c>
      <c r="G11" s="1">
        <f>F11*D4</f>
        <v>0.57272494421410503</v>
      </c>
      <c r="H11" s="1">
        <f>G11*D4</f>
        <v>0.33577051212480974</v>
      </c>
      <c r="I11" s="1"/>
      <c r="J11" s="1"/>
      <c r="K11" s="1"/>
      <c r="L11" s="1"/>
      <c r="M11" s="235"/>
      <c r="N11" s="97">
        <f>B11+H11</f>
        <v>1.0000000000000002</v>
      </c>
      <c r="R11" s="267">
        <f>B11-H11</f>
        <v>0.3284589757503808</v>
      </c>
      <c r="S11" s="268">
        <f>IF(Rules!B23=Rules!D23,SUM(C11:G11)*B4*F4,SUM(C11:G11)*B4*F4*POWER(O2,A11-1))</f>
        <v>59.94188056460969</v>
      </c>
      <c r="T11" s="253">
        <f>IF(Rules!B23=Rules!D23,SUM(C11:G11)*D4*H4,SUM(C11:G11)*D4*H4*POWER(O2,A11-1))</f>
        <v>-85.047396728791483</v>
      </c>
      <c r="U11" s="264">
        <f t="shared" si="0"/>
        <v>-25.105516164181793</v>
      </c>
    </row>
    <row r="12" spans="1:21" x14ac:dyDescent="0.3">
      <c r="A12" s="98">
        <v>6</v>
      </c>
      <c r="B12" s="97">
        <f>C12*B4</f>
        <v>0.67760068711456678</v>
      </c>
      <c r="C12" s="97">
        <f>1/(1-D4*B4/(1-D4*B4/(1-D4*B4/(1-D4*B4/(1-D4*B4)))))</f>
        <v>1.6377782525750921</v>
      </c>
      <c r="D12" s="93">
        <f>C12*D4*C11</f>
        <v>1.5415264061800196</v>
      </c>
      <c r="E12" s="1">
        <f>D12*D4*C10</f>
        <v>1.4051350693644546</v>
      </c>
      <c r="F12" s="1">
        <f>E12*D4*C9</f>
        <v>1.21186504437209</v>
      </c>
      <c r="G12" s="1">
        <f>F12*D4*C8</f>
        <v>0.93799645834114398</v>
      </c>
      <c r="H12" s="1">
        <f>G12*D4</f>
        <v>0.54991764261401455</v>
      </c>
      <c r="I12" s="1">
        <f>H12*D4</f>
        <v>0.32239931288543361</v>
      </c>
      <c r="J12" s="1"/>
      <c r="K12" s="1"/>
      <c r="L12" s="1"/>
      <c r="M12" s="235"/>
      <c r="N12" s="97">
        <f>B12+I12</f>
        <v>1.0000000000000004</v>
      </c>
      <c r="R12" s="267">
        <f>B12-I12</f>
        <v>0.35520137422913317</v>
      </c>
      <c r="S12" s="268">
        <f>IF(Rules!B23=Rules!D23,SUM(C12:H12)*B4*F4,SUM(C12:H12)*B4*F4*POWER(O2,A12-1))</f>
        <v>74.248919828845189</v>
      </c>
      <c r="T12" s="253">
        <f>IF(Rules!B23=Rules!D23,SUM(C12:H12)*D4*H4,SUM(C12:H12)*D4*H4*POWER(O2,A12-1))</f>
        <v>-105.34666716973642</v>
      </c>
      <c r="U12" s="264">
        <f t="shared" si="0"/>
        <v>-31.097747340891232</v>
      </c>
    </row>
    <row r="13" spans="1:21" x14ac:dyDescent="0.3">
      <c r="A13" s="98">
        <v>7</v>
      </c>
      <c r="B13" s="97">
        <f>C13*B4</f>
        <v>0.68641335984375196</v>
      </c>
      <c r="C13" s="97">
        <f>1/(1-D4*B4/(1-D4*B4/(1-D4*B4/(1-D4*B4/(1-D4*B4/(1-D4*B4))))))</f>
        <v>1.6590787087543535</v>
      </c>
      <c r="D13" s="93">
        <f>C13*D4*C12</f>
        <v>1.5930101554791471</v>
      </c>
      <c r="E13" s="1">
        <f>D13*D4*C11</f>
        <v>1.4993893197219943</v>
      </c>
      <c r="F13" s="1">
        <f>E13*D4*C10</f>
        <v>1.3667261925098995</v>
      </c>
      <c r="G13" s="1">
        <f>F13*D4*C9</f>
        <v>1.1787391362167403</v>
      </c>
      <c r="H13" s="1">
        <f>G13*D4*C8</f>
        <v>0.91235665242929731</v>
      </c>
      <c r="I13" s="1">
        <f>H13*D4</f>
        <v>0.53488583572525594</v>
      </c>
      <c r="J13" s="1">
        <f>I13*D4</f>
        <v>0.31358664015624849</v>
      </c>
      <c r="K13" s="1"/>
      <c r="L13" s="1"/>
      <c r="M13" s="235"/>
      <c r="N13" s="97">
        <f>B13+J13</f>
        <v>1.0000000000000004</v>
      </c>
      <c r="R13" s="267">
        <f>B13-J13</f>
        <v>0.37282671968750347</v>
      </c>
      <c r="S13" s="268">
        <f>IF(Rules!B23=Rules!D23,SUM(C13:I13)*B4*F4,SUM(C13:I13)*B4*F4*POWER(O2,A13-1))</f>
        <v>89.130540504670094</v>
      </c>
      <c r="T13" s="253">
        <f>IF(Rules!B23=Rules!D23,SUM(C13:I13)*D4*H4,SUM(C13:I13)*D4*H4*POWER(O2,A13-1))</f>
        <v>-126.46117151399146</v>
      </c>
      <c r="U13" s="264">
        <f t="shared" si="0"/>
        <v>-37.330631009321365</v>
      </c>
    </row>
    <row r="14" spans="1:21" x14ac:dyDescent="0.3">
      <c r="A14" s="98">
        <v>8</v>
      </c>
      <c r="B14" s="97">
        <f>C14*B4</f>
        <v>0.69234801568343018</v>
      </c>
      <c r="C14" s="97">
        <f>1/(1-D4*B4/(1-D4*B4/(1-D4*B4/(1-D4*B4/(1-D4*B4/(1-D4*B4/(1-D4*B4)))))))</f>
        <v>1.6734229242422862</v>
      </c>
      <c r="D14" s="93">
        <f>C14*D4*C13</f>
        <v>1.6276804924831225</v>
      </c>
      <c r="E14" s="1">
        <f>D14*D4*C12</f>
        <v>1.5628622926200337</v>
      </c>
      <c r="F14" s="1">
        <f>E14*D4*C11</f>
        <v>1.4710132397403815</v>
      </c>
      <c r="G14" s="1">
        <f>F14*D4*C10</f>
        <v>1.3408607743416436</v>
      </c>
      <c r="H14" s="1">
        <f>G14*D4*C9</f>
        <v>1.1564313902785841</v>
      </c>
      <c r="I14" s="1">
        <f>H14*D4*C8</f>
        <v>0.89509021935513722</v>
      </c>
      <c r="J14" s="1">
        <f>I14*D4</f>
        <v>0.52476307237358299</v>
      </c>
      <c r="K14" s="1">
        <f>J14*D4</f>
        <v>0.30765198431657048</v>
      </c>
      <c r="L14" s="1"/>
      <c r="M14" s="235"/>
      <c r="N14" s="97">
        <f>B14+K14</f>
        <v>1.0000000000000007</v>
      </c>
      <c r="R14" s="267">
        <f>B14-K14</f>
        <v>0.3846960313668597</v>
      </c>
      <c r="S14" s="268">
        <f>IF(Rules!B23=Rules!D23,SUM(C14:J14)*B4*F4,SUM(C14:J14)*B4*F4*POWER(O2,A14-1))</f>
        <v>104.50113818371268</v>
      </c>
      <c r="T14" s="253">
        <f>IF(Rules!B23=Rules!D23,SUM(C14:J14)*D4*H4,SUM(C14:J14)*D4*H4*POWER(O2,A14-1))</f>
        <v>-148.26945157552788</v>
      </c>
      <c r="U14" s="264">
        <f t="shared" si="0"/>
        <v>-43.768313391815198</v>
      </c>
    </row>
    <row r="15" spans="1:21" x14ac:dyDescent="0.3">
      <c r="A15" s="98">
        <v>9</v>
      </c>
      <c r="B15" s="97">
        <f>C15*B4</f>
        <v>0.696402710387937</v>
      </c>
      <c r="C15" s="97">
        <f>1/(1-D4*B4/(1-D4*B4/(1-D4*B4/(1-D4*B4/(1-D4*B4/(1-D4*B4/(1-D4*B4/(1-D4*B4))))))))</f>
        <v>1.6832232254139849</v>
      </c>
      <c r="D15" s="93">
        <f>C15*D4*C14</f>
        <v>1.6513680719571684</v>
      </c>
      <c r="E15" s="1">
        <f>D15*D4*C13</f>
        <v>1.6062285018900466</v>
      </c>
      <c r="F15" s="1">
        <f>E15*D4*C12</f>
        <v>1.5422645725180919</v>
      </c>
      <c r="G15" s="1">
        <f>F15*D4*C11</f>
        <v>1.4516260428507386</v>
      </c>
      <c r="H15" s="1">
        <f>G15*D4*C10</f>
        <v>1.3231889199140463</v>
      </c>
      <c r="I15" s="1">
        <f>H15*D4*C9</f>
        <v>1.141190220147001</v>
      </c>
      <c r="J15" s="1">
        <f>I15*D4*C8</f>
        <v>0.88329339125881479</v>
      </c>
      <c r="K15" s="1">
        <f>J15*D4</f>
        <v>0.51784696534635044</v>
      </c>
      <c r="L15" s="1">
        <f>K15*D4</f>
        <v>0.30359728961206373</v>
      </c>
      <c r="M15" s="235"/>
      <c r="N15" s="97">
        <f>B15+L15</f>
        <v>1.0000000000000007</v>
      </c>
      <c r="R15" s="267">
        <f>B15-L15</f>
        <v>0.39280542077587327</v>
      </c>
      <c r="S15" s="268">
        <f>IF(Rules!B23=Rules!D23,SUM(C15:K15)*B4*F4,SUM(C15:K15)*B4*F4*POWER(O2,A15-1))</f>
        <v>120.28116396112478</v>
      </c>
      <c r="T15" s="253">
        <f>IF(Rules!B23=Rules!D23,SUM(C15:K15)*D4*H4,SUM(C15:K15)*D4*H4*POWER(O2,A15-1))</f>
        <v>-170.65864090427382</v>
      </c>
      <c r="U15" s="264">
        <f t="shared" si="0"/>
        <v>-50.377476943149048</v>
      </c>
    </row>
    <row r="16" spans="1:21" ht="16.2" thickBot="1" x14ac:dyDescent="0.35">
      <c r="A16" s="99">
        <v>10</v>
      </c>
      <c r="B16" s="129">
        <f>C16*B4</f>
        <v>0.69920039008563861</v>
      </c>
      <c r="C16" s="129">
        <f>1/(1-D4*B4/(1-D4*B4/(1-D4*B4/(1-D4*B4/(1-D4*B4/(1-D4*B4/(1-D4*B4/(1-D4*B4/(1-D4*B4)))))))))</f>
        <v>1.6899852890507236</v>
      </c>
      <c r="D16" s="94">
        <f>C16*D4*C15</f>
        <v>1.6677121533274799</v>
      </c>
      <c r="E16" s="109">
        <f>D16*D4*C14</f>
        <v>1.6361505483282506</v>
      </c>
      <c r="F16" s="109">
        <f>E16*D4*C13</f>
        <v>1.59142694395997</v>
      </c>
      <c r="G16" s="109">
        <f>F16*D4*C12</f>
        <v>1.5280524486597682</v>
      </c>
      <c r="H16" s="109">
        <f>G16*D4*C11</f>
        <v>1.4382491622009557</v>
      </c>
      <c r="I16" s="109">
        <f>H16*D4*C10</f>
        <v>1.3109956003287586</v>
      </c>
      <c r="J16" s="109">
        <f>I16*D4*C9</f>
        <v>1.1306740369682897</v>
      </c>
      <c r="K16" s="109">
        <f>J16*D4*C8</f>
        <v>0.87515375341489232</v>
      </c>
      <c r="L16" s="109">
        <f>K16*D4</f>
        <v>0.51307495324005992</v>
      </c>
      <c r="M16" s="237">
        <f>L16*D4</f>
        <v>0.30079960991436233</v>
      </c>
      <c r="N16" s="129">
        <f>B16+M16</f>
        <v>1.0000000000000009</v>
      </c>
      <c r="R16" s="269">
        <f>B16-M16</f>
        <v>0.39840078017127628</v>
      </c>
      <c r="S16" s="270">
        <f>IF(Rules!B23=Rules!D23,SUM(C16:L16)*B4*F4,SUM(C16:L16)*B4*F4*POWER(O2,A16-1))</f>
        <v>136.39898436913671</v>
      </c>
      <c r="T16" s="254">
        <f>IF(Rules!B23=Rules!D23,SUM(C16:L16)*D4*H4,SUM(C16:L16)*D4*H4*POWER(O2,A16-1))</f>
        <v>-193.52710371744962</v>
      </c>
      <c r="U16" s="271">
        <f>S16+T16</f>
        <v>-57.128119348312907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2</v>
      </c>
      <c r="D21" s="57">
        <f>SUM($C$21:C21)</f>
        <v>2</v>
      </c>
      <c r="E21" s="252">
        <f t="shared" ref="E21:E30" si="2">D21/R7</f>
        <v>-11.591735758153296</v>
      </c>
      <c r="F21" s="8">
        <f t="shared" ref="F21:F30" si="3">U7/E21</f>
        <v>0.36829639797669933</v>
      </c>
      <c r="G21" s="256">
        <f>U7/D21</f>
        <v>-2.1345972630127816</v>
      </c>
    </row>
    <row r="22" spans="1:7" x14ac:dyDescent="0.3">
      <c r="A22" s="97">
        <v>2</v>
      </c>
      <c r="B22" s="93">
        <f>C21</f>
        <v>2</v>
      </c>
      <c r="C22" s="1">
        <f t="shared" si="1"/>
        <v>4</v>
      </c>
      <c r="D22" s="9">
        <f>SUM($C$21:C22)</f>
        <v>6</v>
      </c>
      <c r="E22" s="253">
        <f t="shared" si="2"/>
        <v>64.904096213242795</v>
      </c>
      <c r="F22" s="9">
        <f t="shared" si="3"/>
        <v>-0.13775297394759742</v>
      </c>
      <c r="G22" s="257">
        <f>U8/D22</f>
        <v>-1.4901220457925319</v>
      </c>
    </row>
    <row r="23" spans="1:7" x14ac:dyDescent="0.3">
      <c r="A23" s="97">
        <v>3</v>
      </c>
      <c r="B23" s="93">
        <f t="shared" ref="B23:B30" si="4">C22</f>
        <v>4</v>
      </c>
      <c r="C23" s="1">
        <f t="shared" si="1"/>
        <v>8</v>
      </c>
      <c r="D23" s="9">
        <f>SUM($C$21:C23)</f>
        <v>14</v>
      </c>
      <c r="E23" s="253">
        <f t="shared" si="2"/>
        <v>64.434670423192372</v>
      </c>
      <c r="F23" s="9">
        <f t="shared" si="3"/>
        <v>-0.21714010483600255</v>
      </c>
      <c r="G23" s="257">
        <f t="shared" ref="G23:G29" si="5">U9/D23</f>
        <v>-0.99938222076894745</v>
      </c>
    </row>
    <row r="24" spans="1:7" x14ac:dyDescent="0.3">
      <c r="A24" s="97">
        <v>4</v>
      </c>
      <c r="B24" s="93">
        <f t="shared" si="4"/>
        <v>8</v>
      </c>
      <c r="C24" s="1">
        <f t="shared" si="1"/>
        <v>16</v>
      </c>
      <c r="D24" s="9">
        <f>SUM($C$21:C24)</f>
        <v>30</v>
      </c>
      <c r="E24" s="253">
        <f t="shared" si="2"/>
        <v>104.70165686311643</v>
      </c>
      <c r="F24" s="9">
        <f t="shared" si="3"/>
        <v>-0.18520344132307023</v>
      </c>
      <c r="G24" s="257">
        <f t="shared" si="5"/>
        <v>-0.64637023877588051</v>
      </c>
    </row>
    <row r="25" spans="1:7" x14ac:dyDescent="0.3">
      <c r="A25" s="97">
        <v>5</v>
      </c>
      <c r="B25" s="93">
        <f t="shared" si="4"/>
        <v>16</v>
      </c>
      <c r="C25" s="1">
        <f t="shared" si="1"/>
        <v>32</v>
      </c>
      <c r="D25" s="9">
        <f>SUM($C$21:C25)</f>
        <v>62</v>
      </c>
      <c r="E25" s="253">
        <f t="shared" si="2"/>
        <v>188.76025494008172</v>
      </c>
      <c r="F25" s="9">
        <f t="shared" si="3"/>
        <v>-0.13300213104793196</v>
      </c>
      <c r="G25" s="257">
        <f t="shared" si="5"/>
        <v>-0.40492768006744828</v>
      </c>
    </row>
    <row r="26" spans="1:7" x14ac:dyDescent="0.3">
      <c r="A26" s="97">
        <v>6</v>
      </c>
      <c r="B26" s="93">
        <f t="shared" si="4"/>
        <v>32</v>
      </c>
      <c r="C26" s="1">
        <f t="shared" si="1"/>
        <v>64</v>
      </c>
      <c r="D26" s="9">
        <f>SUM($C$21:C26)</f>
        <v>126</v>
      </c>
      <c r="E26" s="253">
        <f t="shared" si="2"/>
        <v>354.7283573253294</v>
      </c>
      <c r="F26" s="9">
        <f t="shared" si="3"/>
        <v>-8.7666369769166169E-2</v>
      </c>
      <c r="G26" s="257">
        <f t="shared" si="5"/>
        <v>-0.24680751857850183</v>
      </c>
    </row>
    <row r="27" spans="1:7" x14ac:dyDescent="0.3">
      <c r="A27" s="97">
        <v>7</v>
      </c>
      <c r="B27" s="93">
        <f t="shared" si="4"/>
        <v>64</v>
      </c>
      <c r="C27" s="1">
        <f t="shared" si="1"/>
        <v>128</v>
      </c>
      <c r="D27" s="9">
        <f>SUM($C$21:C27)</f>
        <v>254</v>
      </c>
      <c r="E27" s="253">
        <f t="shared" si="2"/>
        <v>681.28164261643622</v>
      </c>
      <c r="F27" s="9">
        <f t="shared" si="3"/>
        <v>-5.4794711429408983E-2</v>
      </c>
      <c r="G27" s="257">
        <f t="shared" si="5"/>
        <v>-0.14697098822567467</v>
      </c>
    </row>
    <row r="28" spans="1:7" x14ac:dyDescent="0.3">
      <c r="A28" s="97">
        <v>8</v>
      </c>
      <c r="B28" s="93">
        <f t="shared" si="4"/>
        <v>128</v>
      </c>
      <c r="C28" s="1">
        <f t="shared" si="1"/>
        <v>256</v>
      </c>
      <c r="D28" s="9">
        <f>SUM($C$21:C28)</f>
        <v>510</v>
      </c>
      <c r="E28" s="253">
        <f t="shared" si="2"/>
        <v>1325.7220205467781</v>
      </c>
      <c r="F28" s="9">
        <f t="shared" si="3"/>
        <v>-3.301469894402409E-2</v>
      </c>
      <c r="G28" s="257">
        <f t="shared" si="5"/>
        <v>-8.5820222336892543E-2</v>
      </c>
    </row>
    <row r="29" spans="1:7" x14ac:dyDescent="0.3">
      <c r="A29" s="97">
        <v>9</v>
      </c>
      <c r="B29" s="93">
        <f t="shared" si="4"/>
        <v>256</v>
      </c>
      <c r="C29" s="1">
        <f t="shared" si="1"/>
        <v>512</v>
      </c>
      <c r="D29" s="9">
        <f>SUM($C$21:C29)</f>
        <v>1022</v>
      </c>
      <c r="E29" s="253">
        <f t="shared" si="2"/>
        <v>2601.797088190217</v>
      </c>
      <c r="F29" s="9">
        <f t="shared" si="3"/>
        <v>-1.9362569499296003E-2</v>
      </c>
      <c r="G29" s="257">
        <f t="shared" si="5"/>
        <v>-4.9293030277053861E-2</v>
      </c>
    </row>
    <row r="30" spans="1:7" ht="16.2" thickBot="1" x14ac:dyDescent="0.35">
      <c r="A30" s="129">
        <v>10</v>
      </c>
      <c r="B30" s="94">
        <f t="shared" si="4"/>
        <v>512</v>
      </c>
      <c r="C30" s="109">
        <f t="shared" si="1"/>
        <v>1024</v>
      </c>
      <c r="D30" s="10">
        <f>SUM($C$21:C30)</f>
        <v>2046</v>
      </c>
      <c r="E30" s="254">
        <f t="shared" si="2"/>
        <v>5135.5321119612399</v>
      </c>
      <c r="F30" s="10">
        <f t="shared" si="3"/>
        <v>-1.1124089598282328E-2</v>
      </c>
      <c r="G30" s="258">
        <f>U16/D30</f>
        <v>-2.7921856963984804E-2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2</v>
      </c>
      <c r="D33" s="57">
        <f>SUM($C$33:C33)</f>
        <v>2</v>
      </c>
      <c r="E33" s="96">
        <f>D33/$R$7</f>
        <v>-11.591735758153296</v>
      </c>
      <c r="F33" s="8">
        <f t="shared" ref="F33:F42" si="7">U7/E33</f>
        <v>0.36829639797669933</v>
      </c>
      <c r="G33" s="259">
        <f>U7/D33</f>
        <v>-2.1345972630127816</v>
      </c>
    </row>
    <row r="34" spans="1:7" x14ac:dyDescent="0.3">
      <c r="A34" s="97">
        <v>2</v>
      </c>
      <c r="B34" s="93">
        <f>C33+1</f>
        <v>3</v>
      </c>
      <c r="C34" s="1">
        <f t="shared" si="6"/>
        <v>6</v>
      </c>
      <c r="D34" s="9">
        <f>SUM($C$33:C34)</f>
        <v>8</v>
      </c>
      <c r="E34" s="96">
        <f t="shared" ref="E34:E42" si="8">D34/$R$7</f>
        <v>-46.366943032613186</v>
      </c>
      <c r="F34" s="9">
        <f t="shared" si="7"/>
        <v>0.19282557119339386</v>
      </c>
      <c r="G34" s="259">
        <f t="shared" ref="G34:G42" si="9">U8/D34</f>
        <v>-1.117591534344399</v>
      </c>
    </row>
    <row r="35" spans="1:7" x14ac:dyDescent="0.3">
      <c r="A35" s="97">
        <v>3</v>
      </c>
      <c r="B35" s="93">
        <f t="shared" ref="B35:B42" si="10">C34</f>
        <v>6</v>
      </c>
      <c r="C35" s="1">
        <f t="shared" si="6"/>
        <v>12</v>
      </c>
      <c r="D35" s="9">
        <f>SUM($C$33:C35)</f>
        <v>20</v>
      </c>
      <c r="E35" s="96">
        <f t="shared" si="8"/>
        <v>-115.91735758153297</v>
      </c>
      <c r="F35" s="9">
        <f t="shared" si="7"/>
        <v>0.12070108724592127</v>
      </c>
      <c r="G35" s="259">
        <f t="shared" si="9"/>
        <v>-0.69956755453826314</v>
      </c>
    </row>
    <row r="36" spans="1:7" x14ac:dyDescent="0.3">
      <c r="A36" s="97">
        <v>4</v>
      </c>
      <c r="B36" s="93">
        <f t="shared" si="10"/>
        <v>12</v>
      </c>
      <c r="C36" s="1">
        <f t="shared" si="6"/>
        <v>24</v>
      </c>
      <c r="D36" s="9">
        <f>SUM($C$33:C36)</f>
        <v>44</v>
      </c>
      <c r="E36" s="96">
        <f t="shared" si="8"/>
        <v>-255.01818667937255</v>
      </c>
      <c r="F36" s="9">
        <f t="shared" si="7"/>
        <v>7.6038134439628535E-2</v>
      </c>
      <c r="G36" s="259">
        <f t="shared" si="9"/>
        <v>-0.44070698098355493</v>
      </c>
    </row>
    <row r="37" spans="1:7" x14ac:dyDescent="0.3">
      <c r="A37" s="97">
        <v>5</v>
      </c>
      <c r="B37" s="93">
        <f t="shared" si="10"/>
        <v>24</v>
      </c>
      <c r="C37" s="1">
        <f t="shared" si="6"/>
        <v>48</v>
      </c>
      <c r="D37" s="9">
        <f>SUM($C$33:C37)</f>
        <v>92</v>
      </c>
      <c r="E37" s="96">
        <f t="shared" si="8"/>
        <v>-533.21984487505165</v>
      </c>
      <c r="F37" s="9">
        <f t="shared" si="7"/>
        <v>4.7082861610420218E-2</v>
      </c>
      <c r="G37" s="259">
        <f t="shared" si="9"/>
        <v>-0.2728860452628456</v>
      </c>
    </row>
    <row r="38" spans="1:7" x14ac:dyDescent="0.3">
      <c r="A38" s="97">
        <v>6</v>
      </c>
      <c r="B38" s="93">
        <f t="shared" si="10"/>
        <v>48</v>
      </c>
      <c r="C38" s="1">
        <f t="shared" si="6"/>
        <v>96</v>
      </c>
      <c r="D38" s="9">
        <f>SUM($C$33:C38)</f>
        <v>188</v>
      </c>
      <c r="E38" s="96">
        <f t="shared" si="8"/>
        <v>-1089.6231612664099</v>
      </c>
      <c r="F38" s="9">
        <f t="shared" si="7"/>
        <v>2.853991035281226E-2</v>
      </c>
      <c r="G38" s="259">
        <f t="shared" si="9"/>
        <v>-0.16541354968559166</v>
      </c>
    </row>
    <row r="39" spans="1:7" x14ac:dyDescent="0.3">
      <c r="A39" s="97">
        <v>7</v>
      </c>
      <c r="B39" s="93">
        <f t="shared" si="10"/>
        <v>96</v>
      </c>
      <c r="C39" s="1">
        <f t="shared" si="6"/>
        <v>192</v>
      </c>
      <c r="D39" s="9">
        <f>SUM($C$33:C39)</f>
        <v>380</v>
      </c>
      <c r="E39" s="96">
        <f t="shared" si="8"/>
        <v>-2202.4297940491265</v>
      </c>
      <c r="F39" s="9">
        <f t="shared" si="7"/>
        <v>1.694974845971807E-2</v>
      </c>
      <c r="G39" s="259">
        <f t="shared" si="9"/>
        <v>-9.8238502656108853E-2</v>
      </c>
    </row>
    <row r="40" spans="1:7" x14ac:dyDescent="0.3">
      <c r="A40" s="97">
        <v>8</v>
      </c>
      <c r="B40" s="93">
        <f t="shared" si="10"/>
        <v>192</v>
      </c>
      <c r="C40" s="1">
        <f t="shared" si="6"/>
        <v>384</v>
      </c>
      <c r="D40" s="9">
        <f>SUM($C$33:C40)</f>
        <v>764</v>
      </c>
      <c r="E40" s="96">
        <f t="shared" si="8"/>
        <v>-4428.0430596145598</v>
      </c>
      <c r="F40" s="9">
        <f t="shared" si="7"/>
        <v>9.8843468328027109E-3</v>
      </c>
      <c r="G40" s="259">
        <f t="shared" si="9"/>
        <v>-5.7288368313894236E-2</v>
      </c>
    </row>
    <row r="41" spans="1:7" x14ac:dyDescent="0.3">
      <c r="A41" s="97">
        <v>9</v>
      </c>
      <c r="B41" s="93">
        <f t="shared" si="10"/>
        <v>384</v>
      </c>
      <c r="C41" s="1">
        <f t="shared" si="6"/>
        <v>768</v>
      </c>
      <c r="D41" s="9">
        <f>SUM($C$33:C41)</f>
        <v>1532</v>
      </c>
      <c r="E41" s="96">
        <f t="shared" si="8"/>
        <v>-8879.2695907454254</v>
      </c>
      <c r="F41" s="9">
        <f t="shared" si="7"/>
        <v>5.6736059681818714E-3</v>
      </c>
      <c r="G41" s="259">
        <f t="shared" si="9"/>
        <v>-3.288347058952288E-2</v>
      </c>
    </row>
    <row r="42" spans="1:7" ht="16.2" thickBot="1" x14ac:dyDescent="0.35">
      <c r="A42" s="129">
        <v>10</v>
      </c>
      <c r="B42" s="94">
        <f t="shared" si="10"/>
        <v>768</v>
      </c>
      <c r="C42" s="109">
        <f t="shared" si="6"/>
        <v>1536</v>
      </c>
      <c r="D42" s="10">
        <f>SUM($C$33:C42)</f>
        <v>3068</v>
      </c>
      <c r="E42" s="357">
        <f t="shared" si="8"/>
        <v>-17781.722653007157</v>
      </c>
      <c r="F42" s="10">
        <f t="shared" si="7"/>
        <v>3.2127438079601182E-3</v>
      </c>
      <c r="G42" s="259">
        <f t="shared" si="9"/>
        <v>-1.8620638640258445E-2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2</v>
      </c>
      <c r="D45" s="57">
        <f>SUM(C45:C45)</f>
        <v>2</v>
      </c>
      <c r="E45" s="57">
        <f t="shared" ref="E45:E54" si="12">D45/R7</f>
        <v>-11.591735758153296</v>
      </c>
      <c r="F45" s="262">
        <f t="shared" ref="F45:F54" si="13">U7/E45</f>
        <v>0.36829639797669933</v>
      </c>
      <c r="G45" s="256">
        <f>U7/D45</f>
        <v>-2.1345972630127816</v>
      </c>
    </row>
    <row r="46" spans="1:7" x14ac:dyDescent="0.3">
      <c r="A46" s="97">
        <v>2</v>
      </c>
      <c r="B46" s="93">
        <f t="shared" ref="B46:B54" si="14">B45*$O$2*2</f>
        <v>4</v>
      </c>
      <c r="C46" s="1">
        <f t="shared" si="11"/>
        <v>8</v>
      </c>
      <c r="D46" s="9">
        <f>SUM($C$45:C46)</f>
        <v>10</v>
      </c>
      <c r="E46" s="9">
        <f t="shared" si="12"/>
        <v>108.17349368873801</v>
      </c>
      <c r="F46" s="98">
        <f t="shared" si="13"/>
        <v>-8.265178436855844E-2</v>
      </c>
      <c r="G46" s="257">
        <f t="shared" ref="G46:G54" si="15">U8/D46</f>
        <v>-0.89407322747551921</v>
      </c>
    </row>
    <row r="47" spans="1:7" x14ac:dyDescent="0.3">
      <c r="A47" s="97">
        <v>3</v>
      </c>
      <c r="B47" s="93">
        <f t="shared" si="14"/>
        <v>16</v>
      </c>
      <c r="C47" s="1">
        <f t="shared" si="11"/>
        <v>32</v>
      </c>
      <c r="D47" s="9">
        <f>SUM($C$45:C47)</f>
        <v>42</v>
      </c>
      <c r="E47" s="9">
        <f t="shared" si="12"/>
        <v>193.3040112695771</v>
      </c>
      <c r="F47" s="98">
        <f t="shared" si="13"/>
        <v>-7.2380034945334182E-2</v>
      </c>
      <c r="G47" s="257">
        <f t="shared" si="15"/>
        <v>-0.33312740692298248</v>
      </c>
    </row>
    <row r="48" spans="1:7" x14ac:dyDescent="0.3">
      <c r="A48" s="97">
        <v>4</v>
      </c>
      <c r="B48" s="93">
        <f t="shared" si="14"/>
        <v>64</v>
      </c>
      <c r="C48" s="1">
        <f t="shared" si="11"/>
        <v>128</v>
      </c>
      <c r="D48" s="9">
        <f>SUM($C$45:C48)</f>
        <v>170</v>
      </c>
      <c r="E48" s="9">
        <f t="shared" si="12"/>
        <v>593.30938889099309</v>
      </c>
      <c r="F48" s="98">
        <f t="shared" si="13"/>
        <v>-3.268296023348298E-2</v>
      </c>
      <c r="G48" s="257">
        <f t="shared" si="15"/>
        <v>-0.11406533625456715</v>
      </c>
    </row>
    <row r="49" spans="1:7" x14ac:dyDescent="0.3">
      <c r="A49" s="97">
        <v>5</v>
      </c>
      <c r="B49" s="93">
        <f t="shared" si="14"/>
        <v>256</v>
      </c>
      <c r="C49" s="1">
        <f t="shared" si="11"/>
        <v>512</v>
      </c>
      <c r="D49" s="9">
        <f>SUM($C$45:C49)</f>
        <v>682</v>
      </c>
      <c r="E49" s="9">
        <f t="shared" si="12"/>
        <v>2076.3628043408989</v>
      </c>
      <c r="F49" s="98">
        <f t="shared" si="13"/>
        <v>-1.2091102822539269E-2</v>
      </c>
      <c r="G49" s="257">
        <f t="shared" si="15"/>
        <v>-3.6811607278858932E-2</v>
      </c>
    </row>
    <row r="50" spans="1:7" x14ac:dyDescent="0.3">
      <c r="A50" s="97">
        <v>6</v>
      </c>
      <c r="B50" s="93">
        <f t="shared" si="14"/>
        <v>1024</v>
      </c>
      <c r="C50" s="1">
        <f t="shared" si="11"/>
        <v>2048</v>
      </c>
      <c r="D50" s="9">
        <f>SUM($C$45:C50)</f>
        <v>2730</v>
      </c>
      <c r="E50" s="9">
        <f t="shared" si="12"/>
        <v>7685.7810753821368</v>
      </c>
      <c r="F50" s="98">
        <f t="shared" si="13"/>
        <v>-4.0461401431922846E-3</v>
      </c>
      <c r="G50" s="257">
        <f t="shared" si="15"/>
        <v>-1.1391116242084701E-2</v>
      </c>
    </row>
    <row r="51" spans="1:7" x14ac:dyDescent="0.3">
      <c r="A51" s="97">
        <v>7</v>
      </c>
      <c r="B51" s="93">
        <f t="shared" si="14"/>
        <v>4096</v>
      </c>
      <c r="C51" s="1">
        <f t="shared" si="11"/>
        <v>8192</v>
      </c>
      <c r="D51" s="9">
        <f>SUM($C$45:C51)</f>
        <v>10922</v>
      </c>
      <c r="E51" s="9">
        <f t="shared" si="12"/>
        <v>29295.110632506759</v>
      </c>
      <c r="F51" s="98">
        <f t="shared" si="13"/>
        <v>-1.2742956146374182E-3</v>
      </c>
      <c r="G51" s="257">
        <f t="shared" si="15"/>
        <v>-3.4179299587366201E-3</v>
      </c>
    </row>
    <row r="52" spans="1:7" x14ac:dyDescent="0.3">
      <c r="A52" s="97">
        <v>8</v>
      </c>
      <c r="B52" s="93">
        <f t="shared" si="14"/>
        <v>16384</v>
      </c>
      <c r="C52" s="1">
        <f t="shared" si="11"/>
        <v>32768</v>
      </c>
      <c r="D52" s="9">
        <f>SUM($C$45:C52)</f>
        <v>43690</v>
      </c>
      <c r="E52" s="9">
        <f t="shared" si="12"/>
        <v>113570.18642684066</v>
      </c>
      <c r="F52" s="98">
        <f t="shared" si="13"/>
        <v>-3.8538559078627339E-4</v>
      </c>
      <c r="G52" s="257">
        <f t="shared" si="15"/>
        <v>-1.001792478640769E-3</v>
      </c>
    </row>
    <row r="53" spans="1:7" x14ac:dyDescent="0.3">
      <c r="A53" s="97">
        <v>9</v>
      </c>
      <c r="B53" s="93">
        <f t="shared" si="14"/>
        <v>65536</v>
      </c>
      <c r="C53" s="1">
        <f t="shared" si="11"/>
        <v>131072</v>
      </c>
      <c r="D53" s="9">
        <f>SUM($C$45:C53)</f>
        <v>174762</v>
      </c>
      <c r="E53" s="9">
        <f t="shared" si="12"/>
        <v>444907.30208052706</v>
      </c>
      <c r="F53" s="98">
        <f t="shared" si="13"/>
        <v>-1.132314005806784E-4</v>
      </c>
      <c r="G53" s="257">
        <f t="shared" si="15"/>
        <v>-2.8826333495353136E-4</v>
      </c>
    </row>
    <row r="54" spans="1:7" ht="16.2" thickBot="1" x14ac:dyDescent="0.35">
      <c r="A54" s="129">
        <v>10</v>
      </c>
      <c r="B54" s="94">
        <f t="shared" si="14"/>
        <v>262144</v>
      </c>
      <c r="C54" s="109">
        <f t="shared" si="11"/>
        <v>524288</v>
      </c>
      <c r="D54" s="10">
        <f>SUM($C$45:C54)</f>
        <v>699050</v>
      </c>
      <c r="E54" s="10">
        <f t="shared" si="12"/>
        <v>1754640.1382534236</v>
      </c>
      <c r="F54" s="99">
        <f t="shared" si="13"/>
        <v>-3.2558311019362915E-5</v>
      </c>
      <c r="G54" s="258">
        <f t="shared" si="15"/>
        <v>-8.1722508187272592E-5</v>
      </c>
    </row>
  </sheetData>
  <mergeCells count="3">
    <mergeCell ref="A18:F18"/>
    <mergeCell ref="A31:G31"/>
    <mergeCell ref="A43:G43"/>
  </mergeCells>
  <conditionalFormatting sqref="E21:E30">
    <cfRule type="cellIs" dxfId="600" priority="37" stopIfTrue="1" operator="lessThan">
      <formula>0</formula>
    </cfRule>
    <cfRule type="cellIs" dxfId="599" priority="38" operator="equal">
      <formula>MIN($E$21:$E$30)</formula>
    </cfRule>
  </conditionalFormatting>
  <conditionalFormatting sqref="F21:F30">
    <cfRule type="cellIs" dxfId="598" priority="33" operator="equal">
      <formula>MAX($F$21:$F$30)</formula>
    </cfRule>
  </conditionalFormatting>
  <conditionalFormatting sqref="S7:T16">
    <cfRule type="cellIs" dxfId="597" priority="8" operator="lessThanOrEqual">
      <formula>0</formula>
    </cfRule>
    <cfRule type="cellIs" dxfId="596" priority="9" operator="greaterThan">
      <formula>0</formula>
    </cfRule>
  </conditionalFormatting>
  <conditionalFormatting sqref="R7:R16">
    <cfRule type="cellIs" dxfId="595" priority="12" operator="lessThanOrEqual">
      <formula>0</formula>
    </cfRule>
    <cfRule type="cellIs" dxfId="594" priority="13" operator="greaterThan">
      <formula>0</formula>
    </cfRule>
  </conditionalFormatting>
  <conditionalFormatting sqref="U7:U16">
    <cfRule type="cellIs" dxfId="593" priority="10" operator="lessThanOrEqual">
      <formula>0</formula>
    </cfRule>
    <cfRule type="cellIs" dxfId="592" priority="11" operator="greaterThan">
      <formula>0</formula>
    </cfRule>
  </conditionalFormatting>
  <conditionalFormatting sqref="F45:F54">
    <cfRule type="cellIs" dxfId="591" priority="7" operator="equal">
      <formula>MAX($F$45:$F$54)</formula>
    </cfRule>
  </conditionalFormatting>
  <conditionalFormatting sqref="E45:E54">
    <cfRule type="cellIs" dxfId="590" priority="5" stopIfTrue="1" operator="lessThan">
      <formula>0</formula>
    </cfRule>
    <cfRule type="cellIs" dxfId="589" priority="6" operator="equal">
      <formula>MIN($E$45:$E$54)</formula>
    </cfRule>
  </conditionalFormatting>
  <conditionalFormatting sqref="E33:E42">
    <cfRule type="cellIs" dxfId="588" priority="3" stopIfTrue="1" operator="lessThan">
      <formula>0</formula>
    </cfRule>
    <cfRule type="cellIs" dxfId="587" priority="4" operator="equal">
      <formula>MIN($E$33:$E$42)</formula>
    </cfRule>
  </conditionalFormatting>
  <conditionalFormatting sqref="F33:F42">
    <cfRule type="cellIs" dxfId="586" priority="1" operator="lessThanOrEqual">
      <formula>0</formula>
    </cfRule>
    <cfRule type="cellIs" dxfId="585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U54"/>
  <sheetViews>
    <sheetView zoomScale="90" zoomScaleNormal="90" workbookViewId="0">
      <selection activeCell="A55" sqref="A55:G66"/>
    </sheetView>
  </sheetViews>
  <sheetFormatPr defaultColWidth="8.69921875" defaultRowHeight="15.6" x14ac:dyDescent="0.3"/>
  <cols>
    <col min="14" max="14" width="5.69921875" bestFit="1" customWidth="1"/>
    <col min="19" max="19" width="9.19921875" customWidth="1"/>
  </cols>
  <sheetData>
    <row r="1" spans="1:21" x14ac:dyDescent="0.3">
      <c r="C1" t="s">
        <v>93</v>
      </c>
      <c r="D1">
        <f>C2+E2</f>
        <v>1.0000000000000002</v>
      </c>
    </row>
    <row r="2" spans="1:21" x14ac:dyDescent="0.3">
      <c r="A2" t="s">
        <v>39</v>
      </c>
      <c r="B2" s="133" t="s">
        <v>122</v>
      </c>
      <c r="C2" s="139">
        <f>Analysis!B8</f>
        <v>0.54622204413945596</v>
      </c>
      <c r="D2" s="133" t="s">
        <v>123</v>
      </c>
      <c r="E2" s="139">
        <f>Analysis!E8</f>
        <v>0.4537779558605442</v>
      </c>
      <c r="F2" s="133" t="s">
        <v>46</v>
      </c>
      <c r="G2" s="139">
        <f>Analysis!S8</f>
        <v>51.595943895149453</v>
      </c>
      <c r="H2" t="s">
        <v>149</v>
      </c>
      <c r="I2" s="153">
        <f>Analysis!T8</f>
        <v>-51.66167769560068</v>
      </c>
      <c r="J2" t="s">
        <v>47</v>
      </c>
      <c r="K2" s="153">
        <f>G2*C2+I2*E2</f>
        <v>4.7399114426772719</v>
      </c>
      <c r="L2" t="s">
        <v>46</v>
      </c>
      <c r="M2" s="160">
        <v>1</v>
      </c>
      <c r="N2" t="s">
        <v>149</v>
      </c>
      <c r="O2" s="160">
        <v>2</v>
      </c>
    </row>
    <row r="4" spans="1:21" x14ac:dyDescent="0.3">
      <c r="A4" t="s">
        <v>120</v>
      </c>
      <c r="B4">
        <f>$C$2</f>
        <v>0.54622204413945596</v>
      </c>
      <c r="C4" t="s">
        <v>121</v>
      </c>
      <c r="D4">
        <f>$E$2</f>
        <v>0.4537779558605442</v>
      </c>
      <c r="E4" t="s">
        <v>46</v>
      </c>
      <c r="F4">
        <f>G2</f>
        <v>51.595943895149453</v>
      </c>
      <c r="G4" t="s">
        <v>149</v>
      </c>
      <c r="H4">
        <f>I2</f>
        <v>-51.66167769560068</v>
      </c>
      <c r="I4" t="s">
        <v>47</v>
      </c>
      <c r="J4">
        <f>B4*F4+D4*H4</f>
        <v>4.7399114426772719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0.54622204413945596</v>
      </c>
      <c r="C7" s="95">
        <v>1</v>
      </c>
      <c r="D7" s="107">
        <f>C7*D4</f>
        <v>0.4537779558605442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1.0000000000000002</v>
      </c>
      <c r="R7" s="265">
        <f>B7-D7</f>
        <v>9.2444088278911762E-2</v>
      </c>
      <c r="S7" s="266">
        <f>IF(Rules!B23=Rules!D23,SUM(C7)*B4*F4,SUM(C7)*B4*F4*POWER(O2,A7-1))</f>
        <v>28.182841943713218</v>
      </c>
      <c r="T7" s="252">
        <f>IF(Rules!B23=Rules!D23,SUM(C7)*D4*H4,SUM(C7)*D4*H4*POWER(O2,A7-1))</f>
        <v>-23.442930501035946</v>
      </c>
      <c r="U7" s="263">
        <f>S7+T7</f>
        <v>4.7399114426772719</v>
      </c>
    </row>
    <row r="8" spans="1:21" x14ac:dyDescent="0.3">
      <c r="A8" s="98">
        <v>2</v>
      </c>
      <c r="B8" s="97">
        <f>C8*B4</f>
        <v>0.72622730126516277</v>
      </c>
      <c r="C8" s="97">
        <f>1/(1-B4*D4)</f>
        <v>1.3295459402582253</v>
      </c>
      <c r="D8" s="93">
        <f>C8*D4</f>
        <v>0.60331863899306271</v>
      </c>
      <c r="E8" s="1">
        <f>D8*D4</f>
        <v>0.27377269873483762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1.0000000000000004</v>
      </c>
      <c r="R8" s="267">
        <f>B8-E8</f>
        <v>0.45245460253032516</v>
      </c>
      <c r="S8" s="268">
        <f>IF(Rules!B23=Rules!D23,SUM(C8:D8)*B4*F4,SUM(C8:D8)*B4*F4*POWER(O2,A8-1))</f>
        <v>54.473616935640798</v>
      </c>
      <c r="T8" s="253">
        <f>IF(Rules!B23=Rules!D23,SUM(C8:D8)*D4*H4,SUM(C8:D8)*D4*H4*POWER(O2,A8-1))</f>
        <v>-45.312009999302028</v>
      </c>
      <c r="U8" s="264">
        <f>S8+T8</f>
        <v>9.1616069363387709</v>
      </c>
    </row>
    <row r="9" spans="1:21" x14ac:dyDescent="0.3">
      <c r="A9" s="98">
        <v>3</v>
      </c>
      <c r="B9" s="97">
        <f>C9*B4</f>
        <v>0.81470465605030895</v>
      </c>
      <c r="C9" s="97">
        <f>1/(1-D4*B4/(1-D4*B4))</f>
        <v>1.4915265042695836</v>
      </c>
      <c r="D9" s="93">
        <f>C9*D4*C8</f>
        <v>0.89986574057800561</v>
      </c>
      <c r="E9" s="1">
        <f>D9*(D4)</f>
        <v>0.40833923630842217</v>
      </c>
      <c r="F9" s="1">
        <f>E9*D4</f>
        <v>0.18529534394969152</v>
      </c>
      <c r="G9" s="1"/>
      <c r="H9" s="1"/>
      <c r="I9" s="1"/>
      <c r="J9" s="1"/>
      <c r="K9" s="1"/>
      <c r="L9" s="1"/>
      <c r="M9" s="235"/>
      <c r="N9" s="97">
        <f>B9+F9</f>
        <v>1.0000000000000004</v>
      </c>
      <c r="R9" s="267">
        <f>B9-F9</f>
        <v>0.62940931210061746</v>
      </c>
      <c r="S9" s="268">
        <f>IF(Rules!B23=Rules!D23,SUM(C9:E9)*B4*F4,SUM(C9:E9)*B4*F4*POWER(O2,A9-1))</f>
        <v>78.904389818257982</v>
      </c>
      <c r="T9" s="253">
        <f>IF(Rules!B23=Rules!D23,SUM(C9:E9)*D4*H4,SUM(C9:E9)*D4*H4*POWER(O2,A9-1))</f>
        <v>-65.633910534302814</v>
      </c>
      <c r="U9" s="264">
        <f t="shared" ref="U9:U15" si="0">S9+T9</f>
        <v>13.270479283955169</v>
      </c>
    </row>
    <row r="10" spans="1:21" x14ac:dyDescent="0.3">
      <c r="A10" s="98">
        <v>4</v>
      </c>
      <c r="B10" s="97">
        <f>C10*B4</f>
        <v>0.86659959193954295</v>
      </c>
      <c r="C10" s="97">
        <f>1/(1-D4*B4/(1-D4*B4/(1-D4*B4)))</f>
        <v>1.5865335374825908</v>
      </c>
      <c r="D10" s="93">
        <f>C10*D4*C9</f>
        <v>1.0738005611008312</v>
      </c>
      <c r="E10" s="1">
        <f>D10*D4*C8</f>
        <v>0.64784389307334056</v>
      </c>
      <c r="F10" s="1">
        <f>E10*D4</f>
        <v>0.29397727751555747</v>
      </c>
      <c r="G10" s="1">
        <f>F10*D4</f>
        <v>0.13340040806045758</v>
      </c>
      <c r="H10" s="1"/>
      <c r="I10" s="1"/>
      <c r="J10" s="1"/>
      <c r="K10" s="1"/>
      <c r="L10" s="1"/>
      <c r="M10" s="235"/>
      <c r="N10" s="97">
        <f>B10+G10</f>
        <v>1.0000000000000004</v>
      </c>
      <c r="R10" s="267">
        <f>B10-G10</f>
        <v>0.73319918387908534</v>
      </c>
      <c r="S10" s="268">
        <f>IF(Rules!B23=Rules!D23,SUM(C10:F10)*B4*F4,SUM(C10:F10)*B4*F4*POWER(O2,A10-1))</f>
        <v>101.51897260779725</v>
      </c>
      <c r="T10" s="253">
        <f>IF(Rules!B23=Rules!D23,SUM(C10:F10)*D4*H4,SUM(C10:F10)*D4*H4*POWER(O2,A10-1))</f>
        <v>-84.445075629147127</v>
      </c>
      <c r="U10" s="264">
        <f t="shared" si="0"/>
        <v>17.073896978650126</v>
      </c>
    </row>
    <row r="11" spans="1:21" x14ac:dyDescent="0.3">
      <c r="A11" s="98">
        <v>5</v>
      </c>
      <c r="B11" s="97">
        <f>C11*B4</f>
        <v>0.90023313544939987</v>
      </c>
      <c r="C11" s="97">
        <f>1/(1-D4*B4/(1-D4*B4/(1-D4*B4/(1-D4*B4))))</f>
        <v>1.6481083931126759</v>
      </c>
      <c r="D11" s="93">
        <f>C11*D4*C10</f>
        <v>1.1865291781362217</v>
      </c>
      <c r="E11" s="1">
        <f>D11*D4*C9</f>
        <v>0.8030688713122548</v>
      </c>
      <c r="F11" s="1">
        <f>E11*D4*C8</f>
        <v>0.48450641845780457</v>
      </c>
      <c r="G11" s="1">
        <f>F11*D4</f>
        <v>0.219858332169096</v>
      </c>
      <c r="H11" s="1">
        <f>G11*D4</f>
        <v>9.9766864550600909E-2</v>
      </c>
      <c r="I11" s="1"/>
      <c r="J11" s="1"/>
      <c r="K11" s="1"/>
      <c r="L11" s="1"/>
      <c r="M11" s="235"/>
      <c r="N11" s="97">
        <f>B11+H11</f>
        <v>1.0000000000000009</v>
      </c>
      <c r="R11" s="267">
        <f>B11-H11</f>
        <v>0.80046627089879896</v>
      </c>
      <c r="S11" s="268">
        <f>IF(Rules!B23=Rules!D23,SUM(C11:G11)*B4*F4,SUM(C11:G11)*B4*F4*POWER(O2,A11-1))</f>
        <v>122.37190614596918</v>
      </c>
      <c r="T11" s="253">
        <f>IF(Rules!B23=Rules!D23,SUM(C11:G11)*D4*H4,SUM(C11:G11)*D4*H4*POWER(O2,A11-1))</f>
        <v>-101.79087321245777</v>
      </c>
      <c r="U11" s="264">
        <f t="shared" si="0"/>
        <v>20.581032933511409</v>
      </c>
    </row>
    <row r="12" spans="1:21" x14ac:dyDescent="0.3">
      <c r="A12" s="98">
        <v>6</v>
      </c>
      <c r="B12" s="97">
        <f>C12*B4</f>
        <v>0.92346160707511948</v>
      </c>
      <c r="C12" s="97">
        <f>1/(1-D4*B4/(1-D4*B4/(1-D4*B4/(1-D4*B4/(1-D4*B4)))))</f>
        <v>1.690634087333448</v>
      </c>
      <c r="D12" s="93">
        <f>C12*D4*C11</f>
        <v>1.2643834036788204</v>
      </c>
      <c r="E12" s="1">
        <f>D12*D4*C10</f>
        <v>0.91027253248964179</v>
      </c>
      <c r="F12" s="1">
        <f>E12*D4*C9</f>
        <v>0.61609233782287931</v>
      </c>
      <c r="G12" s="1">
        <f>F12*D4*C8</f>
        <v>0.37169999074935378</v>
      </c>
      <c r="H12" s="1">
        <f>G12*D4</f>
        <v>0.16866926199562496</v>
      </c>
      <c r="I12" s="1">
        <f>H12*D4</f>
        <v>7.6538392924881266E-2</v>
      </c>
      <c r="J12" s="1"/>
      <c r="K12" s="1"/>
      <c r="L12" s="1"/>
      <c r="M12" s="235"/>
      <c r="N12" s="97">
        <f>B12+I12</f>
        <v>1.0000000000000007</v>
      </c>
      <c r="R12" s="267">
        <f>B12-I12</f>
        <v>0.84692321415023819</v>
      </c>
      <c r="S12" s="268">
        <f>IF(Rules!B23=Rules!D23,SUM(C12:H12)*B4*F4,SUM(C12:H12)*B4*F4*POWER(O2,A12-1))</f>
        <v>141.52723201991503</v>
      </c>
      <c r="T12" s="253">
        <f>IF(Rules!B23=Rules!D23,SUM(C12:H12)*D4*H4,SUM(C12:H12)*D4*H4*POWER(O2,A12-1))</f>
        <v>-117.72457408210266</v>
      </c>
      <c r="U12" s="264">
        <f t="shared" si="0"/>
        <v>23.80265793781237</v>
      </c>
    </row>
    <row r="13" spans="1:21" x14ac:dyDescent="0.3">
      <c r="A13" s="98">
        <v>7</v>
      </c>
      <c r="B13" s="97">
        <f>C13*B4</f>
        <v>0.94021649460008982</v>
      </c>
      <c r="C13" s="97">
        <f>1/(1-D4*B4/(1-D4*B4/(1-D4*B4/(1-D4*B4/(1-D4*B4/(1-D4*B4))))))</f>
        <v>1.7213082201421426</v>
      </c>
      <c r="D13" s="93">
        <f>C13*D4*C12</f>
        <v>1.3205402965354969</v>
      </c>
      <c r="E13" s="1">
        <f>D13*D4*C11</f>
        <v>0.98759941452622391</v>
      </c>
      <c r="F13" s="1">
        <f>E13*D4*C10</f>
        <v>0.71100634311586874</v>
      </c>
      <c r="G13" s="1">
        <f>F13*D4*C9</f>
        <v>0.48122462724331017</v>
      </c>
      <c r="H13" s="1">
        <f>G13*D4*C8</f>
        <v>0.29033178715837776</v>
      </c>
      <c r="I13" s="1">
        <f>H13*D4</f>
        <v>0.13174616489806726</v>
      </c>
      <c r="J13" s="1">
        <f>I13*D4</f>
        <v>5.978350539991114E-2</v>
      </c>
      <c r="K13" s="1"/>
      <c r="L13" s="1"/>
      <c r="M13" s="235"/>
      <c r="N13" s="97">
        <f>B13+J13</f>
        <v>1.0000000000000009</v>
      </c>
      <c r="R13" s="267">
        <f>B13-J13</f>
        <v>0.88043298920017865</v>
      </c>
      <c r="S13" s="268">
        <f>IF(Rules!B23=Rules!D23,SUM(C13:I13)*B4*F4,SUM(C13:I13)*B4*F4*POWER(O2,A13-1))</f>
        <v>159.05710737430621</v>
      </c>
      <c r="T13" s="253">
        <f>IF(Rules!B23=Rules!D23,SUM(C13:I13)*D4*H4,SUM(C13:I13)*D4*H4*POWER(O2,A13-1))</f>
        <v>-132.30619968414692</v>
      </c>
      <c r="U13" s="264">
        <f t="shared" si="0"/>
        <v>26.750907690159295</v>
      </c>
    </row>
    <row r="14" spans="1:21" x14ac:dyDescent="0.3">
      <c r="A14" s="98">
        <v>8</v>
      </c>
      <c r="B14" s="97">
        <f>C14*B4</f>
        <v>0.95268437409074702</v>
      </c>
      <c r="C14" s="97">
        <f>1/(1-D4*B4/(1-D4*B4/(1-D4*B4/(1-D4*B4/(1-D4*B4/(1-D4*B4/(1-D4*B4)))))))</f>
        <v>1.7441338816554923</v>
      </c>
      <c r="D14" s="93">
        <f>C14*D4*C13</f>
        <v>1.3623285431986476</v>
      </c>
      <c r="E14" s="1">
        <f>D14*D4*C12</f>
        <v>1.0451409674124224</v>
      </c>
      <c r="F14" s="1">
        <f>E14*D4*C11</f>
        <v>0.78163507029801116</v>
      </c>
      <c r="G14" s="1">
        <f>F14*D4*C10</f>
        <v>0.56272562013446492</v>
      </c>
      <c r="H14" s="1">
        <f>G14*D4*C9</f>
        <v>0.38086499425974618</v>
      </c>
      <c r="I14" s="1">
        <f>H14*D4*C8</f>
        <v>0.22978294997689069</v>
      </c>
      <c r="J14" s="1">
        <f>I14*D4</f>
        <v>0.10427043733211915</v>
      </c>
      <c r="K14" s="1">
        <f>J14*D4</f>
        <v>4.7315625909253999E-2</v>
      </c>
      <c r="L14" s="1"/>
      <c r="M14" s="235"/>
      <c r="N14" s="97">
        <f>B14+K14</f>
        <v>1.0000000000000011</v>
      </c>
      <c r="R14" s="267">
        <f>B14-K14</f>
        <v>0.90536874818149304</v>
      </c>
      <c r="S14" s="268">
        <f>IF(Rules!B23=Rules!D23,SUM(C14:J14)*B4*F4,SUM(C14:J14)*B4*F4*POWER(O2,A14-1))</f>
        <v>175.04031882143934</v>
      </c>
      <c r="T14" s="253">
        <f>IF(Rules!B23=Rules!D23,SUM(C14:J14)*D4*H4,SUM(C14:J14)*D4*H4*POWER(O2,A14-1))</f>
        <v>-145.6012859599328</v>
      </c>
      <c r="U14" s="264">
        <f t="shared" si="0"/>
        <v>29.439032861506547</v>
      </c>
    </row>
    <row r="15" spans="1:21" x14ac:dyDescent="0.3">
      <c r="A15" s="98">
        <v>9</v>
      </c>
      <c r="B15" s="97">
        <f>C15*B4</f>
        <v>0.96217886365722904</v>
      </c>
      <c r="C15" s="97">
        <f>1/(1-D4*B4/(1-D4*B4/(1-D4*B4/(1-D4*B4/(1-D4*B4/(1-D4*B4/(1-D4*B4/(1-D4*B4))))))))</f>
        <v>1.7615159878307203</v>
      </c>
      <c r="D15" s="93">
        <f>C15*D4*C14</f>
        <v>1.3941509611360499</v>
      </c>
      <c r="E15" s="1">
        <f>D15*D4*C13</f>
        <v>1.0889597798998689</v>
      </c>
      <c r="F15" s="1">
        <f>E15*D4*C12</f>
        <v>0.83541997524734624</v>
      </c>
      <c r="G15" s="1">
        <f>F15*D4*C11</f>
        <v>0.62478992924515697</v>
      </c>
      <c r="H15" s="1">
        <f>G15*D4*C10</f>
        <v>0.44980747889702771</v>
      </c>
      <c r="I15" s="1">
        <f>H15*D4*C9</f>
        <v>0.30443952920993878</v>
      </c>
      <c r="J15" s="1">
        <f>I15*D4*C8</f>
        <v>0.183674042418629</v>
      </c>
      <c r="K15" s="1">
        <f>J15*D4</f>
        <v>8.3347231513368356E-2</v>
      </c>
      <c r="L15" s="1">
        <f>K15*D4</f>
        <v>3.7821136342771823E-2</v>
      </c>
      <c r="M15" s="235"/>
      <c r="N15" s="97">
        <f>B15+L15</f>
        <v>1.0000000000000009</v>
      </c>
      <c r="R15" s="267">
        <f>B15-L15</f>
        <v>0.9243577273144572</v>
      </c>
      <c r="S15" s="268">
        <f>IF(Rules!B23=Rules!D23,SUM(C15:K15)*B4*F4,SUM(C15:K15)*B4*F4*POWER(O2,A15-1))</f>
        <v>189.5607517274974</v>
      </c>
      <c r="T15" s="253">
        <f>IF(Rules!B23=Rules!D23,SUM(C15:K15)*D4*H4,SUM(C15:K15)*D4*H4*POWER(O2,A15-1))</f>
        <v>-157.67961007435409</v>
      </c>
      <c r="U15" s="264">
        <f t="shared" si="0"/>
        <v>31.881141653143317</v>
      </c>
    </row>
    <row r="16" spans="1:21" ht="16.2" thickBot="1" x14ac:dyDescent="0.35">
      <c r="A16" s="99">
        <v>10</v>
      </c>
      <c r="B16" s="129">
        <f>C16*B4</f>
        <v>0.96953696862011052</v>
      </c>
      <c r="C16" s="129">
        <f>1/(1-D4*B4/(1-D4*B4/(1-D4*B4/(1-D4*B4/(1-D4*B4/(1-D4*B4/(1-D4*B4/(1-D4*B4/(1-D4*B4)))))))))</f>
        <v>1.7749868922766838</v>
      </c>
      <c r="D16" s="94">
        <f>C16*D4*C15</f>
        <v>1.4188129179180873</v>
      </c>
      <c r="E16" s="109">
        <f>D16*D4*C14</f>
        <v>1.1229187852127702</v>
      </c>
      <c r="F16" s="109">
        <f>E16*D4*C13</f>
        <v>0.87710257158542881</v>
      </c>
      <c r="G16" s="109">
        <f>F16*D4*C12</f>
        <v>0.67288895528415182</v>
      </c>
      <c r="H16" s="109">
        <f>G16*D4*C11</f>
        <v>0.50323700081190781</v>
      </c>
      <c r="I16" s="109">
        <f>H16*D4*C10</f>
        <v>0.36229739953776696</v>
      </c>
      <c r="J16" s="109">
        <f>I16*D4*C9</f>
        <v>0.24521079556018852</v>
      </c>
      <c r="K16" s="109">
        <f>J16*D4*C8</f>
        <v>0.14794024344377907</v>
      </c>
      <c r="L16" s="109">
        <f>K16*D4</f>
        <v>6.7132021259429339E-2</v>
      </c>
      <c r="M16" s="237">
        <f>L16*D4</f>
        <v>3.046303137989044E-2</v>
      </c>
      <c r="N16" s="129">
        <f>B16+M16</f>
        <v>1.0000000000000009</v>
      </c>
      <c r="R16" s="269">
        <f>B16-M16</f>
        <v>0.93907393724022004</v>
      </c>
      <c r="S16" s="270">
        <f>IF(Rules!B23=Rules!D23,SUM(C16:L16)*B4*F4,SUM(C16:L16)*B4*F4*POWER(O2,A16-1))</f>
        <v>202.70586804439202</v>
      </c>
      <c r="T16" s="254">
        <f>IF(Rules!B23=Rules!D23,SUM(C16:L16)*D4*H4,SUM(C16:L16)*D4*H4*POWER(O2,A16-1))</f>
        <v>-168.61392425247888</v>
      </c>
      <c r="U16" s="271">
        <f>S16+T16</f>
        <v>34.091943791913138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2</v>
      </c>
      <c r="D21" s="57">
        <f>SUM($C$21:C21)</f>
        <v>2</v>
      </c>
      <c r="E21" s="252">
        <f t="shared" ref="E21:E30" si="2">D21/R7</f>
        <v>21.634698737747598</v>
      </c>
      <c r="F21" s="8">
        <f t="shared" ref="F21:F30" si="3">U7/E21</f>
        <v>0.21908839592054088</v>
      </c>
      <c r="G21" s="256">
        <f>U7/D21</f>
        <v>2.369955721338636</v>
      </c>
    </row>
    <row r="22" spans="1:7" x14ac:dyDescent="0.3">
      <c r="A22" s="97">
        <v>2</v>
      </c>
      <c r="B22" s="93">
        <f>C21</f>
        <v>2</v>
      </c>
      <c r="C22" s="1">
        <f t="shared" si="1"/>
        <v>4</v>
      </c>
      <c r="D22" s="9">
        <f>SUM($C$21:C22)</f>
        <v>6</v>
      </c>
      <c r="E22" s="253">
        <f t="shared" si="2"/>
        <v>13.260998929937635</v>
      </c>
      <c r="F22" s="9">
        <f t="shared" si="3"/>
        <v>0.69086853748670474</v>
      </c>
      <c r="G22" s="257">
        <f>U8/D22</f>
        <v>1.5269344893897951</v>
      </c>
    </row>
    <row r="23" spans="1:7" x14ac:dyDescent="0.3">
      <c r="A23" s="97">
        <v>3</v>
      </c>
      <c r="B23" s="93">
        <f t="shared" ref="B23:B30" si="4">C22</f>
        <v>4</v>
      </c>
      <c r="C23" s="1">
        <f t="shared" si="1"/>
        <v>8</v>
      </c>
      <c r="D23" s="9">
        <f>SUM($C$21:C23)</f>
        <v>14</v>
      </c>
      <c r="E23" s="253">
        <f t="shared" si="2"/>
        <v>22.243077327972482</v>
      </c>
      <c r="F23" s="9">
        <f t="shared" si="3"/>
        <v>0.5966116598114084</v>
      </c>
      <c r="G23" s="257">
        <f t="shared" ref="G23:G29" si="5">U9/D23</f>
        <v>0.94789137742536922</v>
      </c>
    </row>
    <row r="24" spans="1:7" x14ac:dyDescent="0.3">
      <c r="A24" s="97">
        <v>4</v>
      </c>
      <c r="B24" s="93">
        <f t="shared" si="4"/>
        <v>8</v>
      </c>
      <c r="C24" s="1">
        <f t="shared" si="1"/>
        <v>16</v>
      </c>
      <c r="D24" s="9">
        <f>SUM($C$21:C24)</f>
        <v>30</v>
      </c>
      <c r="E24" s="253">
        <f t="shared" si="2"/>
        <v>40.916575822249435</v>
      </c>
      <c r="F24" s="9">
        <f t="shared" si="3"/>
        <v>0.41728557767939511</v>
      </c>
      <c r="G24" s="257">
        <f t="shared" si="5"/>
        <v>0.56912989928833757</v>
      </c>
    </row>
    <row r="25" spans="1:7" x14ac:dyDescent="0.3">
      <c r="A25" s="97">
        <v>5</v>
      </c>
      <c r="B25" s="93">
        <f t="shared" si="4"/>
        <v>16</v>
      </c>
      <c r="C25" s="1">
        <f t="shared" si="1"/>
        <v>32</v>
      </c>
      <c r="D25" s="9">
        <f>SUM($C$21:C25)</f>
        <v>62</v>
      </c>
      <c r="E25" s="253">
        <f t="shared" si="2"/>
        <v>77.454856318160239</v>
      </c>
      <c r="F25" s="9">
        <f t="shared" si="3"/>
        <v>0.26571649489569749</v>
      </c>
      <c r="G25" s="257">
        <f t="shared" si="5"/>
        <v>0.33195214408889367</v>
      </c>
    </row>
    <row r="26" spans="1:7" x14ac:dyDescent="0.3">
      <c r="A26" s="97">
        <v>6</v>
      </c>
      <c r="B26" s="93">
        <f t="shared" si="4"/>
        <v>32</v>
      </c>
      <c r="C26" s="1">
        <f t="shared" si="1"/>
        <v>64</v>
      </c>
      <c r="D26" s="9">
        <f>SUM($C$21:C26)</f>
        <v>126</v>
      </c>
      <c r="E26" s="253">
        <f t="shared" si="2"/>
        <v>148.77381785599337</v>
      </c>
      <c r="F26" s="9">
        <f t="shared" si="3"/>
        <v>0.15999225052389471</v>
      </c>
      <c r="G26" s="257">
        <f t="shared" si="5"/>
        <v>0.18890998363343151</v>
      </c>
    </row>
    <row r="27" spans="1:7" x14ac:dyDescent="0.3">
      <c r="A27" s="97">
        <v>7</v>
      </c>
      <c r="B27" s="93">
        <f t="shared" si="4"/>
        <v>64</v>
      </c>
      <c r="C27" s="1">
        <f t="shared" si="1"/>
        <v>128</v>
      </c>
      <c r="D27" s="9">
        <f>SUM($C$21:C27)</f>
        <v>254</v>
      </c>
      <c r="E27" s="253">
        <f t="shared" si="2"/>
        <v>288.49441481144862</v>
      </c>
      <c r="F27" s="9">
        <f t="shared" si="3"/>
        <v>9.2725911895531477E-2</v>
      </c>
      <c r="G27" s="257">
        <f t="shared" si="5"/>
        <v>0.10531853421322557</v>
      </c>
    </row>
    <row r="28" spans="1:7" x14ac:dyDescent="0.3">
      <c r="A28" s="97">
        <v>8</v>
      </c>
      <c r="B28" s="93">
        <f t="shared" si="4"/>
        <v>128</v>
      </c>
      <c r="C28" s="1">
        <f t="shared" si="1"/>
        <v>256</v>
      </c>
      <c r="D28" s="9">
        <f>SUM($C$21:C28)</f>
        <v>510</v>
      </c>
      <c r="E28" s="253">
        <f t="shared" si="2"/>
        <v>563.30638872213842</v>
      </c>
      <c r="F28" s="9">
        <f t="shared" si="3"/>
        <v>5.2261137900972587E-2</v>
      </c>
      <c r="G28" s="257">
        <f t="shared" si="5"/>
        <v>5.772359384609127E-2</v>
      </c>
    </row>
    <row r="29" spans="1:7" x14ac:dyDescent="0.3">
      <c r="A29" s="97">
        <v>9</v>
      </c>
      <c r="B29" s="93">
        <f t="shared" si="4"/>
        <v>256</v>
      </c>
      <c r="C29" s="1">
        <f t="shared" si="1"/>
        <v>512</v>
      </c>
      <c r="D29" s="9">
        <f>SUM($C$21:C29)</f>
        <v>1022</v>
      </c>
      <c r="E29" s="253">
        <f t="shared" si="2"/>
        <v>1105.6325595602727</v>
      </c>
      <c r="F29" s="9">
        <f t="shared" si="3"/>
        <v>2.8835205129833497E-2</v>
      </c>
      <c r="G29" s="257">
        <f t="shared" si="5"/>
        <v>3.119485484651988E-2</v>
      </c>
    </row>
    <row r="30" spans="1:7" ht="16.2" thickBot="1" x14ac:dyDescent="0.35">
      <c r="A30" s="129">
        <v>10</v>
      </c>
      <c r="B30" s="94">
        <f t="shared" si="4"/>
        <v>512</v>
      </c>
      <c r="C30" s="109">
        <f t="shared" si="1"/>
        <v>1024</v>
      </c>
      <c r="D30" s="10">
        <f>SUM($C$21:C30)</f>
        <v>2046</v>
      </c>
      <c r="E30" s="254">
        <f t="shared" si="2"/>
        <v>2178.7421829774648</v>
      </c>
      <c r="F30" s="10">
        <f t="shared" si="3"/>
        <v>1.5647534645573877E-2</v>
      </c>
      <c r="G30" s="258">
        <f>U16/D30</f>
        <v>1.6662729126057253E-2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2</v>
      </c>
      <c r="D33" s="57">
        <f>SUM($C$33:C33)</f>
        <v>2</v>
      </c>
      <c r="E33" s="96">
        <f>D33/$R$7</f>
        <v>21.634698737747598</v>
      </c>
      <c r="F33" s="8">
        <f t="shared" ref="F33:F42" si="7">U7/E33</f>
        <v>0.21908839592054088</v>
      </c>
      <c r="G33" s="259">
        <f>U7/D33</f>
        <v>2.369955721338636</v>
      </c>
    </row>
    <row r="34" spans="1:7" x14ac:dyDescent="0.3">
      <c r="A34" s="97">
        <v>2</v>
      </c>
      <c r="B34" s="93">
        <f>C33+1</f>
        <v>3</v>
      </c>
      <c r="C34" s="1">
        <f t="shared" si="6"/>
        <v>6</v>
      </c>
      <c r="D34" s="9">
        <f>SUM($C$33:C34)</f>
        <v>8</v>
      </c>
      <c r="E34" s="96">
        <f t="shared" ref="E34:E42" si="8">D34/$R$7</f>
        <v>86.538794950990393</v>
      </c>
      <c r="F34" s="9">
        <f t="shared" si="7"/>
        <v>0.10586705004994897</v>
      </c>
      <c r="G34" s="259">
        <f t="shared" ref="G34:G42" si="9">U8/D34</f>
        <v>1.1452008670423464</v>
      </c>
    </row>
    <row r="35" spans="1:7" x14ac:dyDescent="0.3">
      <c r="A35" s="97">
        <v>3</v>
      </c>
      <c r="B35" s="93">
        <f t="shared" ref="B35:B42" si="10">C34</f>
        <v>6</v>
      </c>
      <c r="C35" s="1">
        <f t="shared" si="6"/>
        <v>12</v>
      </c>
      <c r="D35" s="9">
        <f>SUM($C$33:C35)</f>
        <v>20</v>
      </c>
      <c r="E35" s="96">
        <f t="shared" si="8"/>
        <v>216.34698737747601</v>
      </c>
      <c r="F35" s="9">
        <f t="shared" si="7"/>
        <v>6.1338867921471064E-2</v>
      </c>
      <c r="G35" s="259">
        <f t="shared" si="9"/>
        <v>0.66352396419775839</v>
      </c>
    </row>
    <row r="36" spans="1:7" x14ac:dyDescent="0.3">
      <c r="A36" s="97">
        <v>4</v>
      </c>
      <c r="B36" s="93">
        <f t="shared" si="10"/>
        <v>12</v>
      </c>
      <c r="C36" s="1">
        <f t="shared" si="6"/>
        <v>24</v>
      </c>
      <c r="D36" s="9">
        <f>SUM($C$33:C36)</f>
        <v>44</v>
      </c>
      <c r="E36" s="96">
        <f t="shared" si="8"/>
        <v>475.96337223044719</v>
      </c>
      <c r="F36" s="9">
        <f t="shared" si="7"/>
        <v>3.5872291808167658E-2</v>
      </c>
      <c r="G36" s="259">
        <f t="shared" si="9"/>
        <v>0.38804311315113921</v>
      </c>
    </row>
    <row r="37" spans="1:7" x14ac:dyDescent="0.3">
      <c r="A37" s="97">
        <v>5</v>
      </c>
      <c r="B37" s="93">
        <f t="shared" si="10"/>
        <v>24</v>
      </c>
      <c r="C37" s="1">
        <f t="shared" si="6"/>
        <v>48</v>
      </c>
      <c r="D37" s="9">
        <f>SUM($C$33:C37)</f>
        <v>92</v>
      </c>
      <c r="E37" s="96">
        <f t="shared" si="8"/>
        <v>995.19614193638961</v>
      </c>
      <c r="F37" s="9">
        <f t="shared" si="7"/>
        <v>2.0680378536703466E-2</v>
      </c>
      <c r="G37" s="259">
        <f t="shared" si="9"/>
        <v>0.22370687971208053</v>
      </c>
    </row>
    <row r="38" spans="1:7" x14ac:dyDescent="0.3">
      <c r="A38" s="97">
        <v>6</v>
      </c>
      <c r="B38" s="93">
        <f t="shared" si="10"/>
        <v>48</v>
      </c>
      <c r="C38" s="1">
        <f t="shared" si="6"/>
        <v>96</v>
      </c>
      <c r="D38" s="9">
        <f>SUM($C$33:C38)</f>
        <v>188</v>
      </c>
      <c r="E38" s="96">
        <f t="shared" si="8"/>
        <v>2033.6616813482744</v>
      </c>
      <c r="F38" s="9">
        <f t="shared" si="7"/>
        <v>1.1704335168488652E-2</v>
      </c>
      <c r="G38" s="259">
        <f t="shared" si="9"/>
        <v>0.12660988264793813</v>
      </c>
    </row>
    <row r="39" spans="1:7" x14ac:dyDescent="0.3">
      <c r="A39" s="97">
        <v>7</v>
      </c>
      <c r="B39" s="93">
        <f t="shared" si="10"/>
        <v>96</v>
      </c>
      <c r="C39" s="1">
        <f t="shared" si="6"/>
        <v>192</v>
      </c>
      <c r="D39" s="9">
        <f>SUM($C$33:C39)</f>
        <v>380</v>
      </c>
      <c r="E39" s="96">
        <f t="shared" si="8"/>
        <v>4110.5927601720441</v>
      </c>
      <c r="F39" s="9">
        <f t="shared" si="7"/>
        <v>6.5077980843423824E-3</v>
      </c>
      <c r="G39" s="259">
        <f t="shared" si="9"/>
        <v>7.0397125500419197E-2</v>
      </c>
    </row>
    <row r="40" spans="1:7" x14ac:dyDescent="0.3">
      <c r="A40" s="97">
        <v>8</v>
      </c>
      <c r="B40" s="93">
        <f t="shared" si="10"/>
        <v>192</v>
      </c>
      <c r="C40" s="1">
        <f t="shared" si="6"/>
        <v>384</v>
      </c>
      <c r="D40" s="9">
        <f>SUM($C$33:C40)</f>
        <v>764</v>
      </c>
      <c r="E40" s="96">
        <f t="shared" si="8"/>
        <v>8264.454917819583</v>
      </c>
      <c r="F40" s="9">
        <f t="shared" si="7"/>
        <v>3.5621263778729002E-3</v>
      </c>
      <c r="G40" s="259">
        <f t="shared" si="9"/>
        <v>3.8532765525532128E-2</v>
      </c>
    </row>
    <row r="41" spans="1:7" x14ac:dyDescent="0.3">
      <c r="A41" s="97">
        <v>9</v>
      </c>
      <c r="B41" s="93">
        <f t="shared" si="10"/>
        <v>384</v>
      </c>
      <c r="C41" s="1">
        <f t="shared" si="6"/>
        <v>768</v>
      </c>
      <c r="D41" s="9">
        <f>SUM($C$33:C41)</f>
        <v>1532</v>
      </c>
      <c r="E41" s="96">
        <f t="shared" si="8"/>
        <v>16572.179233114661</v>
      </c>
      <c r="F41" s="9">
        <f t="shared" si="7"/>
        <v>1.9237748520990025E-3</v>
      </c>
      <c r="G41" s="259">
        <f t="shared" si="9"/>
        <v>2.0810144682208431E-2</v>
      </c>
    </row>
    <row r="42" spans="1:7" ht="16.2" thickBot="1" x14ac:dyDescent="0.35">
      <c r="A42" s="129">
        <v>10</v>
      </c>
      <c r="B42" s="94">
        <f t="shared" si="10"/>
        <v>768</v>
      </c>
      <c r="C42" s="109">
        <f t="shared" si="6"/>
        <v>1536</v>
      </c>
      <c r="D42" s="10">
        <f>SUM($C$33:C42)</f>
        <v>3068</v>
      </c>
      <c r="E42" s="357">
        <f t="shared" si="8"/>
        <v>33187.627863704816</v>
      </c>
      <c r="F42" s="10">
        <f t="shared" si="7"/>
        <v>1.0272485858863483E-3</v>
      </c>
      <c r="G42" s="259">
        <f t="shared" si="9"/>
        <v>1.1112106842214191E-2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2</v>
      </c>
      <c r="D45" s="57">
        <f>SUM(C45:C45)</f>
        <v>2</v>
      </c>
      <c r="E45" s="57">
        <f t="shared" ref="E45:E54" si="12">D45/R7</f>
        <v>21.634698737747598</v>
      </c>
      <c r="F45" s="262">
        <f t="shared" ref="F45:F54" si="13">U7/E45</f>
        <v>0.21908839592054088</v>
      </c>
      <c r="G45" s="256">
        <f>U7/D45</f>
        <v>2.369955721338636</v>
      </c>
    </row>
    <row r="46" spans="1:7" x14ac:dyDescent="0.3">
      <c r="A46" s="97">
        <v>2</v>
      </c>
      <c r="B46" s="93">
        <f t="shared" ref="B46:B54" si="14">B45*$O$2*2</f>
        <v>4</v>
      </c>
      <c r="C46" s="1">
        <f t="shared" si="11"/>
        <v>8</v>
      </c>
      <c r="D46" s="9">
        <f>SUM($C$45:C46)</f>
        <v>10</v>
      </c>
      <c r="E46" s="9">
        <f t="shared" si="12"/>
        <v>22.101664883229393</v>
      </c>
      <c r="F46" s="98">
        <f t="shared" si="13"/>
        <v>0.41452112249202283</v>
      </c>
      <c r="G46" s="257">
        <f t="shared" ref="G46:G54" si="15">U8/D46</f>
        <v>0.91616069363387709</v>
      </c>
    </row>
    <row r="47" spans="1:7" x14ac:dyDescent="0.3">
      <c r="A47" s="97">
        <v>3</v>
      </c>
      <c r="B47" s="93">
        <f t="shared" si="14"/>
        <v>16</v>
      </c>
      <c r="C47" s="1">
        <f t="shared" si="11"/>
        <v>32</v>
      </c>
      <c r="D47" s="9">
        <f>SUM($C$45:C47)</f>
        <v>42</v>
      </c>
      <c r="E47" s="9">
        <f t="shared" si="12"/>
        <v>66.729231983917444</v>
      </c>
      <c r="F47" s="98">
        <f t="shared" si="13"/>
        <v>0.19887055327046946</v>
      </c>
      <c r="G47" s="257">
        <f t="shared" si="15"/>
        <v>0.31596379247512307</v>
      </c>
    </row>
    <row r="48" spans="1:7" x14ac:dyDescent="0.3">
      <c r="A48" s="97">
        <v>4</v>
      </c>
      <c r="B48" s="93">
        <f t="shared" si="14"/>
        <v>64</v>
      </c>
      <c r="C48" s="1">
        <f t="shared" si="11"/>
        <v>128</v>
      </c>
      <c r="D48" s="9">
        <f>SUM($C$45:C48)</f>
        <v>170</v>
      </c>
      <c r="E48" s="9">
        <f t="shared" si="12"/>
        <v>231.86059632608013</v>
      </c>
      <c r="F48" s="98">
        <f t="shared" si="13"/>
        <v>7.3638631355187376E-2</v>
      </c>
      <c r="G48" s="257">
        <f t="shared" si="15"/>
        <v>0.10043468810970663</v>
      </c>
    </row>
    <row r="49" spans="1:7" x14ac:dyDescent="0.3">
      <c r="A49" s="97">
        <v>5</v>
      </c>
      <c r="B49" s="93">
        <f t="shared" si="14"/>
        <v>256</v>
      </c>
      <c r="C49" s="1">
        <f t="shared" si="11"/>
        <v>512</v>
      </c>
      <c r="D49" s="9">
        <f>SUM($C$45:C49)</f>
        <v>682</v>
      </c>
      <c r="E49" s="9">
        <f t="shared" si="12"/>
        <v>852.00341949976257</v>
      </c>
      <c r="F49" s="98">
        <f t="shared" si="13"/>
        <v>2.4156044990517957E-2</v>
      </c>
      <c r="G49" s="257">
        <f t="shared" si="15"/>
        <v>3.0177467644444882E-2</v>
      </c>
    </row>
    <row r="50" spans="1:7" x14ac:dyDescent="0.3">
      <c r="A50" s="97">
        <v>6</v>
      </c>
      <c r="B50" s="93">
        <f t="shared" si="14"/>
        <v>1024</v>
      </c>
      <c r="C50" s="1">
        <f t="shared" si="11"/>
        <v>2048</v>
      </c>
      <c r="D50" s="9">
        <f>SUM($C$45:C50)</f>
        <v>2730</v>
      </c>
      <c r="E50" s="9">
        <f t="shared" si="12"/>
        <v>3223.4327202131894</v>
      </c>
      <c r="F50" s="98">
        <f t="shared" si="13"/>
        <v>7.3842577164874483E-3</v>
      </c>
      <c r="G50" s="257">
        <f t="shared" si="15"/>
        <v>8.7189223215429924E-3</v>
      </c>
    </row>
    <row r="51" spans="1:7" x14ac:dyDescent="0.3">
      <c r="A51" s="97">
        <v>7</v>
      </c>
      <c r="B51" s="93">
        <f t="shared" si="14"/>
        <v>4096</v>
      </c>
      <c r="C51" s="1">
        <f t="shared" si="11"/>
        <v>8192</v>
      </c>
      <c r="D51" s="9">
        <f>SUM($C$45:C51)</f>
        <v>10922</v>
      </c>
      <c r="E51" s="9">
        <f t="shared" si="12"/>
        <v>12405.25983689229</v>
      </c>
      <c r="F51" s="98">
        <f t="shared" si="13"/>
        <v>2.1564165557100344E-3</v>
      </c>
      <c r="G51" s="257">
        <f t="shared" si="15"/>
        <v>2.4492682375168739E-3</v>
      </c>
    </row>
    <row r="52" spans="1:7" x14ac:dyDescent="0.3">
      <c r="A52" s="97">
        <v>8</v>
      </c>
      <c r="B52" s="93">
        <f t="shared" si="14"/>
        <v>16384</v>
      </c>
      <c r="C52" s="1">
        <f t="shared" si="11"/>
        <v>32768</v>
      </c>
      <c r="D52" s="9">
        <f>SUM($C$45:C52)</f>
        <v>43690</v>
      </c>
      <c r="E52" s="9">
        <f t="shared" si="12"/>
        <v>48256.580633863196</v>
      </c>
      <c r="F52" s="98">
        <f t="shared" si="13"/>
        <v>6.1005219339656713E-4</v>
      </c>
      <c r="G52" s="257">
        <f t="shared" si="15"/>
        <v>6.7381627057694089E-4</v>
      </c>
    </row>
    <row r="53" spans="1:7" x14ac:dyDescent="0.3">
      <c r="A53" s="97">
        <v>9</v>
      </c>
      <c r="B53" s="93">
        <f t="shared" si="14"/>
        <v>65536</v>
      </c>
      <c r="C53" s="1">
        <f t="shared" si="11"/>
        <v>131072</v>
      </c>
      <c r="D53" s="9">
        <f>SUM($C$45:C53)</f>
        <v>174762</v>
      </c>
      <c r="E53" s="9">
        <f t="shared" si="12"/>
        <v>189063.16768480666</v>
      </c>
      <c r="F53" s="98">
        <f t="shared" si="13"/>
        <v>1.686269305838216E-4</v>
      </c>
      <c r="G53" s="257">
        <f t="shared" si="15"/>
        <v>1.8242605173403439E-4</v>
      </c>
    </row>
    <row r="54" spans="1:7" ht="16.2" thickBot="1" x14ac:dyDescent="0.35">
      <c r="A54" s="129">
        <v>10</v>
      </c>
      <c r="B54" s="94">
        <f t="shared" si="14"/>
        <v>262144</v>
      </c>
      <c r="C54" s="109">
        <f t="shared" si="11"/>
        <v>524288</v>
      </c>
      <c r="D54" s="10">
        <f>SUM($C$45:C54)</f>
        <v>699050</v>
      </c>
      <c r="E54" s="10">
        <f t="shared" si="12"/>
        <v>744403.5791839672</v>
      </c>
      <c r="F54" s="99">
        <f t="shared" si="13"/>
        <v>4.5797662377289393E-5</v>
      </c>
      <c r="G54" s="258">
        <f t="shared" si="15"/>
        <v>4.8768963295777324E-5</v>
      </c>
    </row>
  </sheetData>
  <mergeCells count="3">
    <mergeCell ref="A18:F18"/>
    <mergeCell ref="A31:G31"/>
    <mergeCell ref="A43:G43"/>
  </mergeCells>
  <conditionalFormatting sqref="E21:E30">
    <cfRule type="cellIs" dxfId="584" priority="84" stopIfTrue="1" operator="lessThan">
      <formula>0</formula>
    </cfRule>
    <cfRule type="cellIs" dxfId="583" priority="85" operator="equal">
      <formula>MIN($E$21:$E$30)</formula>
    </cfRule>
  </conditionalFormatting>
  <conditionalFormatting sqref="F21:F30">
    <cfRule type="cellIs" dxfId="582" priority="74" operator="equal">
      <formula>MAX($F$21:$F$30)</formula>
    </cfRule>
  </conditionalFormatting>
  <conditionalFormatting sqref="R7:R16">
    <cfRule type="cellIs" dxfId="581" priority="12" operator="lessThanOrEqual">
      <formula>0</formula>
    </cfRule>
    <cfRule type="cellIs" dxfId="580" priority="13" operator="greaterThan">
      <formula>0</formula>
    </cfRule>
  </conditionalFormatting>
  <conditionalFormatting sqref="U7:U16">
    <cfRule type="cellIs" dxfId="579" priority="10" operator="lessThanOrEqual">
      <formula>0</formula>
    </cfRule>
    <cfRule type="cellIs" dxfId="578" priority="11" operator="greaterThan">
      <formula>0</formula>
    </cfRule>
  </conditionalFormatting>
  <conditionalFormatting sqref="S7:T16">
    <cfRule type="cellIs" dxfId="577" priority="8" operator="lessThanOrEqual">
      <formula>0</formula>
    </cfRule>
    <cfRule type="cellIs" dxfId="576" priority="9" operator="greaterThan">
      <formula>0</formula>
    </cfRule>
  </conditionalFormatting>
  <conditionalFormatting sqref="F45:F54">
    <cfRule type="cellIs" dxfId="575" priority="7" operator="equal">
      <formula>MAX($F$45:$F$54)</formula>
    </cfRule>
  </conditionalFormatting>
  <conditionalFormatting sqref="E45:E54">
    <cfRule type="cellIs" dxfId="574" priority="5" stopIfTrue="1" operator="lessThan">
      <formula>0</formula>
    </cfRule>
    <cfRule type="cellIs" dxfId="573" priority="6" operator="equal">
      <formula>MIN($E$45:$E$54)</formula>
    </cfRule>
  </conditionalFormatting>
  <conditionalFormatting sqref="E33:E42">
    <cfRule type="cellIs" dxfId="572" priority="3" stopIfTrue="1" operator="lessThan">
      <formula>0</formula>
    </cfRule>
    <cfRule type="cellIs" dxfId="571" priority="4" operator="equal">
      <formula>MIN($E$33:$E$42)</formula>
    </cfRule>
  </conditionalFormatting>
  <conditionalFormatting sqref="F33:F42">
    <cfRule type="cellIs" dxfId="570" priority="1" operator="lessThanOrEqual">
      <formula>0</formula>
    </cfRule>
    <cfRule type="cellIs" dxfId="569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U54"/>
  <sheetViews>
    <sheetView topLeftCell="A18" zoomScale="90" zoomScaleNormal="90" workbookViewId="0">
      <selection activeCell="A31" sqref="A31:G54"/>
    </sheetView>
  </sheetViews>
  <sheetFormatPr defaultColWidth="8.69921875" defaultRowHeight="15.6" x14ac:dyDescent="0.3"/>
  <cols>
    <col min="14" max="14" width="5.69921875" bestFit="1" customWidth="1"/>
  </cols>
  <sheetData>
    <row r="1" spans="1:21" x14ac:dyDescent="0.3">
      <c r="C1" t="s">
        <v>93</v>
      </c>
      <c r="D1">
        <f>C2+E2</f>
        <v>1.0000000000000002</v>
      </c>
    </row>
    <row r="2" spans="1:21" x14ac:dyDescent="0.3">
      <c r="A2" t="s">
        <v>39</v>
      </c>
      <c r="B2" s="133" t="s">
        <v>122</v>
      </c>
      <c r="C2" s="139">
        <f>Analysis!B9</f>
        <v>0.60863716620300201</v>
      </c>
      <c r="D2" s="133" t="s">
        <v>123</v>
      </c>
      <c r="E2" s="139">
        <f>Analysis!F9</f>
        <v>0.39136283379699821</v>
      </c>
      <c r="F2" s="133" t="s">
        <v>46</v>
      </c>
      <c r="G2" s="139">
        <f>Analysis!S9</f>
        <v>80.742487719355054</v>
      </c>
      <c r="H2" t="s">
        <v>149</v>
      </c>
      <c r="I2" s="153">
        <f>Analysis!T9</f>
        <v>-80.845354537461247</v>
      </c>
      <c r="J2" t="s">
        <v>47</v>
      </c>
      <c r="K2" s="153">
        <f>G2*C2+I2*E2</f>
        <v>17.503011866585112</v>
      </c>
      <c r="L2" t="s">
        <v>46</v>
      </c>
      <c r="M2" s="160">
        <v>1</v>
      </c>
      <c r="N2" t="s">
        <v>149</v>
      </c>
      <c r="O2" s="160">
        <v>3</v>
      </c>
    </row>
    <row r="4" spans="1:21" x14ac:dyDescent="0.3">
      <c r="A4" t="s">
        <v>120</v>
      </c>
      <c r="B4">
        <f>$C$2</f>
        <v>0.60863716620300201</v>
      </c>
      <c r="C4" t="s">
        <v>121</v>
      </c>
      <c r="D4">
        <f>$E$2</f>
        <v>0.39136283379699821</v>
      </c>
      <c r="E4" t="s">
        <v>46</v>
      </c>
      <c r="F4">
        <f>G2</f>
        <v>80.742487719355054</v>
      </c>
      <c r="G4" t="s">
        <v>149</v>
      </c>
      <c r="H4">
        <f>I2</f>
        <v>-80.845354537461247</v>
      </c>
      <c r="I4" t="s">
        <v>47</v>
      </c>
      <c r="J4">
        <f>B4*F4+D4*H4</f>
        <v>17.503011866585112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0.60863716620300201</v>
      </c>
      <c r="C7" s="95">
        <v>1</v>
      </c>
      <c r="D7" s="107">
        <f>C7*D4</f>
        <v>0.39136283379699821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1.0000000000000002</v>
      </c>
      <c r="R7" s="265">
        <f>B7-D7</f>
        <v>0.2172743324060038</v>
      </c>
      <c r="S7" s="266">
        <f>IF(Rules!B23=Rules!D23,SUM(C7)*B4*F4,SUM(C7)*B4*F4*POWER(O2,A7-1))</f>
        <v>49.142878917688954</v>
      </c>
      <c r="T7" s="252">
        <f>IF(Rules!B23=Rules!D23,SUM(C7)*D4*H4,SUM(C7)*D4*H4*POWER(O2,A7-1))</f>
        <v>-31.639867051103842</v>
      </c>
      <c r="U7" s="263">
        <f>S7+T7</f>
        <v>17.503011866585112</v>
      </c>
    </row>
    <row r="8" spans="1:21" x14ac:dyDescent="0.3">
      <c r="A8" s="98">
        <v>2</v>
      </c>
      <c r="B8" s="97">
        <f>C8*B4</f>
        <v>0.79894400268611143</v>
      </c>
      <c r="C8" s="97">
        <f>1/(1-B4*D4)</f>
        <v>1.3126769889363532</v>
      </c>
      <c r="D8" s="93">
        <f>C8*D4</f>
        <v>0.51373298625024211</v>
      </c>
      <c r="E8" s="1">
        <f>D8*D4</f>
        <v>0.20105599731388907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1.0000000000000004</v>
      </c>
      <c r="R8" s="267">
        <f>B8-E8</f>
        <v>0.59788800537222242</v>
      </c>
      <c r="S8" s="268">
        <f>IF(Rules!B23=Rules!D23,SUM(C8:D8)*B4*F4,SUM(C8:D8)*B4*F4*POWER(O2,A8-1))</f>
        <v>89.755044264654146</v>
      </c>
      <c r="T8" s="253">
        <f>IF(Rules!B23=Rules!D23,SUM(C8:D8)*D4*H4,SUM(C8:D8)*D4*H4*POWER(O2,A8-1))</f>
        <v>-57.787368795713739</v>
      </c>
      <c r="U8" s="264">
        <f>S8+T8</f>
        <v>31.967675468940406</v>
      </c>
    </row>
    <row r="9" spans="1:21" x14ac:dyDescent="0.3">
      <c r="A9" s="98">
        <v>3</v>
      </c>
      <c r="B9" s="97">
        <f>C9*B4</f>
        <v>0.88551839005233235</v>
      </c>
      <c r="C9" s="97">
        <f>1/(1-D4*B4/(1-D4*B4))</f>
        <v>1.4549200069010912</v>
      </c>
      <c r="D9" s="93">
        <f>C9*D4*C8</f>
        <v>0.74744039990052036</v>
      </c>
      <c r="E9" s="1">
        <f>D9*(D4)</f>
        <v>0.29252039299942922</v>
      </c>
      <c r="F9" s="1">
        <f>E9*D4</f>
        <v>0.11448160994766822</v>
      </c>
      <c r="G9" s="1"/>
      <c r="H9" s="1"/>
      <c r="I9" s="1"/>
      <c r="J9" s="1"/>
      <c r="K9" s="1"/>
      <c r="L9" s="1"/>
      <c r="M9" s="235"/>
      <c r="N9" s="97">
        <f>B9+F9</f>
        <v>1.0000000000000007</v>
      </c>
      <c r="R9" s="267">
        <f>B9-F9</f>
        <v>0.77103678010466414</v>
      </c>
      <c r="S9" s="268">
        <f>IF(Rules!B23=Rules!D23,SUM(C9:E9)*B4*F4,SUM(C9:E9)*B4*F4*POWER(O2,A9-1))</f>
        <v>122.60562505868951</v>
      </c>
      <c r="T9" s="253">
        <f>IF(Rules!B23=Rules!D23,SUM(C9:E9)*D4*H4,SUM(C9:E9)*D4*H4*POWER(O2,A9-1))</f>
        <v>-78.937696814056551</v>
      </c>
      <c r="U9" s="264">
        <f t="shared" ref="U9:U15" si="0">S9+T9</f>
        <v>43.667928244632961</v>
      </c>
    </row>
    <row r="10" spans="1:21" x14ac:dyDescent="0.3">
      <c r="A10" s="98">
        <v>4</v>
      </c>
      <c r="B10" s="97">
        <f>C10*B4</f>
        <v>0.93143398353971929</v>
      </c>
      <c r="C10" s="97">
        <f>1/(1-D4*B4/(1-D4*B4/(1-D4*B4)))</f>
        <v>1.5303600162153967</v>
      </c>
      <c r="D10" s="93">
        <f>C10*D4*C9</f>
        <v>0.87138946759374036</v>
      </c>
      <c r="E10" s="1">
        <f>D10*D4*C8</f>
        <v>0.44766151337394078</v>
      </c>
      <c r="F10" s="1">
        <f>E10*D4</f>
        <v>0.17519807845587829</v>
      </c>
      <c r="G10" s="1">
        <f>F10*D4</f>
        <v>6.8566016460281348E-2</v>
      </c>
      <c r="H10" s="1"/>
      <c r="I10" s="1"/>
      <c r="J10" s="1"/>
      <c r="K10" s="1"/>
      <c r="L10" s="1"/>
      <c r="M10" s="235"/>
      <c r="N10" s="97">
        <f>B10+G10</f>
        <v>1.0000000000000007</v>
      </c>
      <c r="R10" s="267">
        <f>B10-G10</f>
        <v>0.86286796707943791</v>
      </c>
      <c r="S10" s="268">
        <f>IF(Rules!B23=Rules!D23,SUM(C10:F10)*B4*F4,SUM(C10:F10)*B4*F4*POWER(O2,A10-1))</f>
        <v>148.63799757746833</v>
      </c>
      <c r="T10" s="253">
        <f>IF(Rules!B23=Rules!D23,SUM(C10:F10)*D4*H4,SUM(C10:F10)*D4*H4*POWER(O2,A10-1))</f>
        <v>-95.698229034778663</v>
      </c>
      <c r="U10" s="264">
        <f t="shared" si="0"/>
        <v>52.939768542689663</v>
      </c>
    </row>
    <row r="11" spans="1:21" x14ac:dyDescent="0.3">
      <c r="A11" s="98">
        <v>5</v>
      </c>
      <c r="B11" s="97">
        <f>C11*B4</f>
        <v>0.95777277729224775</v>
      </c>
      <c r="C11" s="97">
        <f>1/(1-D4*B4/(1-D4*B4/(1-D4*B4/(1-D4*B4))))</f>
        <v>1.5736350497084115</v>
      </c>
      <c r="D11" s="93">
        <f>C11*D4*C10</f>
        <v>0.94249099720125196</v>
      </c>
      <c r="E11" s="1">
        <f>D11*D4*C9</f>
        <v>0.53665589767179234</v>
      </c>
      <c r="F11" s="1">
        <f>E11*D4*C8</f>
        <v>0.27569783689973421</v>
      </c>
      <c r="G11" s="1">
        <f>F11*D4</f>
        <v>0.1078978867207826</v>
      </c>
      <c r="H11" s="1">
        <f>G11*D4</f>
        <v>4.2227222707752983E-2</v>
      </c>
      <c r="I11" s="1"/>
      <c r="J11" s="1"/>
      <c r="K11" s="1"/>
      <c r="L11" s="1"/>
      <c r="M11" s="235"/>
      <c r="N11" s="97">
        <f>B11+H11</f>
        <v>1.0000000000000007</v>
      </c>
      <c r="R11" s="267">
        <f>B11-H11</f>
        <v>0.91554555458449471</v>
      </c>
      <c r="S11" s="268">
        <f>IF(Rules!B23=Rules!D23,SUM(C11:G11)*B4*F4,SUM(C11:G11)*B4*F4*POWER(O2,A11-1))</f>
        <v>168.87349166389984</v>
      </c>
      <c r="T11" s="253">
        <f>IF(Rules!B23=Rules!D23,SUM(C11:G11)*D4*H4,SUM(C11:G11)*D4*H4*POWER(O2,A11-1))</f>
        <v>-108.72653255929264</v>
      </c>
      <c r="U11" s="264">
        <f t="shared" si="0"/>
        <v>60.146959104607205</v>
      </c>
    </row>
    <row r="12" spans="1:21" x14ac:dyDescent="0.3">
      <c r="A12" s="98">
        <v>6</v>
      </c>
      <c r="B12" s="97">
        <f>C12*B4</f>
        <v>0.97356504340050443</v>
      </c>
      <c r="C12" s="97">
        <f>1/(1-D4*B4/(1-D4*B4/(1-D4*B4/(1-D4*B4/(1-D4*B4)))))</f>
        <v>1.599581979973576</v>
      </c>
      <c r="D12" s="93">
        <f>C12*D4*C11</f>
        <v>0.98512219310247351</v>
      </c>
      <c r="E12" s="1">
        <f>D12*D4*C10</f>
        <v>0.59001532681562741</v>
      </c>
      <c r="F12" s="1">
        <f>E12*D4*C9</f>
        <v>0.33595568105436735</v>
      </c>
      <c r="G12" s="1">
        <f>F12*D4*C8</f>
        <v>0.17259151527579403</v>
      </c>
      <c r="H12" s="1">
        <f>G12*D4</f>
        <v>6.754590450765266E-2</v>
      </c>
      <c r="I12" s="1">
        <f>H12*D4</f>
        <v>2.6434956599496379E-2</v>
      </c>
      <c r="J12" s="1"/>
      <c r="K12" s="1"/>
      <c r="L12" s="1"/>
      <c r="M12" s="235"/>
      <c r="N12" s="97">
        <f>B12+I12</f>
        <v>1.0000000000000009</v>
      </c>
      <c r="R12" s="267">
        <f>B12-I12</f>
        <v>0.94713008680100808</v>
      </c>
      <c r="S12" s="268">
        <f>IF(Rules!B23=Rules!D23,SUM(C12:H12)*B4*F4,SUM(C12:H12)*B4*F4*POWER(O2,A12-1))</f>
        <v>184.32572948059138</v>
      </c>
      <c r="T12" s="253">
        <f>IF(Rules!B23=Rules!D23,SUM(C12:H12)*D4*H4,SUM(C12:H12)*D4*H4*POWER(O2,A12-1))</f>
        <v>-118.67521202068615</v>
      </c>
      <c r="U12" s="264">
        <f t="shared" si="0"/>
        <v>65.650517459905231</v>
      </c>
    </row>
    <row r="13" spans="1:21" x14ac:dyDescent="0.3">
      <c r="A13" s="98">
        <v>7</v>
      </c>
      <c r="B13" s="97">
        <f>C13*B4</f>
        <v>0.98328603137915305</v>
      </c>
      <c r="C13" s="97">
        <f>1/(1-D4*B4/(1-D4*B4/(1-D4*B4/(1-D4*B4/(1-D4*B4/(1-D4*B4))))))</f>
        <v>1.6155537091390708</v>
      </c>
      <c r="D13" s="93">
        <f>C13*D4*C12</f>
        <v>1.011363983864505</v>
      </c>
      <c r="E13" s="1">
        <f>D13*D4*C11</f>
        <v>0.62286092134265869</v>
      </c>
      <c r="F13" s="1">
        <f>E13*D4*C10</f>
        <v>0.37304762052847595</v>
      </c>
      <c r="G13" s="1">
        <f>F13*D4*C9</f>
        <v>0.21241391829049663</v>
      </c>
      <c r="H13" s="1">
        <f>G13*D4*C8</f>
        <v>0.10912403656449174</v>
      </c>
      <c r="I13" s="1">
        <f>H13*D4</f>
        <v>4.2707092185246737E-2</v>
      </c>
      <c r="J13" s="1">
        <f>I13*D4</f>
        <v>1.6713968620847799E-2</v>
      </c>
      <c r="K13" s="1"/>
      <c r="L13" s="1"/>
      <c r="M13" s="235"/>
      <c r="N13" s="97">
        <f>B13+J13</f>
        <v>1.0000000000000009</v>
      </c>
      <c r="R13" s="267">
        <f>B13-J13</f>
        <v>0.96657206275830521</v>
      </c>
      <c r="S13" s="268">
        <f>IF(Rules!B23=Rules!D23,SUM(C13:I13)*B4*F4,SUM(C13:I13)*B4*F4*POWER(O2,A13-1))</f>
        <v>195.93616124334108</v>
      </c>
      <c r="T13" s="253">
        <f>IF(Rules!B23=Rules!D23,SUM(C13:I13)*D4*H4,SUM(C13:I13)*D4*H4*POWER(O2,A13-1))</f>
        <v>-126.15040528306305</v>
      </c>
      <c r="U13" s="264">
        <f t="shared" si="0"/>
        <v>69.785755960278024</v>
      </c>
    </row>
    <row r="14" spans="1:21" x14ac:dyDescent="0.3">
      <c r="A14" s="98">
        <v>8</v>
      </c>
      <c r="B14" s="97">
        <f>C14*B4</f>
        <v>0.98936694427983529</v>
      </c>
      <c r="C14" s="97">
        <f>1/(1-D4*B4/(1-D4*B4/(1-D4*B4/(1-D4*B4/(1-D4*B4/(1-D4*B4/(1-D4*B4)))))))</f>
        <v>1.6255447403122378</v>
      </c>
      <c r="D14" s="93">
        <f>C14*D4*C13</f>
        <v>1.027779398052068</v>
      </c>
      <c r="E14" s="1">
        <f>D14*D4*C12</f>
        <v>0.64340731024147146</v>
      </c>
      <c r="F14" s="1">
        <f>E14*D4*C11</f>
        <v>0.39625028817448449</v>
      </c>
      <c r="G14" s="1">
        <f>F14*D4*C10</f>
        <v>0.23732461304293803</v>
      </c>
      <c r="H14" s="1">
        <f>G14*D4*C9</f>
        <v>0.13513301838465505</v>
      </c>
      <c r="I14" s="1">
        <f>H14*D4*C8</f>
        <v>6.9422289075757704E-2</v>
      </c>
      <c r="J14" s="1">
        <f>I14*D4</f>
        <v>2.7169303781362928E-2</v>
      </c>
      <c r="K14" s="1">
        <f>J14*D4</f>
        <v>1.0633055720165695E-2</v>
      </c>
      <c r="L14" s="1"/>
      <c r="M14" s="235"/>
      <c r="N14" s="97">
        <f>B14+K14</f>
        <v>1.0000000000000009</v>
      </c>
      <c r="R14" s="267">
        <f>B14-K14</f>
        <v>0.97873388855966958</v>
      </c>
      <c r="S14" s="268">
        <f>IF(Rules!B23=Rules!D23,SUM(C14:J14)*B4*F4,SUM(C14:J14)*B4*F4*POWER(O2,A14-1))</f>
        <v>204.53418357128862</v>
      </c>
      <c r="T14" s="253">
        <f>IF(Rules!B23=Rules!D23,SUM(C14:J14)*D4*H4,SUM(C14:J14)*D4*H4*POWER(O2,A14-1))</f>
        <v>-131.68610627067375</v>
      </c>
      <c r="U14" s="264">
        <f t="shared" si="0"/>
        <v>72.848077300614875</v>
      </c>
    </row>
    <row r="15" spans="1:21" x14ac:dyDescent="0.3">
      <c r="A15" s="98">
        <v>9</v>
      </c>
      <c r="B15" s="97">
        <f>C15*B4</f>
        <v>0.99320921561382747</v>
      </c>
      <c r="C15" s="97">
        <f>1/(1-D4*B4/(1-D4*B4/(1-D4*B4/(1-D4*B4/(1-D4*B4/(1-D4*B4/(1-D4*B4/(1-D4*B4))))))))</f>
        <v>1.6318576497882764</v>
      </c>
      <c r="D15" s="93">
        <f>C15*D4*C14</f>
        <v>1.0381516030809226</v>
      </c>
      <c r="E15" s="1">
        <f>D15*D4*C13</f>
        <v>0.65638970324271118</v>
      </c>
      <c r="F15" s="1">
        <f>E15*D4*C12</f>
        <v>0.41091107122210985</v>
      </c>
      <c r="G15" s="1">
        <f>F15*D4*C11</f>
        <v>0.25306462608380881</v>
      </c>
      <c r="H15" s="1">
        <f>G15*D4*C10</f>
        <v>0.15156699251092945</v>
      </c>
      <c r="I15" s="1">
        <f>H15*D4*C9</f>
        <v>8.6302490596627007E-2</v>
      </c>
      <c r="J15" s="1">
        <f>I15*D4*C8</f>
        <v>4.4336436215038626E-2</v>
      </c>
      <c r="K15" s="1">
        <f>J15*D4</f>
        <v>1.7351633317577372E-2</v>
      </c>
      <c r="L15" s="1">
        <f>K15*D4</f>
        <v>6.7907843861734901E-3</v>
      </c>
      <c r="M15" s="235"/>
      <c r="N15" s="97">
        <f>B15+L15</f>
        <v>1.0000000000000009</v>
      </c>
      <c r="R15" s="267">
        <f>B15-L15</f>
        <v>0.98641843122765394</v>
      </c>
      <c r="S15" s="268">
        <f>IF(Rules!B23=Rules!D23,SUM(C15:K15)*B4*F4,SUM(C15:K15)*B4*F4*POWER(O2,A15-1))</f>
        <v>210.81961896740265</v>
      </c>
      <c r="T15" s="253">
        <f>IF(Rules!B23=Rules!D23,SUM(C15:K15)*D4*H4,SUM(C15:K15)*D4*H4*POWER(O2,A15-1))</f>
        <v>-135.73288465792379</v>
      </c>
      <c r="U15" s="264">
        <f t="shared" si="0"/>
        <v>75.086734309478857</v>
      </c>
    </row>
    <row r="16" spans="1:21" ht="16.2" thickBot="1" x14ac:dyDescent="0.35">
      <c r="A16" s="99">
        <v>10</v>
      </c>
      <c r="B16" s="129">
        <f>C16*B4</f>
        <v>0.99565240779987574</v>
      </c>
      <c r="C16" s="129">
        <f>1/(1-D4*B4/(1-D4*B4/(1-D4*B4/(1-D4*B4/(1-D4*B4/(1-D4*B4/(1-D4*B4/(1-D4*B4/(1-D4*B4)))))))))</f>
        <v>1.6358718512234109</v>
      </c>
      <c r="D16" s="94">
        <f>C16*D4*C15</f>
        <v>1.0447469962938891</v>
      </c>
      <c r="E16" s="109">
        <f>D16*D4*C14</f>
        <v>0.6646448415137195</v>
      </c>
      <c r="F16" s="109">
        <f>E16*D4*C13</f>
        <v>0.4202334504789883</v>
      </c>
      <c r="G16" s="109">
        <f>F16*D4*C12</f>
        <v>0.26307325731438796</v>
      </c>
      <c r="H16" s="109">
        <f>G16*D4*C11</f>
        <v>0.16201689406156122</v>
      </c>
      <c r="I16" s="109">
        <f>H16*D4*C10</f>
        <v>9.7036135586726455E-2</v>
      </c>
      <c r="J16" s="109">
        <f>I16*D4*C9</f>
        <v>5.5252532495837468E-2</v>
      </c>
      <c r="K16" s="109">
        <f>J16*D4*C8</f>
        <v>2.8385048516975122E-2</v>
      </c>
      <c r="L16" s="109">
        <f>K16*D4</f>
        <v>1.1108853025068666E-2</v>
      </c>
      <c r="M16" s="237">
        <f>L16*D4</f>
        <v>4.3475922001252288E-3</v>
      </c>
      <c r="N16" s="129">
        <f>B16+M16</f>
        <v>1.0000000000000009</v>
      </c>
      <c r="R16" s="269">
        <f>B16-M16</f>
        <v>0.99130481559975048</v>
      </c>
      <c r="S16" s="270">
        <f>IF(Rules!B23=Rules!D23,SUM(C16:L16)*B4*F4,SUM(C16:L16)*B4*F4*POWER(O2,A16-1))</f>
        <v>215.36227142760009</v>
      </c>
      <c r="T16" s="254">
        <f>IF(Rules!B23=Rules!D23,SUM(C16:L16)*D4*H4,SUM(C16:L16)*D4*H4*POWER(O2,A16-1))</f>
        <v>-138.65759975531876</v>
      </c>
      <c r="U16" s="271">
        <f>S16+T16</f>
        <v>76.704671672281336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>B21*$O$2</f>
        <v>3</v>
      </c>
      <c r="D21" s="57">
        <f>SUM($C$21:C21)</f>
        <v>3</v>
      </c>
      <c r="E21" s="57">
        <f t="shared" ref="E21:E30" si="1">D21/R7</f>
        <v>13.807429376398364</v>
      </c>
      <c r="F21" s="8">
        <f t="shared" ref="F21:F30" si="2">U7/E21</f>
        <v>1.2676517394688809</v>
      </c>
      <c r="G21" s="256">
        <f>U7/D21</f>
        <v>5.834337288861704</v>
      </c>
    </row>
    <row r="22" spans="1:7" x14ac:dyDescent="0.3">
      <c r="A22" s="97">
        <v>2</v>
      </c>
      <c r="B22" s="93">
        <f>C21</f>
        <v>3</v>
      </c>
      <c r="C22" s="1">
        <f t="shared" ref="C22:C30" si="3">B22*$O$2</f>
        <v>9</v>
      </c>
      <c r="D22" s="9">
        <f>SUM($C$21:C22)</f>
        <v>12</v>
      </c>
      <c r="E22" s="9">
        <f t="shared" si="1"/>
        <v>20.070648503024</v>
      </c>
      <c r="F22" s="9">
        <f t="shared" si="2"/>
        <v>1.5927574768759418</v>
      </c>
      <c r="G22" s="257">
        <f>U8/D22</f>
        <v>2.663972955745034</v>
      </c>
    </row>
    <row r="23" spans="1:7" x14ac:dyDescent="0.3">
      <c r="A23" s="97">
        <v>3</v>
      </c>
      <c r="B23" s="93">
        <f t="shared" ref="B23:B30" si="4">C22</f>
        <v>9</v>
      </c>
      <c r="C23" s="1">
        <f t="shared" si="3"/>
        <v>27</v>
      </c>
      <c r="D23" s="9">
        <f>SUM($C$21:C23)</f>
        <v>39</v>
      </c>
      <c r="E23" s="9">
        <f t="shared" si="1"/>
        <v>50.581244638817303</v>
      </c>
      <c r="F23" s="9">
        <f t="shared" si="2"/>
        <v>0.86332253301495687</v>
      </c>
      <c r="G23" s="257">
        <f t="shared" ref="G23:G29" si="5">U9/D23</f>
        <v>1.1196904678111015</v>
      </c>
    </row>
    <row r="24" spans="1:7" x14ac:dyDescent="0.3">
      <c r="A24" s="97">
        <v>4</v>
      </c>
      <c r="B24" s="93">
        <f t="shared" si="4"/>
        <v>27</v>
      </c>
      <c r="C24" s="1">
        <f t="shared" si="3"/>
        <v>81</v>
      </c>
      <c r="D24" s="9">
        <f>SUM($C$21:C24)</f>
        <v>120</v>
      </c>
      <c r="E24" s="9">
        <f t="shared" si="1"/>
        <v>139.07110308679762</v>
      </c>
      <c r="F24" s="9">
        <f t="shared" si="2"/>
        <v>0.38066692050072171</v>
      </c>
      <c r="G24" s="257">
        <f t="shared" si="5"/>
        <v>0.44116473785574717</v>
      </c>
    </row>
    <row r="25" spans="1:7" x14ac:dyDescent="0.3">
      <c r="A25" s="97">
        <v>5</v>
      </c>
      <c r="B25" s="93">
        <f t="shared" si="4"/>
        <v>81</v>
      </c>
      <c r="C25" s="1">
        <f t="shared" si="3"/>
        <v>243</v>
      </c>
      <c r="D25" s="9">
        <f>SUM($C$21:C25)</f>
        <v>363</v>
      </c>
      <c r="E25" s="9">
        <f t="shared" si="1"/>
        <v>396.48491348389712</v>
      </c>
      <c r="F25" s="9">
        <f t="shared" si="2"/>
        <v>0.15170049870523011</v>
      </c>
      <c r="G25" s="257">
        <f t="shared" si="5"/>
        <v>0.16569410221654879</v>
      </c>
    </row>
    <row r="26" spans="1:7" x14ac:dyDescent="0.3">
      <c r="A26" s="97">
        <v>6</v>
      </c>
      <c r="B26" s="93">
        <f t="shared" si="4"/>
        <v>243</v>
      </c>
      <c r="C26" s="1">
        <f t="shared" si="3"/>
        <v>729</v>
      </c>
      <c r="D26" s="9">
        <f>SUM($C$21:C26)</f>
        <v>1092</v>
      </c>
      <c r="E26" s="9">
        <f t="shared" si="1"/>
        <v>1152.9567218039701</v>
      </c>
      <c r="F26" s="9">
        <f t="shared" si="2"/>
        <v>5.6941007601035841E-2</v>
      </c>
      <c r="G26" s="257">
        <f t="shared" si="5"/>
        <v>6.0119521483429701E-2</v>
      </c>
    </row>
    <row r="27" spans="1:7" x14ac:dyDescent="0.3">
      <c r="A27" s="97">
        <v>7</v>
      </c>
      <c r="B27" s="93">
        <f t="shared" si="4"/>
        <v>729</v>
      </c>
      <c r="C27" s="1">
        <f t="shared" si="3"/>
        <v>2187</v>
      </c>
      <c r="D27" s="9">
        <f>SUM($C$21:C27)</f>
        <v>3279</v>
      </c>
      <c r="E27" s="9">
        <f t="shared" si="1"/>
        <v>3392.4009666105212</v>
      </c>
      <c r="F27" s="9">
        <f t="shared" si="2"/>
        <v>2.0571199173428978E-2</v>
      </c>
      <c r="G27" s="257">
        <f t="shared" si="5"/>
        <v>2.1282633717681618E-2</v>
      </c>
    </row>
    <row r="28" spans="1:7" x14ac:dyDescent="0.3">
      <c r="A28" s="97">
        <v>8</v>
      </c>
      <c r="B28" s="93">
        <f t="shared" si="4"/>
        <v>2187</v>
      </c>
      <c r="C28" s="1">
        <f t="shared" si="3"/>
        <v>6561</v>
      </c>
      <c r="D28" s="9">
        <f>SUM($C$21:C28)</f>
        <v>9840</v>
      </c>
      <c r="E28" s="9">
        <f t="shared" si="1"/>
        <v>10053.805344863251</v>
      </c>
      <c r="F28" s="9">
        <f t="shared" si="2"/>
        <v>7.2458213384681098E-3</v>
      </c>
      <c r="G28" s="257">
        <f t="shared" si="5"/>
        <v>7.4032598882738691E-3</v>
      </c>
    </row>
    <row r="29" spans="1:7" x14ac:dyDescent="0.3">
      <c r="A29" s="97">
        <v>9</v>
      </c>
      <c r="B29" s="93">
        <f t="shared" si="4"/>
        <v>6561</v>
      </c>
      <c r="C29" s="1">
        <f t="shared" si="3"/>
        <v>19683</v>
      </c>
      <c r="D29" s="9">
        <f>SUM($C$21:C29)</f>
        <v>29523</v>
      </c>
      <c r="E29" s="9">
        <f t="shared" si="1"/>
        <v>29929.489418863497</v>
      </c>
      <c r="F29" s="9">
        <f t="shared" si="2"/>
        <v>2.5087876795570844E-3</v>
      </c>
      <c r="G29" s="257">
        <f t="shared" si="5"/>
        <v>2.5433300921139062E-3</v>
      </c>
    </row>
    <row r="30" spans="1:7" ht="16.2" thickBot="1" x14ac:dyDescent="0.35">
      <c r="A30" s="129">
        <v>10</v>
      </c>
      <c r="B30" s="94">
        <f t="shared" si="4"/>
        <v>19683</v>
      </c>
      <c r="C30" s="109">
        <f t="shared" si="3"/>
        <v>59049</v>
      </c>
      <c r="D30" s="10">
        <f>SUM($C$21:C30)</f>
        <v>88572</v>
      </c>
      <c r="E30" s="10">
        <f t="shared" si="1"/>
        <v>89348.905206732961</v>
      </c>
      <c r="F30" s="9">
        <f t="shared" si="2"/>
        <v>8.5848474018572745E-4</v>
      </c>
      <c r="G30" s="258">
        <f>U16/D30</f>
        <v>8.660148994296317E-4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3</v>
      </c>
      <c r="D33" s="57">
        <f>SUM($C$33:C33)</f>
        <v>3</v>
      </c>
      <c r="E33" s="96">
        <f>D33/$R$7</f>
        <v>13.807429376398364</v>
      </c>
      <c r="F33" s="8">
        <f t="shared" ref="F33:F42" si="7">U7/E33</f>
        <v>1.2676517394688809</v>
      </c>
      <c r="G33" s="259">
        <f>U7/D33</f>
        <v>5.834337288861704</v>
      </c>
    </row>
    <row r="34" spans="1:7" x14ac:dyDescent="0.3">
      <c r="A34" s="97">
        <v>2</v>
      </c>
      <c r="B34" s="93">
        <f>C33+1</f>
        <v>4</v>
      </c>
      <c r="C34" s="1">
        <f t="shared" si="6"/>
        <v>12</v>
      </c>
      <c r="D34" s="9">
        <f>SUM($C$33:C34)</f>
        <v>15</v>
      </c>
      <c r="E34" s="96">
        <f t="shared" ref="E34:E42" si="8">D34/$R$7</f>
        <v>69.037146881991816</v>
      </c>
      <c r="F34" s="9">
        <f t="shared" si="7"/>
        <v>0.46305035640572079</v>
      </c>
      <c r="G34" s="259">
        <f t="shared" ref="G34:G42" si="9">U8/D34</f>
        <v>2.1311783645960269</v>
      </c>
    </row>
    <row r="35" spans="1:7" x14ac:dyDescent="0.3">
      <c r="A35" s="97">
        <v>3</v>
      </c>
      <c r="B35" s="93">
        <f t="shared" ref="B35:B42" si="10">C34</f>
        <v>12</v>
      </c>
      <c r="C35" s="1">
        <f t="shared" si="6"/>
        <v>36</v>
      </c>
      <c r="D35" s="9">
        <f>SUM($C$33:C35)</f>
        <v>51</v>
      </c>
      <c r="E35" s="96">
        <f t="shared" si="8"/>
        <v>234.7262993987722</v>
      </c>
      <c r="F35" s="9">
        <f t="shared" si="7"/>
        <v>0.18603764621384125</v>
      </c>
      <c r="G35" s="259">
        <f t="shared" si="9"/>
        <v>0.85623388714966586</v>
      </c>
    </row>
    <row r="36" spans="1:7" x14ac:dyDescent="0.3">
      <c r="A36" s="97">
        <v>4</v>
      </c>
      <c r="B36" s="93">
        <f t="shared" si="10"/>
        <v>36</v>
      </c>
      <c r="C36" s="1">
        <f t="shared" si="6"/>
        <v>108</v>
      </c>
      <c r="D36" s="9">
        <f>SUM($C$33:C36)</f>
        <v>159</v>
      </c>
      <c r="E36" s="96">
        <f t="shared" si="8"/>
        <v>731.79375694911334</v>
      </c>
      <c r="F36" s="9">
        <f t="shared" si="7"/>
        <v>7.2342470866926148E-2</v>
      </c>
      <c r="G36" s="259">
        <f t="shared" si="9"/>
        <v>0.332954519136413</v>
      </c>
    </row>
    <row r="37" spans="1:7" x14ac:dyDescent="0.3">
      <c r="A37" s="97">
        <v>5</v>
      </c>
      <c r="B37" s="93">
        <f t="shared" si="10"/>
        <v>108</v>
      </c>
      <c r="C37" s="1">
        <f t="shared" si="6"/>
        <v>324</v>
      </c>
      <c r="D37" s="9">
        <f>SUM($C$33:C37)</f>
        <v>483</v>
      </c>
      <c r="E37" s="96">
        <f t="shared" si="8"/>
        <v>2222.9961296001366</v>
      </c>
      <c r="F37" s="9">
        <f t="shared" si="7"/>
        <v>2.7056708873094706E-2</v>
      </c>
      <c r="G37" s="259">
        <f t="shared" si="9"/>
        <v>0.12452786564100871</v>
      </c>
    </row>
    <row r="38" spans="1:7" x14ac:dyDescent="0.3">
      <c r="A38" s="97">
        <v>6</v>
      </c>
      <c r="B38" s="93">
        <f t="shared" si="10"/>
        <v>324</v>
      </c>
      <c r="C38" s="1">
        <f t="shared" si="6"/>
        <v>972</v>
      </c>
      <c r="D38" s="9">
        <f>SUM($C$33:C38)</f>
        <v>1455</v>
      </c>
      <c r="E38" s="96">
        <f t="shared" si="8"/>
        <v>6696.6032475532065</v>
      </c>
      <c r="F38" s="9">
        <f t="shared" si="7"/>
        <v>9.8035548819310012E-3</v>
      </c>
      <c r="G38" s="259">
        <f t="shared" si="9"/>
        <v>4.5120630556635899E-2</v>
      </c>
    </row>
    <row r="39" spans="1:7" x14ac:dyDescent="0.3">
      <c r="A39" s="97">
        <v>7</v>
      </c>
      <c r="B39" s="93">
        <f t="shared" si="10"/>
        <v>972</v>
      </c>
      <c r="C39" s="1">
        <f t="shared" si="6"/>
        <v>2916</v>
      </c>
      <c r="D39" s="9">
        <f>SUM($C$33:C39)</f>
        <v>4371</v>
      </c>
      <c r="E39" s="96">
        <f t="shared" si="8"/>
        <v>20117.424601412418</v>
      </c>
      <c r="F39" s="9">
        <f t="shared" si="7"/>
        <v>3.4689209649319853E-3</v>
      </c>
      <c r="G39" s="259">
        <f t="shared" si="9"/>
        <v>1.5965627078535351E-2</v>
      </c>
    </row>
    <row r="40" spans="1:7" x14ac:dyDescent="0.3">
      <c r="A40" s="97">
        <v>8</v>
      </c>
      <c r="B40" s="93">
        <f t="shared" si="10"/>
        <v>2916</v>
      </c>
      <c r="C40" s="1">
        <f t="shared" si="6"/>
        <v>8748</v>
      </c>
      <c r="D40" s="9">
        <f>SUM($C$33:C40)</f>
        <v>13119</v>
      </c>
      <c r="E40" s="96">
        <f t="shared" si="8"/>
        <v>60379.888662990044</v>
      </c>
      <c r="F40" s="9">
        <f t="shared" si="7"/>
        <v>1.2064957209049513E-3</v>
      </c>
      <c r="G40" s="259">
        <f t="shared" si="9"/>
        <v>5.5528681531073158E-3</v>
      </c>
    </row>
    <row r="41" spans="1:7" x14ac:dyDescent="0.3">
      <c r="A41" s="97">
        <v>9</v>
      </c>
      <c r="B41" s="93">
        <f t="shared" si="10"/>
        <v>8748</v>
      </c>
      <c r="C41" s="1">
        <f t="shared" si="6"/>
        <v>26244</v>
      </c>
      <c r="D41" s="9">
        <f>SUM($C$33:C41)</f>
        <v>39363</v>
      </c>
      <c r="E41" s="96">
        <f t="shared" si="8"/>
        <v>181167.28084772293</v>
      </c>
      <c r="F41" s="9">
        <f t="shared" si="7"/>
        <v>4.1446078981884006E-4</v>
      </c>
      <c r="G41" s="259">
        <f t="shared" si="9"/>
        <v>1.90754602823664E-3</v>
      </c>
    </row>
    <row r="42" spans="1:7" ht="16.2" thickBot="1" x14ac:dyDescent="0.35">
      <c r="A42" s="129">
        <v>10</v>
      </c>
      <c r="B42" s="94">
        <f t="shared" si="10"/>
        <v>26244</v>
      </c>
      <c r="C42" s="109">
        <f t="shared" si="6"/>
        <v>78732</v>
      </c>
      <c r="D42" s="10">
        <f>SUM($C$33:C42)</f>
        <v>118095</v>
      </c>
      <c r="E42" s="357">
        <f t="shared" si="8"/>
        <v>543529.45740192162</v>
      </c>
      <c r="F42" s="10">
        <f t="shared" si="7"/>
        <v>1.4112330183341072E-4</v>
      </c>
      <c r="G42" s="259">
        <f t="shared" si="9"/>
        <v>6.4951667447632271E-4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3</v>
      </c>
      <c r="D45" s="57">
        <f>SUM(C45:C45)</f>
        <v>3</v>
      </c>
      <c r="E45" s="57">
        <f t="shared" ref="E45:E54" si="12">D45/R7</f>
        <v>13.807429376398364</v>
      </c>
      <c r="F45" s="262">
        <f t="shared" ref="F45:F54" si="13">U7/E45</f>
        <v>1.2676517394688809</v>
      </c>
      <c r="G45" s="256">
        <f>U7/D45</f>
        <v>5.834337288861704</v>
      </c>
    </row>
    <row r="46" spans="1:7" x14ac:dyDescent="0.3">
      <c r="A46" s="97">
        <v>2</v>
      </c>
      <c r="B46" s="93">
        <f t="shared" ref="B46:B54" si="14">B45*$O$2*2</f>
        <v>6</v>
      </c>
      <c r="C46" s="1">
        <f t="shared" si="11"/>
        <v>18</v>
      </c>
      <c r="D46" s="9">
        <f>SUM($C$45:C46)</f>
        <v>21</v>
      </c>
      <c r="E46" s="9">
        <f t="shared" si="12"/>
        <v>35.123634880291995</v>
      </c>
      <c r="F46" s="98">
        <f t="shared" si="13"/>
        <v>0.9101471296433955</v>
      </c>
      <c r="G46" s="257">
        <f t="shared" ref="G46:G54" si="15">U8/D46</f>
        <v>1.5222702604257337</v>
      </c>
    </row>
    <row r="47" spans="1:7" x14ac:dyDescent="0.3">
      <c r="A47" s="97">
        <v>3</v>
      </c>
      <c r="B47" s="93">
        <f t="shared" si="14"/>
        <v>36</v>
      </c>
      <c r="C47" s="1">
        <f t="shared" si="11"/>
        <v>108</v>
      </c>
      <c r="D47" s="9">
        <f>SUM($C$45:C47)</f>
        <v>129</v>
      </c>
      <c r="E47" s="9">
        <f t="shared" si="12"/>
        <v>167.30719380531878</v>
      </c>
      <c r="F47" s="98">
        <f t="shared" si="13"/>
        <v>0.26100448672545207</v>
      </c>
      <c r="G47" s="257">
        <f t="shared" si="15"/>
        <v>0.33851107166382138</v>
      </c>
    </row>
    <row r="48" spans="1:7" x14ac:dyDescent="0.3">
      <c r="A48" s="97">
        <v>4</v>
      </c>
      <c r="B48" s="93">
        <f t="shared" si="14"/>
        <v>216</v>
      </c>
      <c r="C48" s="1">
        <f t="shared" si="11"/>
        <v>648</v>
      </c>
      <c r="D48" s="9">
        <f>SUM($C$45:C48)</f>
        <v>777</v>
      </c>
      <c r="E48" s="9">
        <f t="shared" si="12"/>
        <v>900.48539248701456</v>
      </c>
      <c r="F48" s="98">
        <f t="shared" si="13"/>
        <v>5.8790257992389454E-2</v>
      </c>
      <c r="G48" s="257">
        <f t="shared" si="15"/>
        <v>6.813355024799185E-2</v>
      </c>
    </row>
    <row r="49" spans="1:7" x14ac:dyDescent="0.3">
      <c r="A49" s="97">
        <v>5</v>
      </c>
      <c r="B49" s="93">
        <f t="shared" si="14"/>
        <v>1296</v>
      </c>
      <c r="C49" s="1">
        <f t="shared" si="11"/>
        <v>3888</v>
      </c>
      <c r="D49" s="9">
        <f>SUM($C$45:C49)</f>
        <v>4665</v>
      </c>
      <c r="E49" s="9">
        <f t="shared" si="12"/>
        <v>5095.3226484914048</v>
      </c>
      <c r="F49" s="98">
        <f t="shared" si="13"/>
        <v>1.1804347487673854E-2</v>
      </c>
      <c r="G49" s="257">
        <f t="shared" si="15"/>
        <v>1.2893238821995114E-2</v>
      </c>
    </row>
    <row r="50" spans="1:7" x14ac:dyDescent="0.3">
      <c r="A50" s="97">
        <v>6</v>
      </c>
      <c r="B50" s="93">
        <f t="shared" si="14"/>
        <v>7776</v>
      </c>
      <c r="C50" s="1">
        <f t="shared" si="11"/>
        <v>23328</v>
      </c>
      <c r="D50" s="9">
        <f>SUM($C$45:C50)</f>
        <v>27993</v>
      </c>
      <c r="E50" s="9">
        <f t="shared" si="12"/>
        <v>29555.602118551775</v>
      </c>
      <c r="F50" s="98">
        <f t="shared" si="13"/>
        <v>2.2212546100929208E-3</v>
      </c>
      <c r="G50" s="257">
        <f t="shared" si="15"/>
        <v>2.3452476497662E-3</v>
      </c>
    </row>
    <row r="51" spans="1:7" x14ac:dyDescent="0.3">
      <c r="A51" s="97">
        <v>7</v>
      </c>
      <c r="B51" s="93">
        <f t="shared" si="14"/>
        <v>46656</v>
      </c>
      <c r="C51" s="1">
        <f t="shared" si="11"/>
        <v>139968</v>
      </c>
      <c r="D51" s="9">
        <f>SUM($C$45:C51)</f>
        <v>167961</v>
      </c>
      <c r="E51" s="9">
        <f t="shared" si="12"/>
        <v>173769.76479197005</v>
      </c>
      <c r="F51" s="98">
        <f t="shared" si="13"/>
        <v>4.0159895505309935E-4</v>
      </c>
      <c r="G51" s="257">
        <f t="shared" si="15"/>
        <v>4.1548785706371137E-4</v>
      </c>
    </row>
    <row r="52" spans="1:7" x14ac:dyDescent="0.3">
      <c r="A52" s="97">
        <v>8</v>
      </c>
      <c r="B52" s="93">
        <f t="shared" si="14"/>
        <v>279936</v>
      </c>
      <c r="C52" s="1">
        <f t="shared" si="11"/>
        <v>839808</v>
      </c>
      <c r="D52" s="9">
        <f>SUM($C$45:C52)</f>
        <v>1007769</v>
      </c>
      <c r="E52" s="9">
        <f t="shared" si="12"/>
        <v>1029665.9917263713</v>
      </c>
      <c r="F52" s="98">
        <f t="shared" si="13"/>
        <v>7.0749231193384786E-5</v>
      </c>
      <c r="G52" s="257">
        <f t="shared" si="15"/>
        <v>7.228648360945304E-5</v>
      </c>
    </row>
    <row r="53" spans="1:7" x14ac:dyDescent="0.3">
      <c r="A53" s="97">
        <v>9</v>
      </c>
      <c r="B53" s="93">
        <f t="shared" si="14"/>
        <v>1679616</v>
      </c>
      <c r="C53" s="1">
        <f t="shared" si="11"/>
        <v>5038848</v>
      </c>
      <c r="D53" s="9">
        <f>SUM($C$45:C53)</f>
        <v>6046617</v>
      </c>
      <c r="E53" s="9">
        <f t="shared" si="12"/>
        <v>6129870.2544260453</v>
      </c>
      <c r="F53" s="98">
        <f t="shared" si="13"/>
        <v>1.2249318695654743E-5</v>
      </c>
      <c r="G53" s="257">
        <f t="shared" si="15"/>
        <v>1.241797426717764E-5</v>
      </c>
    </row>
    <row r="54" spans="1:7" ht="16.2" thickBot="1" x14ac:dyDescent="0.35">
      <c r="A54" s="129">
        <v>10</v>
      </c>
      <c r="B54" s="94">
        <f t="shared" si="14"/>
        <v>10077696</v>
      </c>
      <c r="C54" s="109">
        <f t="shared" si="11"/>
        <v>30233088</v>
      </c>
      <c r="D54" s="10">
        <f>SUM($C$45:C54)</f>
        <v>36279705</v>
      </c>
      <c r="E54" s="10">
        <f t="shared" si="12"/>
        <v>36597930.75659617</v>
      </c>
      <c r="F54" s="99">
        <f t="shared" si="13"/>
        <v>2.0958745504609324E-6</v>
      </c>
      <c r="G54" s="258">
        <f t="shared" si="15"/>
        <v>2.1142584172688653E-6</v>
      </c>
    </row>
  </sheetData>
  <mergeCells count="3">
    <mergeCell ref="A18:F18"/>
    <mergeCell ref="A31:G31"/>
    <mergeCell ref="A43:G43"/>
  </mergeCells>
  <conditionalFormatting sqref="F21:F30">
    <cfRule type="cellIs" dxfId="568" priority="109" operator="equal">
      <formula>MAX($F$21:$F$30)</formula>
    </cfRule>
  </conditionalFormatting>
  <conditionalFormatting sqref="E21:E30">
    <cfRule type="cellIs" dxfId="567" priority="65" stopIfTrue="1" operator="lessThan">
      <formula>0</formula>
    </cfRule>
    <cfRule type="cellIs" dxfId="566" priority="66" operator="equal">
      <formula>MIN($E$21:$E$30)</formula>
    </cfRule>
  </conditionalFormatting>
  <conditionalFormatting sqref="R7:R16">
    <cfRule type="cellIs" dxfId="565" priority="12" operator="lessThanOrEqual">
      <formula>0</formula>
    </cfRule>
    <cfRule type="cellIs" dxfId="564" priority="13" operator="greaterThan">
      <formula>0</formula>
    </cfRule>
  </conditionalFormatting>
  <conditionalFormatting sqref="U7:U16">
    <cfRule type="cellIs" dxfId="563" priority="10" operator="lessThanOrEqual">
      <formula>0</formula>
    </cfRule>
    <cfRule type="cellIs" dxfId="562" priority="11" operator="greaterThan">
      <formula>0</formula>
    </cfRule>
  </conditionalFormatting>
  <conditionalFormatting sqref="S7:T16">
    <cfRule type="cellIs" dxfId="561" priority="8" operator="lessThanOrEqual">
      <formula>0</formula>
    </cfRule>
    <cfRule type="cellIs" dxfId="560" priority="9" operator="greaterThan">
      <formula>0</formula>
    </cfRule>
  </conditionalFormatting>
  <conditionalFormatting sqref="F45:F54">
    <cfRule type="cellIs" dxfId="559" priority="7" operator="equal">
      <formula>MAX($F$45:$F$54)</formula>
    </cfRule>
  </conditionalFormatting>
  <conditionalFormatting sqref="E45:E54">
    <cfRule type="cellIs" dxfId="558" priority="5" stopIfTrue="1" operator="lessThan">
      <formula>0</formula>
    </cfRule>
    <cfRule type="cellIs" dxfId="557" priority="6" operator="equal">
      <formula>MIN($E$45:$E$54)</formula>
    </cfRule>
  </conditionalFormatting>
  <conditionalFormatting sqref="E33:E42">
    <cfRule type="cellIs" dxfId="556" priority="3" stopIfTrue="1" operator="lessThan">
      <formula>0</formula>
    </cfRule>
    <cfRule type="cellIs" dxfId="555" priority="4" operator="equal">
      <formula>MIN($E$33:$E$42)</formula>
    </cfRule>
  </conditionalFormatting>
  <conditionalFormatting sqref="F33:F42">
    <cfRule type="cellIs" dxfId="554" priority="1" operator="lessThanOrEqual">
      <formula>0</formula>
    </cfRule>
    <cfRule type="cellIs" dxfId="553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7" max="7" width="8.69921875" customWidth="1"/>
    <col min="14" max="14" width="5.69921875" bestFit="1" customWidth="1"/>
    <col min="21" max="21" width="8.69921875" customWidth="1"/>
  </cols>
  <sheetData>
    <row r="1" spans="1:21" x14ac:dyDescent="0.3">
      <c r="C1" t="s">
        <v>93</v>
      </c>
      <c r="D1">
        <f>C2+E2</f>
        <v>1.0000000000000004</v>
      </c>
    </row>
    <row r="2" spans="1:21" x14ac:dyDescent="0.3">
      <c r="A2" t="s">
        <v>39</v>
      </c>
      <c r="B2" s="133" t="s">
        <v>122</v>
      </c>
      <c r="C2" s="139">
        <f>Analysis!B10</f>
        <v>0.64326420850828114</v>
      </c>
      <c r="D2" s="133" t="s">
        <v>123</v>
      </c>
      <c r="E2" s="139">
        <f>Analysis!G10</f>
        <v>0.35673579149171919</v>
      </c>
      <c r="F2" s="133" t="s">
        <v>46</v>
      </c>
      <c r="G2" s="139">
        <f>Analysis!S10</f>
        <v>111.90386273909937</v>
      </c>
      <c r="H2" t="s">
        <v>149</v>
      </c>
      <c r="I2" s="153">
        <f>Analysis!T10</f>
        <v>-112.04642949198137</v>
      </c>
      <c r="J2" t="s">
        <v>47</v>
      </c>
      <c r="K2" s="153">
        <f>G2*C2+I2*E2</f>
        <v>32.012777985242998</v>
      </c>
      <c r="L2" t="s">
        <v>46</v>
      </c>
      <c r="M2" s="160">
        <v>1</v>
      </c>
      <c r="N2" t="s">
        <v>149</v>
      </c>
      <c r="O2" s="160">
        <v>4</v>
      </c>
    </row>
    <row r="4" spans="1:21" x14ac:dyDescent="0.3">
      <c r="A4" t="s">
        <v>120</v>
      </c>
      <c r="B4">
        <f>$C$2</f>
        <v>0.64326420850828114</v>
      </c>
      <c r="C4" t="s">
        <v>121</v>
      </c>
      <c r="D4">
        <f>$E$2</f>
        <v>0.35673579149171919</v>
      </c>
      <c r="E4" t="s">
        <v>46</v>
      </c>
      <c r="F4">
        <f>G2</f>
        <v>111.90386273909937</v>
      </c>
      <c r="G4" t="s">
        <v>149</v>
      </c>
      <c r="H4">
        <f>I2</f>
        <v>-112.04642949198137</v>
      </c>
      <c r="I4" t="s">
        <v>47</v>
      </c>
      <c r="J4">
        <f>B4*F4+D4*H4</f>
        <v>32.012777985242998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4" t="s">
        <v>47</v>
      </c>
    </row>
    <row r="7" spans="1:21" x14ac:dyDescent="0.3">
      <c r="A7" s="100">
        <v>1</v>
      </c>
      <c r="B7" s="95">
        <f>C7*B4</f>
        <v>0.64326420850828114</v>
      </c>
      <c r="C7" s="95">
        <v>1</v>
      </c>
      <c r="D7" s="107">
        <f>C7*D4</f>
        <v>0.35673579149171919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1.0000000000000004</v>
      </c>
      <c r="R7" s="265">
        <f>B7-D7</f>
        <v>0.28652841701656195</v>
      </c>
      <c r="S7" s="266">
        <f>IF(Rules!B23=Rules!D23,SUM(C7)*B4*F4,SUM(C7)*B4*F4*POWER(O2,A7-1))</f>
        <v>71.983749693886082</v>
      </c>
      <c r="T7" s="252">
        <f>IF(Rules!B23=Rules!D23,SUM(C7)*D4*H4,SUM(C7)*D4*H4*POWER(O2,A7-1))</f>
        <v>-39.970971708643084</v>
      </c>
      <c r="U7" s="263">
        <f>S7+T7</f>
        <v>32.012777985242998</v>
      </c>
    </row>
    <row r="8" spans="1:21" x14ac:dyDescent="0.3">
      <c r="A8" s="98">
        <v>2</v>
      </c>
      <c r="B8" s="97">
        <f>C8*B4</f>
        <v>0.83483925184435459</v>
      </c>
      <c r="C8" s="97">
        <f>1/(1-B4*D4)</f>
        <v>1.2978170412750505</v>
      </c>
      <c r="D8" s="93">
        <f>C8*D4</f>
        <v>0.46297778943069634</v>
      </c>
      <c r="E8" s="1">
        <f>D8*D4</f>
        <v>0.16516074815564596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1.0000000000000004</v>
      </c>
      <c r="R8" s="267">
        <f>B8-E8</f>
        <v>0.66967850368870863</v>
      </c>
      <c r="S8" s="268">
        <f>IF(Rules!B23=Rules!D23,SUM(C8:D8)*B4*F4,SUM(C8:D8)*B4*F4*POWER(O2,A8-1))</f>
        <v>126.748614355811</v>
      </c>
      <c r="T8" s="253">
        <f>IF(Rules!B23=Rules!D23,SUM(C8:D8)*D4*H4,SUM(C8:D8)*D4*H4*POWER(O2,A8-1))</f>
        <v>-70.380680362864396</v>
      </c>
      <c r="U8" s="264">
        <f>S8+T8</f>
        <v>56.367933992946604</v>
      </c>
    </row>
    <row r="9" spans="1:21" x14ac:dyDescent="0.3">
      <c r="A9" s="98">
        <v>3</v>
      </c>
      <c r="B9" s="97">
        <f>C9*B4</f>
        <v>0.91609202489952868</v>
      </c>
      <c r="C9" s="97">
        <f>1/(1-D4*B4/(1-D4*B4))</f>
        <v>1.4241302606030741</v>
      </c>
      <c r="D9" s="93">
        <f>C9*D4*C8</f>
        <v>0.65934067991537282</v>
      </c>
      <c r="E9" s="1">
        <f>D9*(D4)</f>
        <v>0.2352104193122988</v>
      </c>
      <c r="F9" s="1">
        <f>E9*D4</f>
        <v>8.3907975100472071E-2</v>
      </c>
      <c r="G9" s="1"/>
      <c r="H9" s="1"/>
      <c r="I9" s="1"/>
      <c r="J9" s="1"/>
      <c r="K9" s="1"/>
      <c r="L9" s="1"/>
      <c r="M9" s="235"/>
      <c r="N9" s="97">
        <f>B9+F9</f>
        <v>1.0000000000000007</v>
      </c>
      <c r="R9" s="267">
        <f>B9-F9</f>
        <v>0.83218404979905658</v>
      </c>
      <c r="S9" s="268">
        <f>IF(Rules!B23=Rules!D23,SUM(C9:E9)*B4*F4,SUM(C9:E9)*B4*F4*POWER(O2,A9-1))</f>
        <v>166.90737862593579</v>
      </c>
      <c r="T9" s="253">
        <f>IF(Rules!B23=Rules!D23,SUM(C9:E9)*D4*H4,SUM(C9:E9)*D4*H4*POWER(O2,A9-1))</f>
        <v>-92.679947035152793</v>
      </c>
      <c r="U9" s="264">
        <f t="shared" ref="U9:U15" si="0">S9+T9</f>
        <v>74.227431590782999</v>
      </c>
    </row>
    <row r="10" spans="1:21" x14ac:dyDescent="0.3">
      <c r="A10" s="98">
        <v>4</v>
      </c>
      <c r="B10" s="97">
        <f>C10*B4</f>
        <v>0.95553609178137844</v>
      </c>
      <c r="C10" s="97">
        <f>1/(1-D4*B4/(1-D4*B4/(1-D4*B4)))</f>
        <v>1.4854488702196731</v>
      </c>
      <c r="D10" s="93">
        <f>C10*D4*C9</f>
        <v>0.75466482325422823</v>
      </c>
      <c r="E10" s="1">
        <f>D10*D4*C8</f>
        <v>0.34939305163134976</v>
      </c>
      <c r="F10" s="1">
        <f>E10*D4</f>
        <v>0.12464100681541666</v>
      </c>
      <c r="G10" s="1">
        <f>F10*D4</f>
        <v>4.4463908218622429E-2</v>
      </c>
      <c r="H10" s="1"/>
      <c r="I10" s="1"/>
      <c r="J10" s="1"/>
      <c r="K10" s="1"/>
      <c r="L10" s="1"/>
      <c r="M10" s="235"/>
      <c r="N10" s="97">
        <f>B10+G10</f>
        <v>1.0000000000000009</v>
      </c>
      <c r="R10" s="267">
        <f>B10-G10</f>
        <v>0.91107218356275599</v>
      </c>
      <c r="S10" s="268">
        <f>IF(Rules!B23=Rules!D23,SUM(C10:F10)*B4*F4,SUM(C10:F10)*B4*F4*POWER(O2,A10-1))</f>
        <v>195.37453240648102</v>
      </c>
      <c r="T10" s="253">
        <f>IF(Rules!B23=Rules!D23,SUM(C10:F10)*D4*H4,SUM(C10:F10)*D4*H4*POWER(O2,A10-1))</f>
        <v>-108.48712300509824</v>
      </c>
      <c r="U10" s="264">
        <f t="shared" si="0"/>
        <v>86.887409401382783</v>
      </c>
    </row>
    <row r="11" spans="1:21" x14ac:dyDescent="0.3">
      <c r="A11" s="98">
        <v>5</v>
      </c>
      <c r="B11" s="97">
        <f>C11*B4</f>
        <v>0.97593500231783026</v>
      </c>
      <c r="C11" s="97">
        <f>1/(1-D4*B4/(1-D4*B4/(1-D4*B4/(1-D4*B4))))</f>
        <v>1.5171604286534255</v>
      </c>
      <c r="D11" s="93">
        <f>C11*D4*C10</f>
        <v>0.80396269808437149</v>
      </c>
      <c r="E11" s="1">
        <f>D11*D4*C9</f>
        <v>0.4084437907062467</v>
      </c>
      <c r="F11" s="1">
        <f>E11*D4*C8</f>
        <v>0.18910040332787209</v>
      </c>
      <c r="G11" s="1">
        <f>F11*D4</f>
        <v>6.7458882052571778E-2</v>
      </c>
      <c r="H11" s="1">
        <f>G11*D4</f>
        <v>2.4064997682170724E-2</v>
      </c>
      <c r="I11" s="1"/>
      <c r="J11" s="1"/>
      <c r="K11" s="1"/>
      <c r="L11" s="1"/>
      <c r="M11" s="235"/>
      <c r="N11" s="97">
        <f>B11+H11</f>
        <v>1.0000000000000009</v>
      </c>
      <c r="R11" s="267">
        <f>B11-H11</f>
        <v>0.95187000463565952</v>
      </c>
      <c r="S11" s="268">
        <f>IF(Rules!B23=Rules!D23,SUM(C11:G11)*B4*F4,SUM(C11:G11)*B4*F4*POWER(O2,A11-1))</f>
        <v>214.95256113847248</v>
      </c>
      <c r="T11" s="253">
        <f>IF(Rules!B23=Rules!D23,SUM(C11:G11)*D4*H4,SUM(C11:G11)*D4*H4*POWER(O2,A11-1))</f>
        <v>-119.35836597153541</v>
      </c>
      <c r="U11" s="264">
        <f t="shared" si="0"/>
        <v>95.59419516693707</v>
      </c>
    </row>
    <row r="12" spans="1:21" x14ac:dyDescent="0.3">
      <c r="A12" s="98">
        <v>6</v>
      </c>
      <c r="B12" s="97">
        <f>C12*B4</f>
        <v>0.98683000928500009</v>
      </c>
      <c r="C12" s="97">
        <f>1/(1-D4*B4/(1-D4*B4/(1-D4*B4/(1-D4*B4/(1-D4*B4)))))</f>
        <v>1.534097492496034</v>
      </c>
      <c r="D12" s="93">
        <f>C12*D4*C11</f>
        <v>0.8302925694165344</v>
      </c>
      <c r="E12" s="1">
        <f>D12*D4*C10</f>
        <v>0.43998264237618684</v>
      </c>
      <c r="F12" s="1">
        <f>E12*D4*C9</f>
        <v>0.22352800537298217</v>
      </c>
      <c r="G12" s="1">
        <f>F12*D4*C8</f>
        <v>0.10348850180343609</v>
      </c>
      <c r="H12" s="1">
        <f>G12*D4</f>
        <v>3.6918052601140984E-2</v>
      </c>
      <c r="I12" s="1">
        <f>H12*D4</f>
        <v>1.3169990715000952E-2</v>
      </c>
      <c r="J12" s="1"/>
      <c r="K12" s="1"/>
      <c r="L12" s="1"/>
      <c r="M12" s="235"/>
      <c r="N12" s="97">
        <f>B12+I12</f>
        <v>1.0000000000000011</v>
      </c>
      <c r="R12" s="267">
        <f>B12-I12</f>
        <v>0.97366001856999917</v>
      </c>
      <c r="S12" s="268">
        <f>IF(Rules!B23=Rules!D23,SUM(C12:H12)*B4*F4,SUM(C12:H12)*B4*F4*POWER(O2,A12-1))</f>
        <v>228.06663704987068</v>
      </c>
      <c r="T12" s="253">
        <f>IF(Rules!B23=Rules!D23,SUM(C12:H12)*D4*H4,SUM(C12:H12)*D4*H4*POWER(O2,A12-1))</f>
        <v>-126.64032001628303</v>
      </c>
      <c r="U12" s="264">
        <f t="shared" si="0"/>
        <v>101.42631703358765</v>
      </c>
    </row>
    <row r="13" spans="1:21" x14ac:dyDescent="0.3">
      <c r="A13" s="98">
        <v>7</v>
      </c>
      <c r="B13" s="97">
        <f>C13*B4</f>
        <v>0.99274925991267371</v>
      </c>
      <c r="C13" s="97">
        <f>1/(1-D4*B4/(1-D4*B4/(1-D4*B4/(1-D4*B4/(1-D4*B4/(1-D4*B4))))))</f>
        <v>1.5432993889320261</v>
      </c>
      <c r="D13" s="93">
        <f>C13*D4*C12</f>
        <v>0.84459757242195721</v>
      </c>
      <c r="E13" s="1">
        <f>D13*D4*C11</f>
        <v>0.45711768121608298</v>
      </c>
      <c r="F13" s="1">
        <f>E13*D4*C10</f>
        <v>0.2422325005264854</v>
      </c>
      <c r="G13" s="1">
        <f>F13*D4*C9</f>
        <v>0.12306337219753391</v>
      </c>
      <c r="H13" s="1">
        <f>G13*D4*C8</f>
        <v>5.6975608019901258E-2</v>
      </c>
      <c r="I13" s="1">
        <f>H13*D4</f>
        <v>2.0325238622701421E-2</v>
      </c>
      <c r="J13" s="1">
        <f>I13*D4</f>
        <v>7.250740087327452E-3</v>
      </c>
      <c r="K13" s="1"/>
      <c r="L13" s="1"/>
      <c r="M13" s="235"/>
      <c r="N13" s="97">
        <f>B13+J13</f>
        <v>1.0000000000000011</v>
      </c>
      <c r="R13" s="267">
        <f>B13-J13</f>
        <v>0.98549851982534631</v>
      </c>
      <c r="S13" s="268">
        <f>IF(Rules!B23=Rules!D23,SUM(C13:I13)*B4*F4,SUM(C13:I13)*B4*F4*POWER(O2,A13-1))</f>
        <v>236.65459336842653</v>
      </c>
      <c r="T13" s="253">
        <f>IF(Rules!B23=Rules!D23,SUM(C13:I13)*D4*H4,SUM(C13:I13)*D4*H4*POWER(O2,A13-1))</f>
        <v>-131.4090207369849</v>
      </c>
      <c r="U13" s="264">
        <f t="shared" si="0"/>
        <v>105.24557263144163</v>
      </c>
    </row>
    <row r="14" spans="1:21" x14ac:dyDescent="0.3">
      <c r="A14" s="98">
        <v>8</v>
      </c>
      <c r="B14" s="97">
        <f>C14*B4</f>
        <v>0.99599505260987664</v>
      </c>
      <c r="C14" s="97">
        <f>1/(1-D4*B4/(1-D4*B4/(1-D4*B4/(1-D4*B4/(1-D4*B4/(1-D4*B4/(1-D4*B4)))))))</f>
        <v>1.5483452047170048</v>
      </c>
      <c r="D14" s="93">
        <f>C14*D4*C13</f>
        <v>0.85244165222344337</v>
      </c>
      <c r="E14" s="1">
        <f>D14*D4*C12</f>
        <v>0.46651359759657973</v>
      </c>
      <c r="F14" s="1">
        <f>E14*D4*C11</f>
        <v>0.2524890207505614</v>
      </c>
      <c r="G14" s="1">
        <f>F14*D4*C10</f>
        <v>0.13379715851109436</v>
      </c>
      <c r="H14" s="1">
        <f>G14*D4*C9</f>
        <v>6.7974072352124063E-2</v>
      </c>
      <c r="I14" s="1">
        <f>H14*D4*C8</f>
        <v>3.1470485756188611E-2</v>
      </c>
      <c r="J14" s="1">
        <f>I14*D4</f>
        <v>1.122664864486282E-2</v>
      </c>
      <c r="K14" s="1">
        <f>J14*D4</f>
        <v>4.004947390124575E-3</v>
      </c>
      <c r="L14" s="1"/>
      <c r="M14" s="235"/>
      <c r="N14" s="97">
        <f>B14+K14</f>
        <v>1.0000000000000011</v>
      </c>
      <c r="R14" s="267">
        <f>B14-K14</f>
        <v>0.99199010521975206</v>
      </c>
      <c r="S14" s="268">
        <f>IF(Rules!B23=Rules!D23,SUM(C14:J14)*B4*F4,SUM(C14:J14)*B4*F4*POWER(O2,A14-1))</f>
        <v>242.17189429997876</v>
      </c>
      <c r="T14" s="253">
        <f>IF(Rules!B23=Rules!D23,SUM(C14:J14)*D4*H4,SUM(C14:J14)*D4*H4*POWER(O2,A14-1))</f>
        <v>-134.47265496527905</v>
      </c>
      <c r="U14" s="264">
        <f t="shared" si="0"/>
        <v>107.69923933469971</v>
      </c>
    </row>
    <row r="15" spans="1:21" x14ac:dyDescent="0.3">
      <c r="A15" s="98">
        <v>9</v>
      </c>
      <c r="B15" s="97">
        <f>C15*B4</f>
        <v>0.99778389363316533</v>
      </c>
      <c r="C15" s="97">
        <f>1/(1-D4*B4/(1-D4*B4/(1-D4*B4/(1-D4*B4/(1-D4*B4/(1-D4*B4/(1-D4*B4/(1-D4*B4))))))))</f>
        <v>1.551126085418322</v>
      </c>
      <c r="D15" s="93">
        <f>C15*D4*C14</f>
        <v>0.85676472921814517</v>
      </c>
      <c r="E15" s="1">
        <f>D15*D4*C13</f>
        <v>0.47169193221028077</v>
      </c>
      <c r="F15" s="1">
        <f>E15*D4*C12</f>
        <v>0.25814165659167021</v>
      </c>
      <c r="G15" s="1">
        <f>F15*D4*C11</f>
        <v>0.13971282814380365</v>
      </c>
      <c r="H15" s="1">
        <f>G15*D4*C10</f>
        <v>7.4035612945155024E-2</v>
      </c>
      <c r="I15" s="1">
        <f>H15*D4*C9</f>
        <v>3.7612922179887168E-2</v>
      </c>
      <c r="J15" s="1">
        <f>I15*D4*C8</f>
        <v>1.7413947564872967E-2</v>
      </c>
      <c r="K15" s="1">
        <f>J15*D4</f>
        <v>6.2121783675502537E-3</v>
      </c>
      <c r="L15" s="1">
        <f>K15*D4</f>
        <v>2.216106366835776E-3</v>
      </c>
      <c r="M15" s="235"/>
      <c r="N15" s="97">
        <f>B15+L15</f>
        <v>1.0000000000000011</v>
      </c>
      <c r="R15" s="267">
        <f>B15-L15</f>
        <v>0.99556778726632955</v>
      </c>
      <c r="S15" s="268">
        <f>IF(Rules!B23=Rules!D23,SUM(C15:K15)*B4*F4,SUM(C15:K15)*B4*F4*POWER(O2,A15-1))</f>
        <v>245.65979865712353</v>
      </c>
      <c r="T15" s="253">
        <f>IF(Rules!B23=Rules!D23,SUM(C15:K15)*D4*H4,SUM(C15:K15)*D4*H4*POWER(O2,A15-1))</f>
        <v>-136.40941051045073</v>
      </c>
      <c r="U15" s="264">
        <f t="shared" si="0"/>
        <v>109.2503881466728</v>
      </c>
    </row>
    <row r="16" spans="1:21" ht="16.2" thickBot="1" x14ac:dyDescent="0.35">
      <c r="A16" s="99">
        <v>10</v>
      </c>
      <c r="B16" s="129">
        <f>C16*B4</f>
        <v>0.99877251983529269</v>
      </c>
      <c r="C16" s="129">
        <f>1/(1-D4*B4/(1-D4*B4/(1-D4*B4/(1-D4*B4/(1-D4*B4/(1-D4*B4/(1-D4*B4/(1-D4*B4/(1-D4*B4)))))))))</f>
        <v>1.5526629752204453</v>
      </c>
      <c r="D16" s="94">
        <f>C16*D4*C15</f>
        <v>0.85915393381214433</v>
      </c>
      <c r="E16" s="109">
        <f>D16*D4*C14</f>
        <v>0.47455380602457592</v>
      </c>
      <c r="F16" s="109">
        <f>E16*D4*C13</f>
        <v>0.26126565913345523</v>
      </c>
      <c r="G16" s="109">
        <f>F16*D4*C12</f>
        <v>0.14298219972343806</v>
      </c>
      <c r="H16" s="109">
        <f>G16*D4*C11</f>
        <v>7.7385602003719065E-2</v>
      </c>
      <c r="I16" s="109">
        <f>H16*D4*C10</f>
        <v>4.1007619368910869E-2</v>
      </c>
      <c r="J16" s="109">
        <f>I16*D4*C9</f>
        <v>2.0833438594584038E-2</v>
      </c>
      <c r="K16" s="109">
        <f>J16*D4*C8</f>
        <v>9.6454193467606711E-3</v>
      </c>
      <c r="L16" s="109">
        <f>K16*D4</f>
        <v>3.440866304936209E-3</v>
      </c>
      <c r="M16" s="237">
        <f>L16*D4</f>
        <v>1.2274801647086057E-3</v>
      </c>
      <c r="N16" s="129">
        <f>B16+M16</f>
        <v>1.0000000000000013</v>
      </c>
      <c r="R16" s="269">
        <f>B16-M16</f>
        <v>0.99754503967058406</v>
      </c>
      <c r="S16" s="270">
        <f>IF(Rules!B23=Rules!D23,SUM(C16:L16)*B4*F4,SUM(C16:L16)*B4*F4*POWER(O2,A16-1))</f>
        <v>247.83512071525215</v>
      </c>
      <c r="T16" s="254">
        <f>IF(Rules!B23=Rules!D23,SUM(C16:L16)*D4*H4,SUM(C16:L16)*D4*H4*POWER(O2,A16-1))</f>
        <v>-137.61731836204785</v>
      </c>
      <c r="U16" s="271">
        <f>S16+T16</f>
        <v>110.21780235320429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4</v>
      </c>
      <c r="D21" s="57">
        <f>SUM($C$21:C21)</f>
        <v>4</v>
      </c>
      <c r="E21" s="57">
        <f t="shared" ref="E21:E30" si="2">D21/R7</f>
        <v>13.960220915082191</v>
      </c>
      <c r="F21" s="234">
        <f t="shared" ref="F21:F30" si="3">U7/E21</f>
        <v>2.2931426501035799</v>
      </c>
      <c r="G21" s="256">
        <f>U7/D21</f>
        <v>8.0031944963107495</v>
      </c>
    </row>
    <row r="22" spans="1:7" x14ac:dyDescent="0.3">
      <c r="A22" s="97">
        <v>2</v>
      </c>
      <c r="B22" s="93">
        <f>C21</f>
        <v>4</v>
      </c>
      <c r="C22" s="1">
        <f t="shared" si="1"/>
        <v>16</v>
      </c>
      <c r="D22" s="9">
        <f>SUM($C$21:C22)</f>
        <v>20</v>
      </c>
      <c r="E22" s="9">
        <f>D22/R8</f>
        <v>29.86507688366348</v>
      </c>
      <c r="F22" s="235">
        <f t="shared" si="3"/>
        <v>1.8874196846210187</v>
      </c>
      <c r="G22" s="257">
        <f>U8/D22</f>
        <v>2.8183966996473302</v>
      </c>
    </row>
    <row r="23" spans="1:7" x14ac:dyDescent="0.3">
      <c r="A23" s="97">
        <v>3</v>
      </c>
      <c r="B23" s="93">
        <f t="shared" ref="B23:B30" si="4">C22</f>
        <v>16</v>
      </c>
      <c r="C23" s="1">
        <f t="shared" si="1"/>
        <v>64</v>
      </c>
      <c r="D23" s="9">
        <f>SUM($C$21:C23)</f>
        <v>84</v>
      </c>
      <c r="E23" s="9">
        <f t="shared" si="2"/>
        <v>100.93920932548883</v>
      </c>
      <c r="F23" s="235">
        <f t="shared" si="3"/>
        <v>0.73536767413571702</v>
      </c>
      <c r="G23" s="257">
        <f t="shared" ref="G23:G29" si="5">U9/D23</f>
        <v>0.88365989989027383</v>
      </c>
    </row>
    <row r="24" spans="1:7" x14ac:dyDescent="0.3">
      <c r="A24" s="97">
        <v>4</v>
      </c>
      <c r="B24" s="93">
        <f t="shared" si="4"/>
        <v>64</v>
      </c>
      <c r="C24" s="1">
        <f t="shared" si="1"/>
        <v>256</v>
      </c>
      <c r="D24" s="9">
        <f>SUM($C$21:C24)</f>
        <v>340</v>
      </c>
      <c r="E24" s="9">
        <f t="shared" si="2"/>
        <v>373.18667624164192</v>
      </c>
      <c r="F24" s="235">
        <f t="shared" si="3"/>
        <v>0.23282559355126162</v>
      </c>
      <c r="G24" s="257">
        <f t="shared" si="5"/>
        <v>0.25555120412171406</v>
      </c>
    </row>
    <row r="25" spans="1:7" x14ac:dyDescent="0.3">
      <c r="A25" s="97">
        <v>5</v>
      </c>
      <c r="B25" s="93">
        <f t="shared" si="4"/>
        <v>256</v>
      </c>
      <c r="C25" s="1">
        <f t="shared" si="1"/>
        <v>1024</v>
      </c>
      <c r="D25" s="9">
        <f>SUM($C$21:C25)</f>
        <v>1364</v>
      </c>
      <c r="E25" s="9">
        <f t="shared" si="2"/>
        <v>1432.9687807759931</v>
      </c>
      <c r="F25" s="235">
        <f t="shared" si="3"/>
        <v>6.6710591639805375E-2</v>
      </c>
      <c r="G25" s="257">
        <f t="shared" si="5"/>
        <v>7.0083720796874679E-2</v>
      </c>
    </row>
    <row r="26" spans="1:7" x14ac:dyDescent="0.3">
      <c r="A26" s="97">
        <v>6</v>
      </c>
      <c r="B26" s="93">
        <f t="shared" si="4"/>
        <v>1024</v>
      </c>
      <c r="C26" s="1">
        <f t="shared" si="1"/>
        <v>4096</v>
      </c>
      <c r="D26" s="9">
        <f>SUM($C$21:C26)</f>
        <v>5460</v>
      </c>
      <c r="E26" s="9">
        <f t="shared" si="2"/>
        <v>5607.7068954921506</v>
      </c>
      <c r="F26" s="235">
        <f t="shared" si="3"/>
        <v>1.8086950499342416E-2</v>
      </c>
      <c r="G26" s="257">
        <f t="shared" si="5"/>
        <v>1.8576248540950118E-2</v>
      </c>
    </row>
    <row r="27" spans="1:7" x14ac:dyDescent="0.3">
      <c r="A27" s="97">
        <v>7</v>
      </c>
      <c r="B27" s="93">
        <f t="shared" si="4"/>
        <v>4096</v>
      </c>
      <c r="C27" s="1">
        <f t="shared" si="1"/>
        <v>16384</v>
      </c>
      <c r="D27" s="9">
        <f>SUM($C$21:C27)</f>
        <v>21844</v>
      </c>
      <c r="E27" s="9">
        <f t="shared" si="2"/>
        <v>22165.431566423129</v>
      </c>
      <c r="F27" s="235">
        <f t="shared" si="3"/>
        <v>4.7481851330551505E-3</v>
      </c>
      <c r="G27" s="257">
        <f t="shared" si="5"/>
        <v>4.8180540483172326E-3</v>
      </c>
    </row>
    <row r="28" spans="1:7" x14ac:dyDescent="0.3">
      <c r="A28" s="97">
        <v>8</v>
      </c>
      <c r="B28" s="93">
        <f t="shared" si="4"/>
        <v>16384</v>
      </c>
      <c r="C28" s="1">
        <f t="shared" si="1"/>
        <v>65536</v>
      </c>
      <c r="D28" s="9">
        <f>SUM($C$21:C28)</f>
        <v>87380</v>
      </c>
      <c r="E28" s="9">
        <f t="shared" si="2"/>
        <v>88085.556035504022</v>
      </c>
      <c r="F28" s="235">
        <f t="shared" si="3"/>
        <v>1.2226662824412454E-3</v>
      </c>
      <c r="G28" s="257">
        <f t="shared" si="5"/>
        <v>1.2325387884492985E-3</v>
      </c>
    </row>
    <row r="29" spans="1:7" x14ac:dyDescent="0.3">
      <c r="A29" s="97">
        <v>9</v>
      </c>
      <c r="B29" s="93">
        <f t="shared" si="4"/>
        <v>65536</v>
      </c>
      <c r="C29" s="1">
        <f t="shared" si="1"/>
        <v>262144</v>
      </c>
      <c r="D29" s="9">
        <f>SUM($C$21:C29)</f>
        <v>349524</v>
      </c>
      <c r="E29" s="9">
        <f t="shared" si="2"/>
        <v>351080.06151920324</v>
      </c>
      <c r="F29" s="235">
        <f t="shared" si="3"/>
        <v>3.1118368748689839E-4</v>
      </c>
      <c r="G29" s="257">
        <f t="shared" si="5"/>
        <v>3.1256906005502569E-4</v>
      </c>
    </row>
    <row r="30" spans="1:7" ht="16.2" thickBot="1" x14ac:dyDescent="0.35">
      <c r="A30" s="129">
        <v>10</v>
      </c>
      <c r="B30" s="94">
        <f t="shared" si="4"/>
        <v>262144</v>
      </c>
      <c r="C30" s="109">
        <f t="shared" si="1"/>
        <v>1048576</v>
      </c>
      <c r="D30" s="10">
        <f>SUM($C$21:C30)</f>
        <v>1398100</v>
      </c>
      <c r="E30" s="10">
        <f t="shared" si="2"/>
        <v>1401540.7268845623</v>
      </c>
      <c r="F30" s="235">
        <f t="shared" si="3"/>
        <v>7.864045634849566E-5</v>
      </c>
      <c r="G30" s="258">
        <f>U16/D30</f>
        <v>7.8833990668195612E-5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4</v>
      </c>
      <c r="D33" s="57">
        <f>SUM($C$33:C33)</f>
        <v>4</v>
      </c>
      <c r="E33" s="96">
        <f>D33/$R$7</f>
        <v>13.960220915082191</v>
      </c>
      <c r="F33" s="8">
        <f t="shared" ref="F33:F42" si="7">U7/E33</f>
        <v>2.2931426501035799</v>
      </c>
      <c r="G33" s="259">
        <f>U7/D33</f>
        <v>8.0031944963107495</v>
      </c>
    </row>
    <row r="34" spans="1:7" x14ac:dyDescent="0.3">
      <c r="A34" s="97">
        <v>2</v>
      </c>
      <c r="B34" s="93">
        <f>C33+1</f>
        <v>5</v>
      </c>
      <c r="C34" s="1">
        <f t="shared" si="6"/>
        <v>20</v>
      </c>
      <c r="D34" s="9">
        <f>SUM($C$33:C34)</f>
        <v>24</v>
      </c>
      <c r="E34" s="96">
        <f t="shared" ref="E34:E42" si="8">D34/$R$7</f>
        <v>83.761325490493149</v>
      </c>
      <c r="F34" s="9">
        <f t="shared" si="7"/>
        <v>0.67295895406221007</v>
      </c>
      <c r="G34" s="259">
        <f t="shared" ref="G34:G42" si="9">U8/D34</f>
        <v>2.3486639163727752</v>
      </c>
    </row>
    <row r="35" spans="1:7" x14ac:dyDescent="0.3">
      <c r="A35" s="97">
        <v>3</v>
      </c>
      <c r="B35" s="93">
        <f t="shared" ref="B35:B42" si="10">C34</f>
        <v>20</v>
      </c>
      <c r="C35" s="1">
        <f t="shared" si="6"/>
        <v>80</v>
      </c>
      <c r="D35" s="9">
        <f>SUM($C$33:C35)</f>
        <v>104</v>
      </c>
      <c r="E35" s="96">
        <f t="shared" si="8"/>
        <v>362.96574379213695</v>
      </c>
      <c r="F35" s="9">
        <f t="shared" si="7"/>
        <v>0.20450258147030959</v>
      </c>
      <c r="G35" s="259">
        <f t="shared" si="9"/>
        <v>0.71372530375752885</v>
      </c>
    </row>
    <row r="36" spans="1:7" x14ac:dyDescent="0.3">
      <c r="A36" s="97">
        <v>4</v>
      </c>
      <c r="B36" s="93">
        <f t="shared" si="10"/>
        <v>80</v>
      </c>
      <c r="C36" s="1">
        <f t="shared" si="6"/>
        <v>320</v>
      </c>
      <c r="D36" s="9">
        <f>SUM($C$33:C36)</f>
        <v>424</v>
      </c>
      <c r="E36" s="96">
        <f t="shared" si="8"/>
        <v>1479.7834169987123</v>
      </c>
      <c r="F36" s="9">
        <f t="shared" si="7"/>
        <v>5.8716301590679601E-2</v>
      </c>
      <c r="G36" s="259">
        <f t="shared" si="9"/>
        <v>0.20492313538061976</v>
      </c>
    </row>
    <row r="37" spans="1:7" x14ac:dyDescent="0.3">
      <c r="A37" s="97">
        <v>5</v>
      </c>
      <c r="B37" s="93">
        <f t="shared" si="10"/>
        <v>320</v>
      </c>
      <c r="C37" s="1">
        <f t="shared" si="6"/>
        <v>1280</v>
      </c>
      <c r="D37" s="9">
        <f>SUM($C$33:C37)</f>
        <v>1704</v>
      </c>
      <c r="E37" s="96">
        <f t="shared" si="8"/>
        <v>5947.0541098250133</v>
      </c>
      <c r="F37" s="9">
        <f t="shared" si="7"/>
        <v>1.6074209751851382E-2</v>
      </c>
      <c r="G37" s="259">
        <f t="shared" si="9"/>
        <v>5.6099879792803446E-2</v>
      </c>
    </row>
    <row r="38" spans="1:7" x14ac:dyDescent="0.3">
      <c r="A38" s="97">
        <v>6</v>
      </c>
      <c r="B38" s="93">
        <f t="shared" si="10"/>
        <v>1280</v>
      </c>
      <c r="C38" s="1">
        <f t="shared" si="6"/>
        <v>5120</v>
      </c>
      <c r="D38" s="9">
        <f>SUM($C$33:C38)</f>
        <v>6824</v>
      </c>
      <c r="E38" s="96">
        <f t="shared" si="8"/>
        <v>23816.136881130216</v>
      </c>
      <c r="F38" s="9">
        <f t="shared" si="7"/>
        <v>4.2587224594744762E-3</v>
      </c>
      <c r="G38" s="259">
        <f t="shared" si="9"/>
        <v>1.4863176587571461E-2</v>
      </c>
    </row>
    <row r="39" spans="1:7" x14ac:dyDescent="0.3">
      <c r="A39" s="97">
        <v>7</v>
      </c>
      <c r="B39" s="93">
        <f t="shared" si="10"/>
        <v>5120</v>
      </c>
      <c r="C39" s="1">
        <f t="shared" si="6"/>
        <v>20480</v>
      </c>
      <c r="D39" s="9">
        <f>SUM($C$33:C39)</f>
        <v>27304</v>
      </c>
      <c r="E39" s="96">
        <f t="shared" si="8"/>
        <v>95292.467966351032</v>
      </c>
      <c r="F39" s="9">
        <f t="shared" si="7"/>
        <v>1.1044479682130299E-3</v>
      </c>
      <c r="G39" s="259">
        <f t="shared" si="9"/>
        <v>3.8545844063668927E-3</v>
      </c>
    </row>
    <row r="40" spans="1:7" x14ac:dyDescent="0.3">
      <c r="A40" s="97">
        <v>8</v>
      </c>
      <c r="B40" s="93">
        <f t="shared" si="10"/>
        <v>20480</v>
      </c>
      <c r="C40" s="1">
        <f t="shared" si="6"/>
        <v>81920</v>
      </c>
      <c r="D40" s="9">
        <f>SUM($C$33:C40)</f>
        <v>109224</v>
      </c>
      <c r="E40" s="96">
        <f t="shared" si="8"/>
        <v>381197.79230723431</v>
      </c>
      <c r="F40" s="9">
        <f t="shared" si="7"/>
        <v>2.8252849703782457E-4</v>
      </c>
      <c r="G40" s="259">
        <f t="shared" si="9"/>
        <v>9.8604005836354391E-4</v>
      </c>
    </row>
    <row r="41" spans="1:7" x14ac:dyDescent="0.3">
      <c r="A41" s="97">
        <v>9</v>
      </c>
      <c r="B41" s="93">
        <f t="shared" si="10"/>
        <v>81920</v>
      </c>
      <c r="C41" s="1">
        <f t="shared" si="6"/>
        <v>327680</v>
      </c>
      <c r="D41" s="9">
        <f>SUM($C$33:C41)</f>
        <v>436904</v>
      </c>
      <c r="E41" s="96">
        <f t="shared" si="8"/>
        <v>1524819.0896707673</v>
      </c>
      <c r="F41" s="9">
        <f t="shared" si="7"/>
        <v>7.1648098378845518E-5</v>
      </c>
      <c r="G41" s="259">
        <f t="shared" si="9"/>
        <v>2.5005582037855638E-4</v>
      </c>
    </row>
    <row r="42" spans="1:7" ht="16.2" thickBot="1" x14ac:dyDescent="0.35">
      <c r="A42" s="129">
        <v>10</v>
      </c>
      <c r="B42" s="94">
        <f t="shared" si="10"/>
        <v>327680</v>
      </c>
      <c r="C42" s="109">
        <f t="shared" si="6"/>
        <v>1310720</v>
      </c>
      <c r="D42" s="10">
        <f>SUM($C$33:C42)</f>
        <v>1747624</v>
      </c>
      <c r="E42" s="357">
        <f t="shared" si="8"/>
        <v>6099304.2791248998</v>
      </c>
      <c r="F42" s="10">
        <f t="shared" si="7"/>
        <v>1.8070553182668538E-5</v>
      </c>
      <c r="G42" s="259">
        <f t="shared" si="9"/>
        <v>6.30672286219486E-5</v>
      </c>
    </row>
    <row r="43" spans="1:7" ht="16.2" thickBot="1" x14ac:dyDescent="0.35"/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4</v>
      </c>
      <c r="D45" s="57">
        <f>SUM(C45:C45)</f>
        <v>4</v>
      </c>
      <c r="E45" s="57">
        <f t="shared" ref="E45:E54" si="12">D45/R7</f>
        <v>13.960220915082191</v>
      </c>
      <c r="F45" s="262">
        <f t="shared" ref="F45:F54" si="13">U7/E45</f>
        <v>2.2931426501035799</v>
      </c>
      <c r="G45" s="256">
        <f>U7/D45</f>
        <v>8.0031944963107495</v>
      </c>
    </row>
    <row r="46" spans="1:7" x14ac:dyDescent="0.3">
      <c r="A46" s="97">
        <v>2</v>
      </c>
      <c r="B46" s="93">
        <f t="shared" ref="B46:B54" si="14">B45*$O$2*2</f>
        <v>8</v>
      </c>
      <c r="C46" s="1">
        <f t="shared" si="11"/>
        <v>32</v>
      </c>
      <c r="D46" s="9">
        <f>SUM($C$45:C46)</f>
        <v>36</v>
      </c>
      <c r="E46" s="9">
        <f t="shared" si="12"/>
        <v>53.757138390594264</v>
      </c>
      <c r="F46" s="98">
        <f t="shared" si="13"/>
        <v>1.0485664914561215</v>
      </c>
      <c r="G46" s="257">
        <f t="shared" ref="G46:G54" si="15">U8/D46</f>
        <v>1.5657759442485168</v>
      </c>
    </row>
    <row r="47" spans="1:7" x14ac:dyDescent="0.3">
      <c r="A47" s="97">
        <v>3</v>
      </c>
      <c r="B47" s="93">
        <f t="shared" si="14"/>
        <v>64</v>
      </c>
      <c r="C47" s="1">
        <f t="shared" si="11"/>
        <v>256</v>
      </c>
      <c r="D47" s="9">
        <f>SUM($C$45:C47)</f>
        <v>292</v>
      </c>
      <c r="E47" s="9">
        <f t="shared" si="12"/>
        <v>350.8839181314612</v>
      </c>
      <c r="F47" s="98">
        <f t="shared" si="13"/>
        <v>0.21154412543630213</v>
      </c>
      <c r="G47" s="257">
        <f t="shared" si="15"/>
        <v>0.25420353284514724</v>
      </c>
    </row>
    <row r="48" spans="1:7" x14ac:dyDescent="0.3">
      <c r="A48" s="97">
        <v>4</v>
      </c>
      <c r="B48" s="93">
        <f t="shared" si="14"/>
        <v>512</v>
      </c>
      <c r="C48" s="1">
        <f t="shared" si="11"/>
        <v>2048</v>
      </c>
      <c r="D48" s="9">
        <f>SUM($C$45:C48)</f>
        <v>2340</v>
      </c>
      <c r="E48" s="9">
        <f t="shared" si="12"/>
        <v>2568.4024188395356</v>
      </c>
      <c r="F48" s="98">
        <f t="shared" si="13"/>
        <v>3.3829359746764508E-2</v>
      </c>
      <c r="G48" s="257">
        <f t="shared" si="15"/>
        <v>3.7131371539052473E-2</v>
      </c>
    </row>
    <row r="49" spans="1:7" x14ac:dyDescent="0.3">
      <c r="A49" s="97">
        <v>5</v>
      </c>
      <c r="B49" s="93">
        <f t="shared" si="14"/>
        <v>4096</v>
      </c>
      <c r="C49" s="1">
        <f t="shared" si="11"/>
        <v>16384</v>
      </c>
      <c r="D49" s="9">
        <f>SUM($C$45:C49)</f>
        <v>18724</v>
      </c>
      <c r="E49" s="9">
        <f t="shared" si="12"/>
        <v>19670.753263379542</v>
      </c>
      <c r="F49" s="98">
        <f t="shared" si="13"/>
        <v>4.8597119737606564E-3</v>
      </c>
      <c r="G49" s="257">
        <f t="shared" si="15"/>
        <v>5.1054366143418644E-3</v>
      </c>
    </row>
    <row r="50" spans="1:7" x14ac:dyDescent="0.3">
      <c r="A50" s="97">
        <v>6</v>
      </c>
      <c r="B50" s="93">
        <f t="shared" si="14"/>
        <v>32768</v>
      </c>
      <c r="C50" s="1">
        <f t="shared" si="11"/>
        <v>131072</v>
      </c>
      <c r="D50" s="9">
        <f>SUM($C$45:C50)</f>
        <v>149796</v>
      </c>
      <c r="E50" s="9">
        <f t="shared" si="12"/>
        <v>153848.36302511764</v>
      </c>
      <c r="F50" s="98">
        <f t="shared" si="13"/>
        <v>6.5926159394382735E-4</v>
      </c>
      <c r="G50" s="257">
        <f t="shared" si="15"/>
        <v>6.7709629785566805E-4</v>
      </c>
    </row>
    <row r="51" spans="1:7" x14ac:dyDescent="0.3">
      <c r="A51" s="97">
        <v>7</v>
      </c>
      <c r="B51" s="93">
        <f t="shared" si="14"/>
        <v>262144</v>
      </c>
      <c r="C51" s="1">
        <f t="shared" si="11"/>
        <v>1048576</v>
      </c>
      <c r="D51" s="9">
        <f>SUM($C$45:C51)</f>
        <v>1198372</v>
      </c>
      <c r="E51" s="9">
        <f t="shared" si="12"/>
        <v>1216005.885237027</v>
      </c>
      <c r="F51" s="98">
        <f t="shared" si="13"/>
        <v>8.6550216499097692E-5</v>
      </c>
      <c r="G51" s="257">
        <f t="shared" si="15"/>
        <v>8.7823791469962271E-5</v>
      </c>
    </row>
    <row r="52" spans="1:7" x14ac:dyDescent="0.3">
      <c r="A52" s="97">
        <v>8</v>
      </c>
      <c r="B52" s="93">
        <f t="shared" si="14"/>
        <v>2097152</v>
      </c>
      <c r="C52" s="1">
        <f t="shared" si="11"/>
        <v>8388608</v>
      </c>
      <c r="D52" s="9">
        <f>SUM($C$45:C52)</f>
        <v>9586980</v>
      </c>
      <c r="E52" s="9">
        <f t="shared" si="12"/>
        <v>9664390.7530471087</v>
      </c>
      <c r="F52" s="98">
        <f t="shared" si="13"/>
        <v>1.1143924339021885E-5</v>
      </c>
      <c r="G52" s="257">
        <f t="shared" si="15"/>
        <v>1.1233906750060991E-5</v>
      </c>
    </row>
    <row r="53" spans="1:7" x14ac:dyDescent="0.3">
      <c r="A53" s="97">
        <v>9</v>
      </c>
      <c r="B53" s="93">
        <f t="shared" si="14"/>
        <v>16777216</v>
      </c>
      <c r="C53" s="1">
        <f t="shared" si="11"/>
        <v>67108864</v>
      </c>
      <c r="D53" s="9">
        <f>SUM($C$45:C53)</f>
        <v>76695844</v>
      </c>
      <c r="E53" s="9">
        <f t="shared" si="12"/>
        <v>77037289.656181589</v>
      </c>
      <c r="F53" s="98">
        <f t="shared" si="13"/>
        <v>1.4181494265213468E-6</v>
      </c>
      <c r="G53" s="257">
        <f t="shared" si="15"/>
        <v>1.4244629493440714E-6</v>
      </c>
    </row>
    <row r="54" spans="1:7" ht="16.2" thickBot="1" x14ac:dyDescent="0.35">
      <c r="A54" s="129">
        <v>10</v>
      </c>
      <c r="B54" s="94">
        <f t="shared" si="14"/>
        <v>134217728</v>
      </c>
      <c r="C54" s="109">
        <f t="shared" si="11"/>
        <v>536870912</v>
      </c>
      <c r="D54" s="10">
        <f>SUM($C$45:C54)</f>
        <v>613566756</v>
      </c>
      <c r="E54" s="10">
        <f t="shared" si="12"/>
        <v>615076745.0085423</v>
      </c>
      <c r="F54" s="99">
        <f t="shared" si="13"/>
        <v>1.7919357746434321E-7</v>
      </c>
      <c r="G54" s="258">
        <f t="shared" si="15"/>
        <v>1.7963457321537853E-7</v>
      </c>
    </row>
  </sheetData>
  <mergeCells count="2">
    <mergeCell ref="A18:F18"/>
    <mergeCell ref="A31:G31"/>
  </mergeCells>
  <conditionalFormatting sqref="F45:F54">
    <cfRule type="cellIs" dxfId="552" priority="100" operator="equal">
      <formula>MAX($F$45:$F$54)</formula>
    </cfRule>
  </conditionalFormatting>
  <conditionalFormatting sqref="F21:F30">
    <cfRule type="cellIs" dxfId="551" priority="98" operator="equal">
      <formula>MAX($F$21:$F$30)</formula>
    </cfRule>
  </conditionalFormatting>
  <conditionalFormatting sqref="E21:E30">
    <cfRule type="cellIs" dxfId="550" priority="60" stopIfTrue="1" operator="lessThan">
      <formula>0</formula>
    </cfRule>
    <cfRule type="cellIs" dxfId="549" priority="61" operator="equal">
      <formula>MIN($E$21:$E$30)</formula>
    </cfRule>
  </conditionalFormatting>
  <conditionalFormatting sqref="E45:E54">
    <cfRule type="cellIs" dxfId="548" priority="56" stopIfTrue="1" operator="lessThan">
      <formula>0</formula>
    </cfRule>
    <cfRule type="cellIs" dxfId="547" priority="57" operator="equal">
      <formula>MIN($E$45:$E$54)</formula>
    </cfRule>
  </conditionalFormatting>
  <conditionalFormatting sqref="E33:E42">
    <cfRule type="cellIs" dxfId="546" priority="9" stopIfTrue="1" operator="lessThan">
      <formula>0</formula>
    </cfRule>
    <cfRule type="cellIs" dxfId="545" priority="10" operator="equal">
      <formula>MIN($E$33:$E$42)</formula>
    </cfRule>
  </conditionalFormatting>
  <conditionalFormatting sqref="F33:F42">
    <cfRule type="cellIs" dxfId="544" priority="7" operator="lessThanOrEqual">
      <formula>0</formula>
    </cfRule>
    <cfRule type="cellIs" dxfId="543" priority="8" operator="equal">
      <formula>MAX($F$33:$F$42)</formula>
    </cfRule>
  </conditionalFormatting>
  <conditionalFormatting sqref="R7:R16">
    <cfRule type="cellIs" dxfId="542" priority="5" operator="lessThanOrEqual">
      <formula>0</formula>
    </cfRule>
    <cfRule type="cellIs" dxfId="541" priority="6" operator="greaterThan">
      <formula>0</formula>
    </cfRule>
  </conditionalFormatting>
  <conditionalFormatting sqref="U7:U16">
    <cfRule type="cellIs" dxfId="540" priority="3" operator="lessThanOrEqual">
      <formula>0</formula>
    </cfRule>
    <cfRule type="cellIs" dxfId="539" priority="4" operator="greaterThan">
      <formula>0</formula>
    </cfRule>
  </conditionalFormatting>
  <conditionalFormatting sqref="S7:T16">
    <cfRule type="cellIs" dxfId="538" priority="1" operator="lessThanOrEqual">
      <formula>0</formula>
    </cfRule>
    <cfRule type="cellIs" dxfId="537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U54"/>
  <sheetViews>
    <sheetView topLeftCell="A31" zoomScale="90" zoomScaleNormal="90" workbookViewId="0">
      <selection activeCell="A55" sqref="A55"/>
    </sheetView>
  </sheetViews>
  <sheetFormatPr defaultColWidth="8.69921875" defaultRowHeight="15.6" x14ac:dyDescent="0.3"/>
  <cols>
    <col min="14" max="14" width="5.69921875" bestFit="1" customWidth="1"/>
  </cols>
  <sheetData>
    <row r="1" spans="1:21" x14ac:dyDescent="0.3">
      <c r="C1" t="s">
        <v>93</v>
      </c>
      <c r="D1">
        <f>C2+E2</f>
        <v>1.0000000000000002</v>
      </c>
    </row>
    <row r="2" spans="1:21" x14ac:dyDescent="0.3">
      <c r="A2" t="s">
        <v>39</v>
      </c>
      <c r="B2" s="133" t="s">
        <v>122</v>
      </c>
      <c r="C2" s="139">
        <f>Analysis!B11</f>
        <v>0.66422948787519054</v>
      </c>
      <c r="D2" s="133" t="s">
        <v>123</v>
      </c>
      <c r="E2" s="139">
        <f>Analysis!H11</f>
        <v>0.33577051212480974</v>
      </c>
      <c r="F2" s="133" t="s">
        <v>46</v>
      </c>
      <c r="G2" s="139">
        <f>Analysis!S11</f>
        <v>144.88106383896391</v>
      </c>
      <c r="H2" t="s">
        <v>149</v>
      </c>
      <c r="I2" s="153">
        <f>Analysis!T11</f>
        <v>-145.065643909035</v>
      </c>
      <c r="J2" t="s">
        <v>47</v>
      </c>
      <c r="K2" s="153">
        <f>G2*C2+I2*E2</f>
        <v>47.525509289515824</v>
      </c>
      <c r="L2" t="s">
        <v>46</v>
      </c>
      <c r="M2" s="160">
        <v>1</v>
      </c>
      <c r="N2" t="s">
        <v>149</v>
      </c>
      <c r="O2" s="160">
        <v>5</v>
      </c>
    </row>
    <row r="4" spans="1:21" x14ac:dyDescent="0.3">
      <c r="A4" t="s">
        <v>120</v>
      </c>
      <c r="B4">
        <f>$C$2</f>
        <v>0.66422948787519054</v>
      </c>
      <c r="C4" t="s">
        <v>121</v>
      </c>
      <c r="D4">
        <f>$E$2</f>
        <v>0.33577051212480974</v>
      </c>
      <c r="E4" t="s">
        <v>46</v>
      </c>
      <c r="F4">
        <f>G2</f>
        <v>144.88106383896391</v>
      </c>
      <c r="G4" t="s">
        <v>149</v>
      </c>
      <c r="H4">
        <f>I2</f>
        <v>-145.065643909035</v>
      </c>
      <c r="I4" t="s">
        <v>47</v>
      </c>
      <c r="J4">
        <f>B4*F4+D4*H4</f>
        <v>47.525509289515824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4" t="s">
        <v>47</v>
      </c>
    </row>
    <row r="7" spans="1:21" x14ac:dyDescent="0.3">
      <c r="A7" s="100">
        <v>1</v>
      </c>
      <c r="B7" s="95">
        <f>C7*B4</f>
        <v>0.66422948787519054</v>
      </c>
      <c r="C7" s="95">
        <v>1</v>
      </c>
      <c r="D7" s="107">
        <f>C7*D4</f>
        <v>0.33577051212480974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1.0000000000000002</v>
      </c>
      <c r="R7" s="265">
        <f>B7-D7</f>
        <v>0.3284589757503808</v>
      </c>
      <c r="S7" s="266">
        <f>IF(Rules!B23=Rules!D23,SUM(C7)*B4*F4,SUM(C7)*B4*F4*POWER(O2,A7-1))</f>
        <v>96.234274836567792</v>
      </c>
      <c r="T7" s="252">
        <f>IF(Rules!B23=Rules!D23,SUM(C7)*D4*H4,SUM(C7)*D4*H4*POWER(O2,A7-1))</f>
        <v>-48.708765547051968</v>
      </c>
      <c r="U7" s="263">
        <f>S7+T7</f>
        <v>47.525509289515824</v>
      </c>
    </row>
    <row r="8" spans="1:21" x14ac:dyDescent="0.3">
      <c r="A8" s="98">
        <v>2</v>
      </c>
      <c r="B8" s="97">
        <f>C8*B4</f>
        <v>0.85489575582745492</v>
      </c>
      <c r="C8" s="97">
        <f>1/(1-B4*D4)</f>
        <v>1.2870487857475108</v>
      </c>
      <c r="D8" s="93">
        <f>C8*D4</f>
        <v>0.43215302992005622</v>
      </c>
      <c r="E8" s="1">
        <f>D8*D4</f>
        <v>0.1451042441725455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1.0000000000000004</v>
      </c>
      <c r="R8" s="267">
        <f>B8-E8</f>
        <v>0.70979151165490939</v>
      </c>
      <c r="S8" s="268">
        <f>IF(Rules!B23=Rules!D23,SUM(C8:D8)*B4*F4,SUM(C8:D8)*B4*F4*POWER(O2,A8-1))</f>
        <v>165.44614002847899</v>
      </c>
      <c r="T8" s="253">
        <f>IF(Rules!B23=Rules!D23,SUM(C8:D8)*D4*H4,SUM(C8:D8)*D4*H4*POWER(O2,A8-1))</f>
        <v>-83.740198167417589</v>
      </c>
      <c r="U8" s="264">
        <f>S8+T8</f>
        <v>81.705941861061405</v>
      </c>
    </row>
    <row r="9" spans="1:21" x14ac:dyDescent="0.3">
      <c r="A9" s="98">
        <v>3</v>
      </c>
      <c r="B9" s="97">
        <f>C9*B4</f>
        <v>0.93166190700946894</v>
      </c>
      <c r="C9" s="97">
        <f>1/(1-D4*B4/(1-D4*B4))</f>
        <v>1.4026205159752396</v>
      </c>
      <c r="D9" s="93">
        <f>C9*D4*C8</f>
        <v>0.60614670580673247</v>
      </c>
      <c r="E9" s="1">
        <f>D9*(D4)</f>
        <v>0.20352618983149295</v>
      </c>
      <c r="F9" s="1">
        <f>E9*D4</f>
        <v>6.8338092990531632E-2</v>
      </c>
      <c r="G9" s="1"/>
      <c r="H9" s="1"/>
      <c r="I9" s="1"/>
      <c r="J9" s="1"/>
      <c r="K9" s="1"/>
      <c r="L9" s="1"/>
      <c r="M9" s="235"/>
      <c r="N9" s="97">
        <f>B9+F9</f>
        <v>1.0000000000000007</v>
      </c>
      <c r="R9" s="267">
        <f>B9-F9</f>
        <v>0.86332381401893732</v>
      </c>
      <c r="S9" s="268">
        <f>IF(Rules!B23=Rules!D23,SUM(C9:E9)*B4*F4,SUM(C9:E9)*B4*F4*POWER(O2,A9-1))</f>
        <v>212.89845219233837</v>
      </c>
      <c r="T9" s="253">
        <f>IF(Rules!B23=Rules!D23,SUM(C9:E9)*D4*H4,SUM(C9:E9)*D4*H4*POWER(O2,A9-1))</f>
        <v>-107.758081107568</v>
      </c>
      <c r="U9" s="264">
        <f t="shared" ref="U9:U15" si="0">S9+T9</f>
        <v>105.14037108477036</v>
      </c>
    </row>
    <row r="10" spans="1:21" x14ac:dyDescent="0.3">
      <c r="A10" s="98">
        <v>4</v>
      </c>
      <c r="B10" s="97">
        <f>C10*B4</f>
        <v>0.96660835598072803</v>
      </c>
      <c r="C10" s="97">
        <f>1/(1-D4*B4/(1-D4*B4/(1-D4*B4)))</f>
        <v>1.4552325267473745</v>
      </c>
      <c r="D10" s="93">
        <f>C10*D4*C9</f>
        <v>0.68535428651868779</v>
      </c>
      <c r="E10" s="1">
        <f>D10*D4*C8</f>
        <v>0.29617793148774929</v>
      </c>
      <c r="F10" s="1">
        <f>E10*D4</f>
        <v>9.9447815735708392E-2</v>
      </c>
      <c r="G10" s="1">
        <f>F10*D4</f>
        <v>3.3391644019272519E-2</v>
      </c>
      <c r="H10" s="1"/>
      <c r="I10" s="1"/>
      <c r="J10" s="1"/>
      <c r="K10" s="1"/>
      <c r="L10" s="1"/>
      <c r="M10" s="235"/>
      <c r="N10" s="97">
        <f>B10+G10</f>
        <v>1.0000000000000004</v>
      </c>
      <c r="R10" s="267">
        <f>B10-G10</f>
        <v>0.9332167119614555</v>
      </c>
      <c r="S10" s="268">
        <f>IF(Rules!B23=Rules!D23,SUM(C10:F10)*B4*F4,SUM(C10:F10)*B4*F4*POWER(O2,A10-1))</f>
        <v>244.07057659010377</v>
      </c>
      <c r="T10" s="253">
        <f>IF(Rules!B23=Rules!D23,SUM(C10:F10)*D4*H4,SUM(C10:F10)*D4*H4*POWER(O2,A10-1))</f>
        <v>-123.53578298637238</v>
      </c>
      <c r="U10" s="264">
        <f t="shared" si="0"/>
        <v>120.53479360373139</v>
      </c>
    </row>
    <row r="11" spans="1:21" x14ac:dyDescent="0.3">
      <c r="A11" s="98">
        <v>5</v>
      </c>
      <c r="B11" s="97">
        <f>C11*B4</f>
        <v>0.9834005894129888</v>
      </c>
      <c r="C11" s="97">
        <f>1/(1-D4*B4/(1-D4*B4/(1-D4*B4/(1-D4*B4))))</f>
        <v>1.4805132975333533</v>
      </c>
      <c r="D11" s="93">
        <f>C11*D4*C10</f>
        <v>0.72341458231622857</v>
      </c>
      <c r="E11" s="1">
        <f>D11*D4*C9</f>
        <v>0.34069832539320533</v>
      </c>
      <c r="F11" s="1">
        <f>E11*D4*C8</f>
        <v>0.14723381360736293</v>
      </c>
      <c r="G11" s="1">
        <f>F11*D4</f>
        <v>4.9436772997033029E-2</v>
      </c>
      <c r="H11" s="1">
        <f>G11*D4</f>
        <v>1.6599410587011747E-2</v>
      </c>
      <c r="I11" s="1"/>
      <c r="J11" s="1"/>
      <c r="K11" s="1"/>
      <c r="L11" s="1"/>
      <c r="M11" s="235"/>
      <c r="N11" s="97">
        <f>B11+H11</f>
        <v>1.0000000000000004</v>
      </c>
      <c r="R11" s="267">
        <f>B11-H11</f>
        <v>0.96680117882597705</v>
      </c>
      <c r="S11" s="268">
        <f>IF(Rules!B23=Rules!D23,SUM(C11:G11)*B4*F4,SUM(C11:G11)*B4*F4*POWER(O2,A11-1))</f>
        <v>263.80670887522336</v>
      </c>
      <c r="T11" s="253">
        <f>IF(Rules!B23=Rules!D23,SUM(C11:G11)*D4*H4,SUM(C11:G11)*D4*H4*POWER(O2,A11-1))</f>
        <v>-133.52518272897015</v>
      </c>
      <c r="U11" s="264">
        <f t="shared" si="0"/>
        <v>130.28152614625321</v>
      </c>
    </row>
    <row r="12" spans="1:21" x14ac:dyDescent="0.3">
      <c r="A12" s="98">
        <v>6</v>
      </c>
      <c r="B12" s="97">
        <f>C12*B4</f>
        <v>0.99167875939019556</v>
      </c>
      <c r="C12" s="97">
        <f>1/(1-D4*B4/(1-D4*B4/(1-D4*B4/(1-D4*B4/(1-D4*B4)))))</f>
        <v>1.4929761136659039</v>
      </c>
      <c r="D12" s="93">
        <f>C12*D4*C11</f>
        <v>0.74217739902347502</v>
      </c>
      <c r="E12" s="1">
        <f>D12*D4*C10</f>
        <v>0.36264581615959224</v>
      </c>
      <c r="F12" s="1">
        <f>E12*D4*C9</f>
        <v>0.1707911691257783</v>
      </c>
      <c r="G12" s="1">
        <f>F12*D4*C8</f>
        <v>7.3807921221293857E-2</v>
      </c>
      <c r="H12" s="1">
        <f>G12*D4</f>
        <v>2.4782523507341451E-2</v>
      </c>
      <c r="I12" s="1">
        <f>H12*D4</f>
        <v>8.3212406098051757E-3</v>
      </c>
      <c r="J12" s="1"/>
      <c r="K12" s="1"/>
      <c r="L12" s="1"/>
      <c r="M12" s="235"/>
      <c r="N12" s="97">
        <f>B12+I12</f>
        <v>1.0000000000000007</v>
      </c>
      <c r="R12" s="267">
        <f>B12-I12</f>
        <v>0.98335751878039035</v>
      </c>
      <c r="S12" s="268">
        <f>IF(Rules!B23=Rules!D23,SUM(C12:H12)*B4*F4,SUM(C12:H12)*B4*F4*POWER(O2,A12-1))</f>
        <v>275.92107884628706</v>
      </c>
      <c r="T12" s="253">
        <f>IF(Rules!B23=Rules!D23,SUM(C12:H12)*D4*H4,SUM(C12:H12)*D4*H4*POWER(O2,A12-1))</f>
        <v>-139.65684431911461</v>
      </c>
      <c r="U12" s="264">
        <f t="shared" si="0"/>
        <v>136.26423452717245</v>
      </c>
    </row>
    <row r="13" spans="1:21" x14ac:dyDescent="0.3">
      <c r="A13" s="98">
        <v>7</v>
      </c>
      <c r="B13" s="97">
        <f>C13*B4</f>
        <v>0.99581120131774625</v>
      </c>
      <c r="C13" s="97">
        <f>1/(1-D4*B4/(1-D4*B4/(1-D4*B4/(1-D4*B4/(1-D4*B4/(1-D4*B4))))))</f>
        <v>1.4991975205787014</v>
      </c>
      <c r="D13" s="93">
        <f>C13*D4*C12</f>
        <v>0.75154375060280532</v>
      </c>
      <c r="E13" s="1">
        <f>D13*D4*C11</f>
        <v>0.37360194913309663</v>
      </c>
      <c r="F13" s="1">
        <f>E13*D4*C10</f>
        <v>0.18255094259196228</v>
      </c>
      <c r="G13" s="1">
        <f>F13*D4*C9</f>
        <v>8.5973937988500893E-2</v>
      </c>
      <c r="H13" s="1">
        <f>G13*D4*C8</f>
        <v>3.7153897795889686E-2</v>
      </c>
      <c r="I13" s="1">
        <f>H13*D4</f>
        <v>1.2475183290358719E-2</v>
      </c>
      <c r="J13" s="1">
        <f>I13*D4</f>
        <v>4.1887986822546162E-3</v>
      </c>
      <c r="K13" s="1"/>
      <c r="L13" s="1"/>
      <c r="M13" s="235"/>
      <c r="N13" s="97">
        <f>B13+J13</f>
        <v>1.0000000000000009</v>
      </c>
      <c r="R13" s="267">
        <f>B13-J13</f>
        <v>0.99162240263549162</v>
      </c>
      <c r="S13" s="268">
        <f>IF(Rules!B23=Rules!D23,SUM(C13:I13)*B4*F4,SUM(C13:I13)*B4*F4*POWER(O2,A13-1))</f>
        <v>283.16908251661607</v>
      </c>
      <c r="T13" s="253">
        <f>IF(Rules!B23=Rules!D23,SUM(C13:I13)*D4*H4,SUM(C13:I13)*D4*H4*POWER(O2,A13-1))</f>
        <v>-143.32540535998896</v>
      </c>
      <c r="U13" s="264">
        <f t="shared" si="0"/>
        <v>139.84367715662711</v>
      </c>
    </row>
    <row r="14" spans="1:21" x14ac:dyDescent="0.3">
      <c r="A14" s="98">
        <v>8</v>
      </c>
      <c r="B14" s="97">
        <f>C14*B4</f>
        <v>0.99788702059833689</v>
      </c>
      <c r="C14" s="97">
        <f>1/(1-D4*B4/(1-D4*B4/(1-D4*B4/(1-D4*B4/(1-D4*B4/(1-D4*B4/(1-D4*B4)))))))</f>
        <v>1.5023226743372782</v>
      </c>
      <c r="D14" s="93">
        <f>C14*D4*C13</f>
        <v>0.75624868137691759</v>
      </c>
      <c r="E14" s="1">
        <f>D14*D4*C12</f>
        <v>0.37910546314874222</v>
      </c>
      <c r="F14" s="1">
        <f>E14*D4*C11</f>
        <v>0.18845814344909642</v>
      </c>
      <c r="G14" s="1">
        <f>F14*D4*C10</f>
        <v>9.2085204067036505E-2</v>
      </c>
      <c r="H14" s="1">
        <f>G14*D4*C9</f>
        <v>4.3368319613740679E-2</v>
      </c>
      <c r="I14" s="1">
        <f>H14*D4*C8</f>
        <v>1.8741750723619437E-2</v>
      </c>
      <c r="J14" s="1">
        <f>I14*D4</f>
        <v>6.2929272385852221E-3</v>
      </c>
      <c r="K14" s="1">
        <f>J14*D4</f>
        <v>2.1129794016639248E-3</v>
      </c>
      <c r="L14" s="1"/>
      <c r="M14" s="235"/>
      <c r="N14" s="97">
        <f>B14+K14</f>
        <v>1.0000000000000009</v>
      </c>
      <c r="R14" s="267">
        <f>B14-K14</f>
        <v>0.99577404119667301</v>
      </c>
      <c r="S14" s="268">
        <f>IF(Rules!B23=Rules!D23,SUM(C14:J14)*B4*F4,SUM(C14:J14)*B4*F4*POWER(O2,A14-1))</f>
        <v>287.41551439330669</v>
      </c>
      <c r="T14" s="253">
        <f>IF(Rules!B23=Rules!D23,SUM(C14:J14)*D4*H4,SUM(C14:J14)*D4*H4*POWER(O2,A14-1))</f>
        <v>-145.47472747047945</v>
      </c>
      <c r="U14" s="264">
        <f t="shared" si="0"/>
        <v>141.94078692282724</v>
      </c>
    </row>
    <row r="15" spans="1:21" x14ac:dyDescent="0.3">
      <c r="A15" s="98">
        <v>9</v>
      </c>
      <c r="B15" s="97">
        <f>C15*B4</f>
        <v>0.99893302060164579</v>
      </c>
      <c r="C15" s="97">
        <f>1/(1-D4*B4/(1-D4*B4/(1-D4*B4/(1-D4*B4/(1-D4*B4/(1-D4*B4/(1-D4*B4/(1-D4*B4))))))))</f>
        <v>1.5038974312886066</v>
      </c>
      <c r="D15" s="93">
        <f>C15*D4*C14</f>
        <v>0.7586194839083833</v>
      </c>
      <c r="E15" s="1">
        <f>D15*D4*C13</f>
        <v>0.38187866972428675</v>
      </c>
      <c r="F15" s="1">
        <f>E15*D4*C12</f>
        <v>0.1914347667871121</v>
      </c>
      <c r="G15" s="1">
        <f>F15*D4*C11</f>
        <v>9.516465534593177E-2</v>
      </c>
      <c r="H15" s="1">
        <f>G15*D4*C10</f>
        <v>4.6499750804699654E-2</v>
      </c>
      <c r="I15" s="1">
        <f>H15*D4*C9</f>
        <v>2.1899457956236344E-2</v>
      </c>
      <c r="J15" s="1">
        <f>I15*D4*C8</f>
        <v>9.4639171093944176E-3</v>
      </c>
      <c r="K15" s="1">
        <f>J15*D4</f>
        <v>3.1777042945281128E-3</v>
      </c>
      <c r="L15" s="1">
        <f>K15*D4</f>
        <v>1.0669793983549116E-3</v>
      </c>
      <c r="M15" s="235"/>
      <c r="N15" s="97">
        <f>B15+L15</f>
        <v>1.0000000000000007</v>
      </c>
      <c r="R15" s="267">
        <f>B15-L15</f>
        <v>0.99786604120329092</v>
      </c>
      <c r="S15" s="268">
        <f>IF(Rules!B23=Rules!D23,SUM(C15:K15)*B4*F4,SUM(C15:K15)*B4*F4*POWER(O2,A15-1))</f>
        <v>289.861084576542</v>
      </c>
      <c r="T15" s="253">
        <f>IF(Rules!B23=Rules!D23,SUM(C15:K15)*D4*H4,SUM(C15:K15)*D4*H4*POWER(O2,A15-1))</f>
        <v>-146.71254741442738</v>
      </c>
      <c r="U15" s="264">
        <f t="shared" si="0"/>
        <v>143.14853716211462</v>
      </c>
    </row>
    <row r="16" spans="1:21" ht="16.2" thickBot="1" x14ac:dyDescent="0.35">
      <c r="A16" s="99">
        <v>10</v>
      </c>
      <c r="B16" s="129">
        <f>C16*B4</f>
        <v>0.99946092864329938</v>
      </c>
      <c r="C16" s="129">
        <f>1/(1-D4*B4/(1-D4*B4/(1-D4*B4/(1-D4*B4/(1-D4*B4/(1-D4*B4/(1-D4*B4/(1-D4*B4/(1-D4*B4)))))))))</f>
        <v>1.5046921988370068</v>
      </c>
      <c r="D16" s="94">
        <f>C16*D4*C15</f>
        <v>0.75981600945099714</v>
      </c>
      <c r="E16" s="109">
        <f>D16*D4*C14</f>
        <v>0.38327828544872761</v>
      </c>
      <c r="F16" s="109">
        <f>E16*D4*C13</f>
        <v>0.19293704536468484</v>
      </c>
      <c r="G16" s="109">
        <f>F16*D4*C12</f>
        <v>9.67188303830889E-2</v>
      </c>
      <c r="H16" s="109">
        <f>G16*D4*C11</f>
        <v>4.8080159697971546E-2</v>
      </c>
      <c r="I16" s="109">
        <f>H16*D4*C10</f>
        <v>2.3493128162749295E-2</v>
      </c>
      <c r="J16" s="109">
        <f>I16*D4*C9</f>
        <v>1.106429095978299E-2</v>
      </c>
      <c r="K16" s="109">
        <f>J16*D4*C8</f>
        <v>4.7814668621873066E-3</v>
      </c>
      <c r="L16" s="109">
        <f>K16*D4</f>
        <v>1.605475577024439E-3</v>
      </c>
      <c r="M16" s="237">
        <f>L16*D4</f>
        <v>5.3907135670137028E-4</v>
      </c>
      <c r="N16" s="129">
        <f>B16+M16</f>
        <v>1.0000000000000007</v>
      </c>
      <c r="R16" s="269">
        <f>B16-M16</f>
        <v>0.99892185728659799</v>
      </c>
      <c r="S16" s="270">
        <f>IF(Rules!B23=Rules!D23,SUM(C16:L16)*B4*F4,SUM(C16:L16)*B4*F4*POWER(O2,A16-1))</f>
        <v>291.24984654765217</v>
      </c>
      <c r="T16" s="254">
        <f>IF(Rules!B23=Rules!D23,SUM(C16:L16)*D4*H4,SUM(C16:L16)*D4*H4*POWER(O2,A16-1))</f>
        <v>-147.41546621717563</v>
      </c>
      <c r="U16" s="271">
        <f>S16+T16</f>
        <v>143.83438033047653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5</v>
      </c>
      <c r="D21" s="57">
        <f>SUM($C$21:C21)</f>
        <v>5</v>
      </c>
      <c r="E21" s="57">
        <f t="shared" ref="E21:E30" si="2">D21/R7</f>
        <v>15.222601204845301</v>
      </c>
      <c r="F21" s="8">
        <f t="shared" ref="F21:F30" si="3">U7/E21</f>
        <v>3.1220360206499151</v>
      </c>
      <c r="G21" s="256">
        <f>U7/D21</f>
        <v>9.5051018579031652</v>
      </c>
    </row>
    <row r="22" spans="1:7" x14ac:dyDescent="0.3">
      <c r="A22" s="97">
        <v>2</v>
      </c>
      <c r="B22" s="93">
        <f>C21</f>
        <v>5</v>
      </c>
      <c r="C22" s="1">
        <f t="shared" si="1"/>
        <v>25</v>
      </c>
      <c r="D22" s="9">
        <f>SUM($C$21:C22)</f>
        <v>30</v>
      </c>
      <c r="E22" s="9">
        <f>D22/R8</f>
        <v>42.265932329979137</v>
      </c>
      <c r="F22" s="9">
        <f>U8/E22</f>
        <v>1.9331394661583639</v>
      </c>
      <c r="G22" s="257">
        <f>U8/D22</f>
        <v>2.7235313953687137</v>
      </c>
    </row>
    <row r="23" spans="1:7" x14ac:dyDescent="0.3">
      <c r="A23" s="97">
        <v>3</v>
      </c>
      <c r="B23" s="93">
        <f t="shared" ref="B23:B30" si="4">C22</f>
        <v>25</v>
      </c>
      <c r="C23" s="1">
        <f t="shared" si="1"/>
        <v>125</v>
      </c>
      <c r="D23" s="9">
        <f>SUM($C$21:C23)</f>
        <v>155</v>
      </c>
      <c r="E23" s="9">
        <f t="shared" si="2"/>
        <v>179.53865917174852</v>
      </c>
      <c r="F23" s="9">
        <f t="shared" si="3"/>
        <v>0.58561410433722805</v>
      </c>
      <c r="G23" s="257">
        <f t="shared" ref="G23:G29" si="5">U9/D23</f>
        <v>0.67832497474045395</v>
      </c>
    </row>
    <row r="24" spans="1:7" x14ac:dyDescent="0.3">
      <c r="A24" s="97">
        <v>4</v>
      </c>
      <c r="B24" s="93">
        <f t="shared" si="4"/>
        <v>125</v>
      </c>
      <c r="C24" s="1">
        <f t="shared" si="1"/>
        <v>625</v>
      </c>
      <c r="D24" s="9">
        <f>SUM($C$21:C24)</f>
        <v>780</v>
      </c>
      <c r="E24" s="9">
        <f t="shared" si="2"/>
        <v>835.81872249220521</v>
      </c>
      <c r="F24" s="9">
        <f t="shared" si="3"/>
        <v>0.14421164585106011</v>
      </c>
      <c r="G24" s="257">
        <f t="shared" si="5"/>
        <v>0.15453178667145048</v>
      </c>
    </row>
    <row r="25" spans="1:7" x14ac:dyDescent="0.3">
      <c r="A25" s="97">
        <v>5</v>
      </c>
      <c r="B25" s="93">
        <f t="shared" si="4"/>
        <v>625</v>
      </c>
      <c r="C25" s="1">
        <f t="shared" si="1"/>
        <v>3125</v>
      </c>
      <c r="D25" s="9">
        <f>SUM($C$21:C25)</f>
        <v>3905</v>
      </c>
      <c r="E25" s="9">
        <f t="shared" si="2"/>
        <v>4039.0931305462286</v>
      </c>
      <c r="F25" s="9">
        <f t="shared" si="3"/>
        <v>3.2255142908436611E-2</v>
      </c>
      <c r="G25" s="257">
        <f t="shared" si="5"/>
        <v>3.336274677240799E-2</v>
      </c>
    </row>
    <row r="26" spans="1:7" x14ac:dyDescent="0.3">
      <c r="A26" s="97">
        <v>6</v>
      </c>
      <c r="B26" s="93">
        <f t="shared" si="4"/>
        <v>3125</v>
      </c>
      <c r="C26" s="1">
        <f t="shared" si="1"/>
        <v>15625</v>
      </c>
      <c r="D26" s="9">
        <f>SUM($C$21:C26)</f>
        <v>19530</v>
      </c>
      <c r="E26" s="9">
        <f t="shared" si="2"/>
        <v>19860.528472108588</v>
      </c>
      <c r="F26" s="9">
        <f t="shared" si="3"/>
        <v>6.8610578373348441E-3</v>
      </c>
      <c r="G26" s="257">
        <f t="shared" si="5"/>
        <v>6.9771753470134383E-3</v>
      </c>
    </row>
    <row r="27" spans="1:7" x14ac:dyDescent="0.3">
      <c r="A27" s="97">
        <v>7</v>
      </c>
      <c r="B27" s="93">
        <f t="shared" si="4"/>
        <v>15625</v>
      </c>
      <c r="C27" s="1">
        <f t="shared" si="1"/>
        <v>78125</v>
      </c>
      <c r="D27" s="9">
        <f>SUM($C$21:C27)</f>
        <v>97655</v>
      </c>
      <c r="E27" s="9">
        <f t="shared" si="2"/>
        <v>98480.026006327331</v>
      </c>
      <c r="F27" s="9">
        <f t="shared" si="3"/>
        <v>1.4200207171720504E-3</v>
      </c>
      <c r="G27" s="257">
        <f t="shared" si="5"/>
        <v>1.4320175839089356E-3</v>
      </c>
    </row>
    <row r="28" spans="1:7" x14ac:dyDescent="0.3">
      <c r="A28" s="97">
        <v>8</v>
      </c>
      <c r="B28" s="93">
        <f t="shared" si="4"/>
        <v>78125</v>
      </c>
      <c r="C28" s="1">
        <f t="shared" si="1"/>
        <v>390625</v>
      </c>
      <c r="D28" s="9">
        <f>SUM($C$21:C28)</f>
        <v>488280</v>
      </c>
      <c r="E28" s="9">
        <f t="shared" si="2"/>
        <v>490352.20823110506</v>
      </c>
      <c r="F28" s="9">
        <f t="shared" si="3"/>
        <v>2.8946700869333079E-4</v>
      </c>
      <c r="G28" s="257">
        <f t="shared" si="5"/>
        <v>2.9069547579836826E-4</v>
      </c>
    </row>
    <row r="29" spans="1:7" x14ac:dyDescent="0.3">
      <c r="A29" s="97">
        <v>9</v>
      </c>
      <c r="B29" s="93">
        <f t="shared" si="4"/>
        <v>390625</v>
      </c>
      <c r="C29" s="1">
        <f t="shared" si="1"/>
        <v>1953125</v>
      </c>
      <c r="D29" s="9">
        <f>SUM($C$21:C29)</f>
        <v>2441405</v>
      </c>
      <c r="E29" s="9">
        <f t="shared" si="2"/>
        <v>2446625.9990729787</v>
      </c>
      <c r="F29" s="9">
        <f t="shared" si="3"/>
        <v>5.8508549004364908E-5</v>
      </c>
      <c r="G29" s="257">
        <f t="shared" si="5"/>
        <v>5.8633670842041618E-5</v>
      </c>
    </row>
    <row r="30" spans="1:7" ht="16.2" thickBot="1" x14ac:dyDescent="0.35">
      <c r="A30" s="129">
        <v>10</v>
      </c>
      <c r="B30" s="94">
        <f t="shared" si="4"/>
        <v>1953125</v>
      </c>
      <c r="C30" s="109">
        <f t="shared" si="1"/>
        <v>9765625</v>
      </c>
      <c r="D30" s="10">
        <f>SUM($C$21:C30)</f>
        <v>12207030</v>
      </c>
      <c r="E30" s="10">
        <f t="shared" si="2"/>
        <v>12220205.125111917</v>
      </c>
      <c r="F30" s="10">
        <f t="shared" si="3"/>
        <v>1.1770209980755888E-5</v>
      </c>
      <c r="G30" s="258">
        <f>U16/D30</f>
        <v>1.1782913643242994E-5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5</v>
      </c>
      <c r="D33" s="57">
        <f>SUM($C$33:C33)</f>
        <v>5</v>
      </c>
      <c r="E33" s="96">
        <f>D33/$R$7</f>
        <v>15.222601204845301</v>
      </c>
      <c r="F33" s="8">
        <f t="shared" ref="F33:F42" si="7">U7/E33</f>
        <v>3.1220360206499151</v>
      </c>
      <c r="G33" s="259">
        <f>U7/D33</f>
        <v>9.5051018579031652</v>
      </c>
    </row>
    <row r="34" spans="1:7" x14ac:dyDescent="0.3">
      <c r="A34" s="97">
        <v>2</v>
      </c>
      <c r="B34" s="93">
        <f>C33+1</f>
        <v>6</v>
      </c>
      <c r="C34" s="1">
        <f t="shared" si="6"/>
        <v>30</v>
      </c>
      <c r="D34" s="9">
        <f>SUM($C$33:C34)</f>
        <v>35</v>
      </c>
      <c r="E34" s="96">
        <f t="shared" ref="E34:E42" si="8">D34/$R$7</f>
        <v>106.5582084339171</v>
      </c>
      <c r="F34" s="9">
        <f t="shared" si="7"/>
        <v>0.76677285646869686</v>
      </c>
      <c r="G34" s="259">
        <f t="shared" ref="G34:G42" si="9">U8/D34</f>
        <v>2.3344554817446115</v>
      </c>
    </row>
    <row r="35" spans="1:7" x14ac:dyDescent="0.3">
      <c r="A35" s="97">
        <v>3</v>
      </c>
      <c r="B35" s="93">
        <f t="shared" ref="B35:B42" si="10">C34</f>
        <v>30</v>
      </c>
      <c r="C35" s="1">
        <f t="shared" si="6"/>
        <v>150</v>
      </c>
      <c r="D35" s="9">
        <f>SUM($C$33:C35)</f>
        <v>185</v>
      </c>
      <c r="E35" s="96">
        <f t="shared" si="8"/>
        <v>563.2362445792761</v>
      </c>
      <c r="F35" s="9">
        <f t="shared" si="7"/>
        <v>0.1866718843055061</v>
      </c>
      <c r="G35" s="259">
        <f t="shared" si="9"/>
        <v>0.56832633018794787</v>
      </c>
    </row>
    <row r="36" spans="1:7" x14ac:dyDescent="0.3">
      <c r="A36" s="97">
        <v>4</v>
      </c>
      <c r="B36" s="93">
        <f t="shared" si="10"/>
        <v>150</v>
      </c>
      <c r="C36" s="1">
        <f t="shared" si="6"/>
        <v>750</v>
      </c>
      <c r="D36" s="9">
        <f>SUM($C$33:C36)</f>
        <v>935</v>
      </c>
      <c r="E36" s="96">
        <f t="shared" si="8"/>
        <v>2846.6264253060713</v>
      </c>
      <c r="F36" s="9">
        <f t="shared" si="7"/>
        <v>4.2343031924454717E-2</v>
      </c>
      <c r="G36" s="259">
        <f t="shared" si="9"/>
        <v>0.12891421775800149</v>
      </c>
    </row>
    <row r="37" spans="1:7" x14ac:dyDescent="0.3">
      <c r="A37" s="97">
        <v>5</v>
      </c>
      <c r="B37" s="93">
        <f t="shared" si="10"/>
        <v>750</v>
      </c>
      <c r="C37" s="1">
        <f t="shared" si="6"/>
        <v>3750</v>
      </c>
      <c r="D37" s="9">
        <f>SUM($C$33:C37)</f>
        <v>4685</v>
      </c>
      <c r="E37" s="96">
        <f t="shared" si="8"/>
        <v>14263.577328940046</v>
      </c>
      <c r="F37" s="9">
        <f t="shared" si="7"/>
        <v>9.1338605415570515E-3</v>
      </c>
      <c r="G37" s="259">
        <f t="shared" si="9"/>
        <v>2.7808223296959065E-2</v>
      </c>
    </row>
    <row r="38" spans="1:7" x14ac:dyDescent="0.3">
      <c r="A38" s="97">
        <v>6</v>
      </c>
      <c r="B38" s="93">
        <f t="shared" si="10"/>
        <v>3750</v>
      </c>
      <c r="C38" s="1">
        <f t="shared" si="6"/>
        <v>18750</v>
      </c>
      <c r="D38" s="9">
        <f>SUM($C$33:C38)</f>
        <v>23435</v>
      </c>
      <c r="E38" s="96">
        <f t="shared" si="8"/>
        <v>71348.331847109919</v>
      </c>
      <c r="F38" s="9">
        <f t="shared" si="7"/>
        <v>1.9098447153490395E-3</v>
      </c>
      <c r="G38" s="259">
        <f t="shared" si="9"/>
        <v>5.814560892987943E-3</v>
      </c>
    </row>
    <row r="39" spans="1:7" x14ac:dyDescent="0.3">
      <c r="A39" s="97">
        <v>7</v>
      </c>
      <c r="B39" s="93">
        <f t="shared" si="10"/>
        <v>18750</v>
      </c>
      <c r="C39" s="1">
        <f t="shared" si="6"/>
        <v>93750</v>
      </c>
      <c r="D39" s="9">
        <f>SUM($C$33:C39)</f>
        <v>117185</v>
      </c>
      <c r="E39" s="96">
        <f t="shared" si="8"/>
        <v>356772.10443795932</v>
      </c>
      <c r="F39" s="9">
        <f t="shared" si="7"/>
        <v>3.9196920223605975E-4</v>
      </c>
      <c r="G39" s="259">
        <f t="shared" si="9"/>
        <v>1.1933581700441789E-3</v>
      </c>
    </row>
    <row r="40" spans="1:7" x14ac:dyDescent="0.3">
      <c r="A40" s="97">
        <v>8</v>
      </c>
      <c r="B40" s="93">
        <f t="shared" si="10"/>
        <v>93750</v>
      </c>
      <c r="C40" s="1">
        <f t="shared" si="6"/>
        <v>468750</v>
      </c>
      <c r="D40" s="9">
        <f>SUM($C$33:C40)</f>
        <v>585935</v>
      </c>
      <c r="E40" s="96">
        <f t="shared" si="8"/>
        <v>1783890.9673922062</v>
      </c>
      <c r="F40" s="9">
        <f t="shared" si="7"/>
        <v>7.9568084326546256E-5</v>
      </c>
      <c r="G40" s="259">
        <f t="shared" si="9"/>
        <v>2.4224664326730311E-4</v>
      </c>
    </row>
    <row r="41" spans="1:7" x14ac:dyDescent="0.3">
      <c r="A41" s="97">
        <v>9</v>
      </c>
      <c r="B41" s="93">
        <f t="shared" si="10"/>
        <v>468750</v>
      </c>
      <c r="C41" s="1">
        <f t="shared" si="6"/>
        <v>2343750</v>
      </c>
      <c r="D41" s="9">
        <f>SUM($C$33:C41)</f>
        <v>2929685</v>
      </c>
      <c r="E41" s="96">
        <f t="shared" si="8"/>
        <v>8919485.2821634412</v>
      </c>
      <c r="F41" s="9">
        <f t="shared" si="7"/>
        <v>1.6048968369102305E-5</v>
      </c>
      <c r="G41" s="259">
        <f t="shared" si="9"/>
        <v>4.8861409046404176E-5</v>
      </c>
    </row>
    <row r="42" spans="1:7" ht="16.2" thickBot="1" x14ac:dyDescent="0.35">
      <c r="A42" s="129">
        <v>10</v>
      </c>
      <c r="B42" s="94">
        <f t="shared" si="10"/>
        <v>2343750</v>
      </c>
      <c r="C42" s="109">
        <f t="shared" si="6"/>
        <v>11718750</v>
      </c>
      <c r="D42" s="10">
        <f>SUM($C$33:C42)</f>
        <v>14648435</v>
      </c>
      <c r="E42" s="357">
        <f t="shared" si="8"/>
        <v>44597456.856019616</v>
      </c>
      <c r="F42" s="10">
        <f t="shared" si="7"/>
        <v>3.2251700090172799E-6</v>
      </c>
      <c r="G42" s="259">
        <f t="shared" si="9"/>
        <v>9.8190953730194748E-6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5</v>
      </c>
      <c r="D45" s="57">
        <f>SUM(C45:C45)</f>
        <v>5</v>
      </c>
      <c r="E45" s="57">
        <f t="shared" ref="E45:E54" si="12">D45/R7</f>
        <v>15.222601204845301</v>
      </c>
      <c r="F45" s="262">
        <f t="shared" ref="F45:F54" si="13">U7/E45</f>
        <v>3.1220360206499151</v>
      </c>
      <c r="G45" s="256">
        <f>U7/D45</f>
        <v>9.5051018579031652</v>
      </c>
    </row>
    <row r="46" spans="1:7" x14ac:dyDescent="0.3">
      <c r="A46" s="97">
        <v>2</v>
      </c>
      <c r="B46" s="93">
        <f t="shared" ref="B46:B54" si="14">B45*$O$2*2</f>
        <v>10</v>
      </c>
      <c r="C46" s="1">
        <f t="shared" si="11"/>
        <v>50</v>
      </c>
      <c r="D46" s="9">
        <f>SUM($C$45:C46)</f>
        <v>55</v>
      </c>
      <c r="E46" s="9">
        <f t="shared" si="12"/>
        <v>77.48754260496176</v>
      </c>
      <c r="F46" s="98">
        <f t="shared" si="13"/>
        <v>1.054439708813653</v>
      </c>
      <c r="G46" s="257">
        <f t="shared" ref="G46:G54" si="15">U8/D46</f>
        <v>1.4855625792920255</v>
      </c>
    </row>
    <row r="47" spans="1:7" x14ac:dyDescent="0.3">
      <c r="A47" s="97">
        <v>3</v>
      </c>
      <c r="B47" s="93">
        <f t="shared" si="14"/>
        <v>100</v>
      </c>
      <c r="C47" s="1">
        <f t="shared" si="11"/>
        <v>500</v>
      </c>
      <c r="D47" s="9">
        <f>SUM($C$45:C47)</f>
        <v>555</v>
      </c>
      <c r="E47" s="9">
        <f t="shared" si="12"/>
        <v>642.8642312278738</v>
      </c>
      <c r="F47" s="98">
        <f t="shared" si="13"/>
        <v>0.16354988499508169</v>
      </c>
      <c r="G47" s="257">
        <f t="shared" si="15"/>
        <v>0.1894421100626493</v>
      </c>
    </row>
    <row r="48" spans="1:7" x14ac:dyDescent="0.3">
      <c r="A48" s="97">
        <v>4</v>
      </c>
      <c r="B48" s="93">
        <f t="shared" si="14"/>
        <v>1000</v>
      </c>
      <c r="C48" s="1">
        <f t="shared" si="11"/>
        <v>5000</v>
      </c>
      <c r="D48" s="9">
        <f>SUM($C$45:C48)</f>
        <v>5555</v>
      </c>
      <c r="E48" s="9">
        <f t="shared" si="12"/>
        <v>5952.5294915951281</v>
      </c>
      <c r="F48" s="98">
        <f t="shared" si="13"/>
        <v>2.0249340011489987E-2</v>
      </c>
      <c r="G48" s="257">
        <f t="shared" si="15"/>
        <v>2.1698432691940845E-2</v>
      </c>
    </row>
    <row r="49" spans="1:7" x14ac:dyDescent="0.3">
      <c r="A49" s="97">
        <v>5</v>
      </c>
      <c r="B49" s="93">
        <f t="shared" si="14"/>
        <v>10000</v>
      </c>
      <c r="C49" s="1">
        <f t="shared" si="11"/>
        <v>50000</v>
      </c>
      <c r="D49" s="9">
        <f>SUM($C$45:C49)</f>
        <v>55555</v>
      </c>
      <c r="E49" s="9">
        <f t="shared" si="12"/>
        <v>57462.693692060369</v>
      </c>
      <c r="F49" s="98">
        <f t="shared" si="13"/>
        <v>2.2672366674006831E-3</v>
      </c>
      <c r="G49" s="257">
        <f t="shared" si="15"/>
        <v>2.3450909215417732E-3</v>
      </c>
    </row>
    <row r="50" spans="1:7" x14ac:dyDescent="0.3">
      <c r="A50" s="97">
        <v>6</v>
      </c>
      <c r="B50" s="93">
        <f t="shared" si="14"/>
        <v>100000</v>
      </c>
      <c r="C50" s="1">
        <f t="shared" si="11"/>
        <v>500000</v>
      </c>
      <c r="D50" s="9">
        <f>SUM($C$45:C50)</f>
        <v>555555</v>
      </c>
      <c r="E50" s="9">
        <f t="shared" si="12"/>
        <v>564957.29110713198</v>
      </c>
      <c r="F50" s="98">
        <f t="shared" si="13"/>
        <v>2.4119386840753751E-4</v>
      </c>
      <c r="G50" s="257">
        <f t="shared" si="15"/>
        <v>2.4527586742477782E-4</v>
      </c>
    </row>
    <row r="51" spans="1:7" x14ac:dyDescent="0.3">
      <c r="A51" s="97">
        <v>7</v>
      </c>
      <c r="B51" s="93">
        <f t="shared" si="14"/>
        <v>1000000</v>
      </c>
      <c r="C51" s="1">
        <f t="shared" si="11"/>
        <v>5000000</v>
      </c>
      <c r="D51" s="9">
        <f>SUM($C$45:C51)</f>
        <v>5555555</v>
      </c>
      <c r="E51" s="9">
        <f t="shared" si="12"/>
        <v>5602490.4088841509</v>
      </c>
      <c r="F51" s="98">
        <f t="shared" si="13"/>
        <v>2.4960984660477054E-5</v>
      </c>
      <c r="G51" s="257">
        <f t="shared" si="15"/>
        <v>2.517186440537932E-5</v>
      </c>
    </row>
    <row r="52" spans="1:7" x14ac:dyDescent="0.3">
      <c r="A52" s="97">
        <v>8</v>
      </c>
      <c r="B52" s="93">
        <f t="shared" si="14"/>
        <v>10000000</v>
      </c>
      <c r="C52" s="1">
        <f t="shared" si="11"/>
        <v>50000000</v>
      </c>
      <c r="D52" s="9">
        <f>SUM($C$45:C52)</f>
        <v>55555555</v>
      </c>
      <c r="E52" s="9">
        <f t="shared" si="12"/>
        <v>55791326.848846175</v>
      </c>
      <c r="F52" s="98">
        <f t="shared" si="13"/>
        <v>2.5441371435274035E-6</v>
      </c>
      <c r="G52" s="257">
        <f t="shared" si="15"/>
        <v>2.5549341901602324E-6</v>
      </c>
    </row>
    <row r="53" spans="1:7" x14ac:dyDescent="0.3">
      <c r="A53" s="97">
        <v>9</v>
      </c>
      <c r="B53" s="93">
        <f t="shared" si="14"/>
        <v>100000000</v>
      </c>
      <c r="C53" s="1">
        <f t="shared" si="11"/>
        <v>500000000</v>
      </c>
      <c r="D53" s="9">
        <f>SUM($C$45:C53)</f>
        <v>555555555</v>
      </c>
      <c r="E53" s="9">
        <f t="shared" si="12"/>
        <v>556743622.95170951</v>
      </c>
      <c r="F53" s="98">
        <f t="shared" si="13"/>
        <v>2.5711751560472017E-7</v>
      </c>
      <c r="G53" s="257">
        <f t="shared" si="15"/>
        <v>2.5766736714947366E-7</v>
      </c>
    </row>
    <row r="54" spans="1:7" ht="16.2" thickBot="1" x14ac:dyDescent="0.35">
      <c r="A54" s="129">
        <v>10</v>
      </c>
      <c r="B54" s="94">
        <f t="shared" si="14"/>
        <v>1000000000</v>
      </c>
      <c r="C54" s="109">
        <f t="shared" si="11"/>
        <v>5000000000</v>
      </c>
      <c r="D54" s="10">
        <f>SUM($C$45:C54)</f>
        <v>5555555555</v>
      </c>
      <c r="E54" s="10">
        <f t="shared" si="12"/>
        <v>5561551701.4421186</v>
      </c>
      <c r="F54" s="99">
        <f t="shared" si="13"/>
        <v>2.5862275144035804E-8</v>
      </c>
      <c r="G54" s="258">
        <f t="shared" si="15"/>
        <v>2.5890188462074796E-8</v>
      </c>
    </row>
  </sheetData>
  <mergeCells count="3">
    <mergeCell ref="A18:F18"/>
    <mergeCell ref="A31:G31"/>
    <mergeCell ref="A43:G43"/>
  </mergeCells>
  <conditionalFormatting sqref="F21:F30">
    <cfRule type="cellIs" dxfId="536" priority="78" operator="equal">
      <formula>MAX($F$21:$F$30)</formula>
    </cfRule>
  </conditionalFormatting>
  <conditionalFormatting sqref="E21:E30">
    <cfRule type="cellIs" dxfId="535" priority="70" stopIfTrue="1" operator="lessThan">
      <formula>0</formula>
    </cfRule>
    <cfRule type="cellIs" dxfId="534" priority="71" operator="equal">
      <formula>MIN($E$21:$E$30)</formula>
    </cfRule>
  </conditionalFormatting>
  <conditionalFormatting sqref="R7:R16">
    <cfRule type="cellIs" dxfId="533" priority="38" operator="lessThanOrEqual">
      <formula>0</formula>
    </cfRule>
    <cfRule type="cellIs" dxfId="532" priority="39" operator="greaterThan">
      <formula>0</formula>
    </cfRule>
  </conditionalFormatting>
  <conditionalFormatting sqref="U7:U16">
    <cfRule type="cellIs" dxfId="531" priority="20" operator="lessThanOrEqual">
      <formula>0</formula>
    </cfRule>
    <cfRule type="cellIs" dxfId="530" priority="21" operator="greaterThan">
      <formula>0</formula>
    </cfRule>
  </conditionalFormatting>
  <conditionalFormatting sqref="S7:T16">
    <cfRule type="cellIs" dxfId="529" priority="12" operator="lessThanOrEqual">
      <formula>0</formula>
    </cfRule>
    <cfRule type="cellIs" dxfId="528" priority="13" operator="greaterThan">
      <formula>0</formula>
    </cfRule>
  </conditionalFormatting>
  <conditionalFormatting sqref="F45:F54">
    <cfRule type="cellIs" dxfId="527" priority="7" operator="equal">
      <formula>MAX($F$45:$F$54)</formula>
    </cfRule>
  </conditionalFormatting>
  <conditionalFormatting sqref="E45:E54">
    <cfRule type="cellIs" dxfId="526" priority="5" stopIfTrue="1" operator="lessThan">
      <formula>0</formula>
    </cfRule>
    <cfRule type="cellIs" dxfId="525" priority="6" operator="equal">
      <formula>MIN($E$45:$E$54)</formula>
    </cfRule>
  </conditionalFormatting>
  <conditionalFormatting sqref="E33:E42">
    <cfRule type="cellIs" dxfId="524" priority="3" stopIfTrue="1" operator="lessThan">
      <formula>0</formula>
    </cfRule>
    <cfRule type="cellIs" dxfId="523" priority="4" operator="equal">
      <formula>MIN($E$33:$E$42)</formula>
    </cfRule>
  </conditionalFormatting>
  <conditionalFormatting sqref="F33:F42">
    <cfRule type="cellIs" dxfId="522" priority="1" operator="lessThanOrEqual">
      <formula>0</formula>
    </cfRule>
    <cfRule type="cellIs" dxfId="521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14" max="14" width="5.69921875" bestFit="1" customWidth="1"/>
    <col min="19" max="19" width="8.69921875" customWidth="1"/>
  </cols>
  <sheetData>
    <row r="1" spans="1:21" x14ac:dyDescent="0.3">
      <c r="C1" t="s">
        <v>93</v>
      </c>
      <c r="D1">
        <f>C2+E2</f>
        <v>1.0000000000000004</v>
      </c>
    </row>
    <row r="2" spans="1:21" x14ac:dyDescent="0.3">
      <c r="A2" t="s">
        <v>39</v>
      </c>
      <c r="B2" s="133" t="s">
        <v>122</v>
      </c>
      <c r="C2" s="139">
        <f>Analysis!B12</f>
        <v>0.67760068711456678</v>
      </c>
      <c r="D2" s="133" t="s">
        <v>123</v>
      </c>
      <c r="E2" s="139">
        <f>Analysis!I12</f>
        <v>0.32239931288543361</v>
      </c>
      <c r="F2" s="133" t="s">
        <v>46</v>
      </c>
      <c r="G2" s="139">
        <f>Analysis!S12</f>
        <v>179.46154495606919</v>
      </c>
      <c r="H2" t="s">
        <v>149</v>
      </c>
      <c r="I2" s="153">
        <f>Analysis!T12</f>
        <v>-179.69018093971906</v>
      </c>
      <c r="J2" t="s">
        <v>47</v>
      </c>
      <c r="K2" s="153">
        <f>G2*C2+I2*E2</f>
        <v>63.671275305649537</v>
      </c>
      <c r="L2" t="s">
        <v>46</v>
      </c>
      <c r="M2" s="160">
        <v>1</v>
      </c>
      <c r="N2" t="s">
        <v>149</v>
      </c>
      <c r="O2" s="160">
        <v>6</v>
      </c>
    </row>
    <row r="4" spans="1:21" x14ac:dyDescent="0.3">
      <c r="A4" t="s">
        <v>120</v>
      </c>
      <c r="B4">
        <f>$C$2</f>
        <v>0.67760068711456678</v>
      </c>
      <c r="C4" t="s">
        <v>121</v>
      </c>
      <c r="D4">
        <f>$E$2</f>
        <v>0.32239931288543361</v>
      </c>
      <c r="E4" t="s">
        <v>46</v>
      </c>
      <c r="F4">
        <f>G2</f>
        <v>179.46154495606919</v>
      </c>
      <c r="G4" t="s">
        <v>149</v>
      </c>
      <c r="H4">
        <f>I2</f>
        <v>-179.69018093971906</v>
      </c>
      <c r="I4" t="s">
        <v>47</v>
      </c>
      <c r="J4">
        <f>B4*F4+D4*H4</f>
        <v>63.671275305649537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4" t="s">
        <v>47</v>
      </c>
    </row>
    <row r="7" spans="1:21" x14ac:dyDescent="0.3">
      <c r="A7" s="100">
        <v>1</v>
      </c>
      <c r="B7" s="95">
        <f>C7*B4</f>
        <v>0.67760068711456678</v>
      </c>
      <c r="C7" s="95">
        <v>1</v>
      </c>
      <c r="D7" s="107">
        <f>C7*D4</f>
        <v>0.32239931288543361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1.0000000000000004</v>
      </c>
      <c r="R7" s="265">
        <f>B7-D7</f>
        <v>0.35520137422913317</v>
      </c>
      <c r="S7" s="266">
        <f>IF(Rules!B23=Rules!D23,SUM(C7)*B4*F4,SUM(C7)*B4*F4*POWER(O2,A7-1))</f>
        <v>121.6032661728742</v>
      </c>
      <c r="T7" s="252">
        <f>IF(Rules!B23=Rules!D23,SUM(C7)*D4*H4,SUM(C7)*D4*H4*POWER(O2,A7-1))</f>
        <v>-57.931990867224663</v>
      </c>
      <c r="U7" s="263">
        <f>S7+T7</f>
        <v>63.671275305649537</v>
      </c>
    </row>
    <row r="8" spans="1:21" x14ac:dyDescent="0.3">
      <c r="A8" s="98">
        <v>2</v>
      </c>
      <c r="B8" s="97">
        <f>C8*B4</f>
        <v>0.8670048232742904</v>
      </c>
      <c r="C8" s="97">
        <f>1/(1-B4*D4)</f>
        <v>1.2795217592919881</v>
      </c>
      <c r="D8" s="93">
        <f>C8*D4</f>
        <v>0.41251693601769812</v>
      </c>
      <c r="E8" s="1">
        <f>D8*D4</f>
        <v>0.13299517672571026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1.0000000000000007</v>
      </c>
      <c r="R8" s="267">
        <f>B8-E8</f>
        <v>0.73400964654858014</v>
      </c>
      <c r="S8" s="268">
        <f>IF(Rules!B23=Rules!D23,SUM(C8:D8)*B4*F4,SUM(C8:D8)*B4*F4*POWER(O2,A8-1))</f>
        <v>205.75743184054656</v>
      </c>
      <c r="T8" s="253">
        <f>IF(Rules!B23=Rules!D23,SUM(C8:D8)*D4*H4,SUM(C8:D8)*D4*H4*POWER(O2,A8-1))</f>
        <v>-98.023170243671473</v>
      </c>
      <c r="U8" s="264">
        <f>S8+T8</f>
        <v>107.73426159687509</v>
      </c>
    </row>
    <row r="9" spans="1:21" x14ac:dyDescent="0.3">
      <c r="A9" s="98">
        <v>3</v>
      </c>
      <c r="B9" s="97">
        <f>C9*B4</f>
        <v>0.94048737189993481</v>
      </c>
      <c r="C9" s="97">
        <f>1/(1-D4*B4/(1-D4*B4))</f>
        <v>1.3879669690194985</v>
      </c>
      <c r="D9" s="93">
        <f>C9*D4*C8</f>
        <v>0.57255988135369484</v>
      </c>
      <c r="E9" s="1">
        <f>D9*(D4)</f>
        <v>0.18459291233419661</v>
      </c>
      <c r="F9" s="1">
        <f>E9*D4</f>
        <v>5.9512628100066071E-2</v>
      </c>
      <c r="G9" s="1"/>
      <c r="H9" s="1"/>
      <c r="I9" s="1"/>
      <c r="J9" s="1"/>
      <c r="K9" s="1"/>
      <c r="L9" s="1"/>
      <c r="M9" s="235"/>
      <c r="N9" s="97">
        <f>B9+F9</f>
        <v>1.0000000000000009</v>
      </c>
      <c r="R9" s="267">
        <f>B9-F9</f>
        <v>0.88097474379986873</v>
      </c>
      <c r="S9" s="268">
        <f>IF(Rules!B23=Rules!D23,SUM(C9:E9)*B4*F4,SUM(C9:E9)*B4*F4*POWER(O2,A9-1))</f>
        <v>260.85356947719947</v>
      </c>
      <c r="T9" s="253">
        <f>IF(Rules!B23=Rules!D23,SUM(C9:E9)*D4*H4,SUM(C9:E9)*D4*H4*POWER(O2,A9-1))</f>
        <v>-124.27105850226765</v>
      </c>
      <c r="U9" s="264">
        <f t="shared" ref="U9:U15" si="0">S9+T9</f>
        <v>136.58251097493184</v>
      </c>
    </row>
    <row r="10" spans="1:21" x14ac:dyDescent="0.3">
      <c r="A10" s="98">
        <v>4</v>
      </c>
      <c r="B10" s="97">
        <f>C10*B4</f>
        <v>0.97246387180456317</v>
      </c>
      <c r="C10" s="97">
        <f>1/(1-D4*B4/(1-D4*B4/(1-D4*B4)))</f>
        <v>1.4351577415684376</v>
      </c>
      <c r="D10" s="93">
        <f>C10*D4*C9</f>
        <v>0.64220380800006804</v>
      </c>
      <c r="E10" s="1">
        <f>D10*D4*C8</f>
        <v>0.26491994717508616</v>
      </c>
      <c r="F10" s="1">
        <f>E10*D4</f>
        <v>8.5410008938893139E-2</v>
      </c>
      <c r="G10" s="1">
        <f>F10*D4</f>
        <v>2.7536128195437892E-2</v>
      </c>
      <c r="H10" s="1"/>
      <c r="I10" s="1"/>
      <c r="J10" s="1"/>
      <c r="K10" s="1"/>
      <c r="L10" s="1"/>
      <c r="M10" s="235"/>
      <c r="N10" s="97">
        <f>B10+G10</f>
        <v>1.0000000000000011</v>
      </c>
      <c r="R10" s="267">
        <f>B10-G10</f>
        <v>0.94492774360912524</v>
      </c>
      <c r="S10" s="268">
        <f>IF(Rules!B23=Rules!D23,SUM(C10:F10)*B4*F4,SUM(C10:F10)*B4*F4*POWER(O2,A10-1))</f>
        <v>295.21521635113294</v>
      </c>
      <c r="T10" s="253">
        <f>IF(Rules!B23=Rules!D23,SUM(C10:F10)*D4*H4,SUM(C10:F10)*D4*H4*POWER(O2,A10-1))</f>
        <v>-140.64100213563663</v>
      </c>
      <c r="U10" s="264">
        <f t="shared" si="0"/>
        <v>154.57421421549631</v>
      </c>
    </row>
    <row r="11" spans="1:21" x14ac:dyDescent="0.3">
      <c r="A11" s="98">
        <v>5</v>
      </c>
      <c r="B11" s="97">
        <f>C11*B4</f>
        <v>0.98706786710694494</v>
      </c>
      <c r="C11" s="97">
        <f>1/(1-D4*B4/(1-D4*B4/(1-D4*B4/(1-D4*B4))))</f>
        <v>1.4567102511512866</v>
      </c>
      <c r="D11" s="93">
        <f>C11*D4*C10</f>
        <v>0.67401090322989499</v>
      </c>
      <c r="E11" s="1">
        <f>D11*D4*C9</f>
        <v>0.301606127431507</v>
      </c>
      <c r="F11" s="1">
        <f>E11*D4*C8</f>
        <v>0.12441763557220868</v>
      </c>
      <c r="G11" s="1">
        <f>F11*D4</f>
        <v>4.0112160219310362E-2</v>
      </c>
      <c r="H11" s="1">
        <f>G11*D4</f>
        <v>1.2932132893056085E-2</v>
      </c>
      <c r="I11" s="1"/>
      <c r="J11" s="1"/>
      <c r="K11" s="1"/>
      <c r="L11" s="1"/>
      <c r="M11" s="235"/>
      <c r="N11" s="97">
        <f>B11+H11</f>
        <v>1.0000000000000011</v>
      </c>
      <c r="R11" s="267">
        <f>B11-H11</f>
        <v>0.97413573421388888</v>
      </c>
      <c r="S11" s="268">
        <f>IF(Rules!B23=Rules!D23,SUM(C11:G11)*B4*F4,SUM(C11:G11)*B4*F4*POWER(O2,A11-1))</f>
        <v>315.7863024208167</v>
      </c>
      <c r="T11" s="253">
        <f>IF(Rules!B23=Rules!D23,SUM(C11:G11)*D4*H4,SUM(C11:G11)*D4*H4*POWER(O2,A11-1))</f>
        <v>-150.44110050325472</v>
      </c>
      <c r="U11" s="264">
        <f t="shared" si="0"/>
        <v>165.34520191756198</v>
      </c>
    </row>
    <row r="12" spans="1:21" x14ac:dyDescent="0.3">
      <c r="A12" s="98">
        <v>6</v>
      </c>
      <c r="B12" s="97">
        <f>C12*B4</f>
        <v>0.9938845787114885</v>
      </c>
      <c r="C12" s="97">
        <f>1/(1-D4*B4/(1-D4*B4/(1-D4*B4/(1-D4*B4/(1-D4*B4)))))</f>
        <v>1.4667703230109703</v>
      </c>
      <c r="D12" s="93">
        <f>C12*D4*C11</f>
        <v>0.68885751134436202</v>
      </c>
      <c r="E12" s="1">
        <f>D12*D4*C10</f>
        <v>0.31873014763983526</v>
      </c>
      <c r="F12" s="1">
        <f>E12*D4*C9</f>
        <v>0.14262523805573271</v>
      </c>
      <c r="G12" s="1">
        <f>F12*D4*C8</f>
        <v>5.8835326201545655E-2</v>
      </c>
      <c r="H12" s="1">
        <f>G12*D4</f>
        <v>1.8968468740768667E-2</v>
      </c>
      <c r="I12" s="1">
        <f>H12*D4</f>
        <v>6.1154212885126446E-3</v>
      </c>
      <c r="J12" s="1"/>
      <c r="K12" s="1"/>
      <c r="L12" s="1"/>
      <c r="M12" s="235"/>
      <c r="N12" s="97">
        <f>B12+I12</f>
        <v>1.0000000000000011</v>
      </c>
      <c r="R12" s="267">
        <f>B12-I12</f>
        <v>0.98776915742297589</v>
      </c>
      <c r="S12" s="268">
        <f>IF(Rules!B23=Rules!D23,SUM(C12:H12)*B4*F4,SUM(C12:H12)*B4*F4*POWER(O2,A12-1))</f>
        <v>327.69490266342501</v>
      </c>
      <c r="T12" s="253">
        <f>IF(Rules!B23=Rules!D23,SUM(C12:H12)*D4*H4,SUM(C12:H12)*D4*H4*POWER(O2,A12-1))</f>
        <v>-156.11437674170253</v>
      </c>
      <c r="U12" s="264">
        <f t="shared" si="0"/>
        <v>171.58052592172248</v>
      </c>
    </row>
    <row r="13" spans="1:21" x14ac:dyDescent="0.3">
      <c r="A13" s="98">
        <v>7</v>
      </c>
      <c r="B13" s="97">
        <f>C13*B4</f>
        <v>0.99709875220533128</v>
      </c>
      <c r="C13" s="97">
        <f>1/(1-D4*B4/(1-D4*B4/(1-D4*B4/(1-D4*B4/(1-D4*B4/(1-D4*B4))))))</f>
        <v>1.4715137855767031</v>
      </c>
      <c r="D13" s="93">
        <f>C13*D4*C12</f>
        <v>0.69585789173938806</v>
      </c>
      <c r="E13" s="1">
        <f>D13*D4*C11</f>
        <v>0.32680435923255602</v>
      </c>
      <c r="F13" s="1">
        <f>E13*D4*C10</f>
        <v>0.1512103736290149</v>
      </c>
      <c r="G13" s="1">
        <f>F13*D4*C9</f>
        <v>6.7663557071810362E-2</v>
      </c>
      <c r="H13" s="1">
        <f>G13*D4*C8</f>
        <v>2.7912363243321862E-2</v>
      </c>
      <c r="I13" s="1">
        <f>H13*D4</f>
        <v>8.9989267306556011E-3</v>
      </c>
      <c r="J13" s="1">
        <f>I13*D4</f>
        <v>2.9012477946697272E-3</v>
      </c>
      <c r="K13" s="1"/>
      <c r="L13" s="1"/>
      <c r="M13" s="235"/>
      <c r="N13" s="97">
        <f>B13+J13</f>
        <v>1.0000000000000011</v>
      </c>
      <c r="R13" s="267">
        <f>B13-J13</f>
        <v>0.99419750441066157</v>
      </c>
      <c r="S13" s="268">
        <f>IF(Rules!B23=Rules!D23,SUM(C13:I13)*B4*F4,SUM(C13:I13)*B4*F4*POWER(O2,A13-1))</f>
        <v>334.40427072723492</v>
      </c>
      <c r="T13" s="253">
        <f>IF(Rules!B23=Rules!D23,SUM(C13:I13)*D4*H4,SUM(C13:I13)*D4*H4*POWER(O2,A13-1))</f>
        <v>-159.31073043869054</v>
      </c>
      <c r="U13" s="264">
        <f t="shared" si="0"/>
        <v>175.09354028854438</v>
      </c>
    </row>
    <row r="14" spans="1:21" x14ac:dyDescent="0.3">
      <c r="A14" s="98">
        <v>8</v>
      </c>
      <c r="B14" s="97">
        <f>C14*B4</f>
        <v>0.99862150242558034</v>
      </c>
      <c r="C14" s="97">
        <f>1/(1-D4*B4/(1-D4*B4/(1-D4*B4/(1-D4*B4/(1-D4*B4/(1-D4*B4/(1-D4*B4)))))))</f>
        <v>1.4737610533986019</v>
      </c>
      <c r="D14" s="93">
        <f>C14*D4*C13</f>
        <v>0.69917439932952663</v>
      </c>
      <c r="E14" s="1">
        <f>D14*D4*C12</f>
        <v>0.3306296062220867</v>
      </c>
      <c r="F14" s="1">
        <f>E14*D4*C11</f>
        <v>0.1552776765017829</v>
      </c>
      <c r="G14" s="1">
        <f>F14*D4*C10</f>
        <v>7.1846029028553041E-2</v>
      </c>
      <c r="H14" s="1">
        <f>G14*D4*C9</f>
        <v>3.2149632124337434E-2</v>
      </c>
      <c r="I14" s="1">
        <f>H14*D4*C8</f>
        <v>1.3262267738027838E-2</v>
      </c>
      <c r="J14" s="1">
        <f>I14*D4</f>
        <v>4.275746006042829E-3</v>
      </c>
      <c r="K14" s="1">
        <f>J14*D4</f>
        <v>1.3784975744208451E-3</v>
      </c>
      <c r="L14" s="1"/>
      <c r="M14" s="235"/>
      <c r="N14" s="97">
        <f>B14+K14</f>
        <v>1.0000000000000011</v>
      </c>
      <c r="R14" s="267">
        <f>B14-K14</f>
        <v>0.99724300485115946</v>
      </c>
      <c r="S14" s="268">
        <f>IF(Rules!B23=Rules!D23,SUM(C14:J14)*B4*F4,SUM(C14:J14)*B4*F4*POWER(O2,A14-1))</f>
        <v>338.10285268844507</v>
      </c>
      <c r="T14" s="253">
        <f>IF(Rules!B23=Rules!D23,SUM(C14:J14)*D4*H4,SUM(C14:J14)*D4*H4*POWER(O2,A14-1))</f>
        <v>-161.07274081178284</v>
      </c>
      <c r="U14" s="264">
        <f t="shared" si="0"/>
        <v>177.03011187666223</v>
      </c>
    </row>
    <row r="15" spans="1:21" x14ac:dyDescent="0.3">
      <c r="A15" s="98">
        <v>9</v>
      </c>
      <c r="B15" s="97">
        <f>C15*B4</f>
        <v>0.99934454704890419</v>
      </c>
      <c r="C15" s="97">
        <f>1/(1-D4*B4/(1-D4*B4/(1-D4*B4/(1-D4*B4/(1-D4*B4/(1-D4*B4/(1-D4*B4/(1-D4*B4))))))))</f>
        <v>1.4748281193521544</v>
      </c>
      <c r="D15" s="93">
        <f>C15*D4*C14</f>
        <v>0.70074917039136919</v>
      </c>
      <c r="E15" s="1">
        <f>D15*D4*C13</f>
        <v>0.33244594105618291</v>
      </c>
      <c r="F15" s="1">
        <f>E15*D4*C12</f>
        <v>0.1572089462756949</v>
      </c>
      <c r="G15" s="1">
        <f>F15*D4*C11</f>
        <v>7.3831984322016264E-2</v>
      </c>
      <c r="H15" s="1">
        <f>G15*D4*C10</f>
        <v>3.4161606538299451E-2</v>
      </c>
      <c r="I15" s="1">
        <f>H15*D4*C9</f>
        <v>1.5286621930715307E-2</v>
      </c>
      <c r="J15" s="1">
        <f>I15*D4*C8</f>
        <v>6.3059904409196272E-3</v>
      </c>
      <c r="K15" s="1">
        <f>J15*D4</f>
        <v>2.0330469852146002E-3</v>
      </c>
      <c r="L15" s="1">
        <f>K15*D4</f>
        <v>6.5545295109698941E-4</v>
      </c>
      <c r="M15" s="235"/>
      <c r="N15" s="97">
        <f>B15+L15</f>
        <v>1.0000000000000011</v>
      </c>
      <c r="R15" s="267">
        <f>B15-L15</f>
        <v>0.99868909409780715</v>
      </c>
      <c r="S15" s="268">
        <f>IF(Rules!B23=Rules!D23,SUM(C15:K15)*B4*F4,SUM(C15:K15)*B4*F4*POWER(O2,A15-1))</f>
        <v>340.1062685590411</v>
      </c>
      <c r="T15" s="253">
        <f>IF(Rules!B23=Rules!D23,SUM(C15:K15)*D4*H4,SUM(C15:K15)*D4*H4*POWER(O2,A15-1))</f>
        <v>-162.02717134289725</v>
      </c>
      <c r="U15" s="264">
        <f t="shared" si="0"/>
        <v>178.07909721614385</v>
      </c>
    </row>
    <row r="16" spans="1:21" ht="16.2" thickBot="1" x14ac:dyDescent="0.35">
      <c r="A16" s="99">
        <v>10</v>
      </c>
      <c r="B16" s="129">
        <f>C16*B4</f>
        <v>0.99968823570606935</v>
      </c>
      <c r="C16" s="129">
        <f>1/(1-D4*B4/(1-D4*B4/(1-D4*B4/(1-D4*B4/(1-D4*B4/(1-D4*B4/(1-D4*B4/(1-D4*B4/(1-D4*B4)))))))))</f>
        <v>1.4753353335030561</v>
      </c>
      <c r="D16" s="94">
        <f>C16*D4*C15</f>
        <v>0.70149771471924105</v>
      </c>
      <c r="E16" s="109">
        <f>D16*D4*C14</f>
        <v>0.33330930918030133</v>
      </c>
      <c r="F16" s="109">
        <f>E16*D4*C13</f>
        <v>0.15812694703776173</v>
      </c>
      <c r="G16" s="109">
        <f>F16*D4*C12</f>
        <v>7.4775979043756768E-2</v>
      </c>
      <c r="H16" s="109">
        <f>G16*D4*C11</f>
        <v>3.51179690673597E-2</v>
      </c>
      <c r="I16" s="109">
        <f>H16*D4*C10</f>
        <v>1.6248869006024718E-2</v>
      </c>
      <c r="J16" s="109">
        <f>I16*D4*C9</f>
        <v>7.2710373564645152E-3</v>
      </c>
      <c r="K16" s="109">
        <f>J16*D4*C8</f>
        <v>2.9994260519589657E-3</v>
      </c>
      <c r="L16" s="109">
        <f>K16*D4</f>
        <v>9.6701289820223942E-4</v>
      </c>
      <c r="M16" s="237">
        <f>L16*D4</f>
        <v>3.1176429393175374E-4</v>
      </c>
      <c r="N16" s="129">
        <f>B16+M16</f>
        <v>1.0000000000000011</v>
      </c>
      <c r="R16" s="269">
        <f>B16-M16</f>
        <v>0.99937647141213759</v>
      </c>
      <c r="S16" s="270">
        <f>IF(Rules!B23=Rules!D23,SUM(C16:L16)*B4*F4,SUM(C16:L16)*B4*F4*POWER(O2,A16-1))</f>
        <v>341.17615483688883</v>
      </c>
      <c r="T16" s="254">
        <f>IF(Rules!B23=Rules!D23,SUM(C16:L16)*D4*H4,SUM(C16:L16)*D4*H4*POWER(O2,A16-1))</f>
        <v>-162.53686688009714</v>
      </c>
      <c r="U16" s="271">
        <f>S16+T16</f>
        <v>178.63928795679169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6</v>
      </c>
      <c r="D21" s="57">
        <f>SUM($C$21:C21)</f>
        <v>6</v>
      </c>
      <c r="E21" s="57">
        <f t="shared" ref="E21:E30" si="2">D21/R7</f>
        <v>16.891826539301398</v>
      </c>
      <c r="F21" s="8">
        <f t="shared" ref="F21:F30" si="3">U7/E21</f>
        <v>3.7693540812480313</v>
      </c>
      <c r="G21" s="256">
        <f>U7/D21</f>
        <v>10.611879217608257</v>
      </c>
    </row>
    <row r="22" spans="1:7" x14ac:dyDescent="0.3">
      <c r="A22" s="97">
        <v>2</v>
      </c>
      <c r="B22" s="93">
        <f>C21</f>
        <v>6</v>
      </c>
      <c r="C22" s="1">
        <f t="shared" si="1"/>
        <v>36</v>
      </c>
      <c r="D22" s="9">
        <f>SUM($C$21:C22)</f>
        <v>42</v>
      </c>
      <c r="E22" s="9">
        <f t="shared" si="2"/>
        <v>57.219956437207735</v>
      </c>
      <c r="F22" s="9">
        <f t="shared" si="3"/>
        <v>1.8828092208546321</v>
      </c>
      <c r="G22" s="257">
        <f>U8/D22</f>
        <v>2.5651014665922638</v>
      </c>
    </row>
    <row r="23" spans="1:7" x14ac:dyDescent="0.3">
      <c r="A23" s="97">
        <v>3</v>
      </c>
      <c r="B23" s="93">
        <f t="shared" ref="B23:B30" si="4">C22</f>
        <v>36</v>
      </c>
      <c r="C23" s="1">
        <f t="shared" si="1"/>
        <v>216</v>
      </c>
      <c r="D23" s="9">
        <f>SUM($C$21:C23)</f>
        <v>258</v>
      </c>
      <c r="E23" s="9">
        <f t="shared" si="2"/>
        <v>292.85743072177098</v>
      </c>
      <c r="F23" s="9">
        <f t="shared" si="3"/>
        <v>0.4663788473398579</v>
      </c>
      <c r="G23" s="257">
        <f t="shared" ref="G23:G29" si="5">U9/D23</f>
        <v>0.52938957742221637</v>
      </c>
    </row>
    <row r="24" spans="1:7" x14ac:dyDescent="0.3">
      <c r="A24" s="97">
        <v>4</v>
      </c>
      <c r="B24" s="93">
        <f t="shared" si="4"/>
        <v>216</v>
      </c>
      <c r="C24" s="1">
        <f t="shared" si="1"/>
        <v>1296</v>
      </c>
      <c r="D24" s="9">
        <f>SUM($C$21:C24)</f>
        <v>1554</v>
      </c>
      <c r="E24" s="9">
        <f t="shared" si="2"/>
        <v>1644.570191223871</v>
      </c>
      <c r="F24" s="9">
        <f t="shared" si="3"/>
        <v>9.399064572638513E-2</v>
      </c>
      <c r="G24" s="257">
        <f t="shared" si="5"/>
        <v>9.9468606316278199E-2</v>
      </c>
    </row>
    <row r="25" spans="1:7" x14ac:dyDescent="0.3">
      <c r="A25" s="97">
        <v>5</v>
      </c>
      <c r="B25" s="93">
        <f t="shared" si="4"/>
        <v>1296</v>
      </c>
      <c r="C25" s="1">
        <f t="shared" si="1"/>
        <v>7776</v>
      </c>
      <c r="D25" s="9">
        <f>SUM($C$21:C25)</f>
        <v>9330</v>
      </c>
      <c r="E25" s="9">
        <f t="shared" si="2"/>
        <v>9577.7207141766066</v>
      </c>
      <c r="F25" s="9">
        <f t="shared" si="3"/>
        <v>1.7263523008436005E-2</v>
      </c>
      <c r="G25" s="257">
        <f t="shared" si="5"/>
        <v>1.7721886593522185E-2</v>
      </c>
    </row>
    <row r="26" spans="1:7" x14ac:dyDescent="0.3">
      <c r="A26" s="97">
        <v>6</v>
      </c>
      <c r="B26" s="93">
        <f t="shared" si="4"/>
        <v>7776</v>
      </c>
      <c r="C26" s="1">
        <f t="shared" si="1"/>
        <v>46656</v>
      </c>
      <c r="D26" s="9">
        <f>SUM($C$21:C26)</f>
        <v>55986</v>
      </c>
      <c r="E26" s="9">
        <f t="shared" si="2"/>
        <v>56679.234798203011</v>
      </c>
      <c r="F26" s="9">
        <f t="shared" si="3"/>
        <v>3.0272202250543152E-3</v>
      </c>
      <c r="G26" s="257">
        <f t="shared" si="5"/>
        <v>3.0647041389226322E-3</v>
      </c>
    </row>
    <row r="27" spans="1:7" x14ac:dyDescent="0.3">
      <c r="A27" s="97">
        <v>7</v>
      </c>
      <c r="B27" s="93">
        <f t="shared" si="4"/>
        <v>46656</v>
      </c>
      <c r="C27" s="1">
        <f t="shared" si="1"/>
        <v>279936</v>
      </c>
      <c r="D27" s="9">
        <f>SUM($C$21:C27)</f>
        <v>335922</v>
      </c>
      <c r="E27" s="9">
        <f t="shared" si="2"/>
        <v>337882.56207616127</v>
      </c>
      <c r="F27" s="9">
        <f t="shared" si="3"/>
        <v>5.1820827690147845E-4</v>
      </c>
      <c r="G27" s="257">
        <f t="shared" si="5"/>
        <v>5.2123272750383837E-4</v>
      </c>
    </row>
    <row r="28" spans="1:7" x14ac:dyDescent="0.3">
      <c r="A28" s="97">
        <v>8</v>
      </c>
      <c r="B28" s="93">
        <f t="shared" si="4"/>
        <v>279936</v>
      </c>
      <c r="C28" s="1">
        <f t="shared" si="1"/>
        <v>1679616</v>
      </c>
      <c r="D28" s="9">
        <f>SUM($C$21:C28)</f>
        <v>2015538</v>
      </c>
      <c r="E28" s="9">
        <f t="shared" si="2"/>
        <v>2021110.1909918366</v>
      </c>
      <c r="F28" s="9">
        <f t="shared" si="3"/>
        <v>8.7590529534555832E-5</v>
      </c>
      <c r="G28" s="257">
        <f t="shared" si="5"/>
        <v>8.7832683817751008E-5</v>
      </c>
    </row>
    <row r="29" spans="1:7" x14ac:dyDescent="0.3">
      <c r="A29" s="97">
        <v>9</v>
      </c>
      <c r="B29" s="93">
        <f t="shared" si="4"/>
        <v>1679616</v>
      </c>
      <c r="C29" s="1">
        <f t="shared" si="1"/>
        <v>10077696</v>
      </c>
      <c r="D29" s="9">
        <f>SUM($C$21:C29)</f>
        <v>12093234</v>
      </c>
      <c r="E29" s="9">
        <f t="shared" si="2"/>
        <v>12109107.901017735</v>
      </c>
      <c r="F29" s="9">
        <f t="shared" si="3"/>
        <v>1.4706211115781438E-5</v>
      </c>
      <c r="G29" s="257">
        <f t="shared" si="5"/>
        <v>1.4725514880150656E-5</v>
      </c>
    </row>
    <row r="30" spans="1:7" ht="16.2" thickBot="1" x14ac:dyDescent="0.35">
      <c r="A30" s="129">
        <v>10</v>
      </c>
      <c r="B30" s="94">
        <f t="shared" si="4"/>
        <v>10077696</v>
      </c>
      <c r="C30" s="109">
        <f t="shared" si="1"/>
        <v>60466176</v>
      </c>
      <c r="D30" s="10">
        <f>SUM($C$21:C30)</f>
        <v>72559410</v>
      </c>
      <c r="E30" s="10">
        <f t="shared" si="2"/>
        <v>72604681.094274908</v>
      </c>
      <c r="F30" s="10">
        <f t="shared" si="3"/>
        <v>2.4604376090411329E-6</v>
      </c>
      <c r="G30" s="258">
        <f>U16/D30</f>
        <v>2.4619727194142247E-6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6</v>
      </c>
      <c r="D33" s="57">
        <f>SUM($C$33:C33)</f>
        <v>6</v>
      </c>
      <c r="E33" s="96">
        <f>D33/$R$7</f>
        <v>16.891826539301398</v>
      </c>
      <c r="F33" s="8">
        <f t="shared" ref="F33:F42" si="7">U7/E33</f>
        <v>3.7693540812480313</v>
      </c>
      <c r="G33" s="259">
        <f>U7/D33</f>
        <v>10.611879217608257</v>
      </c>
    </row>
    <row r="34" spans="1:7" x14ac:dyDescent="0.3">
      <c r="A34" s="97">
        <v>2</v>
      </c>
      <c r="B34" s="93">
        <f>C33+1</f>
        <v>7</v>
      </c>
      <c r="C34" s="1">
        <f t="shared" si="6"/>
        <v>42</v>
      </c>
      <c r="D34" s="9">
        <f>SUM($C$33:C34)</f>
        <v>48</v>
      </c>
      <c r="E34" s="96">
        <f t="shared" ref="E34:E42" si="8">D34/$R$7</f>
        <v>135.13461231441119</v>
      </c>
      <c r="F34" s="9">
        <f t="shared" si="7"/>
        <v>0.79723662022439501</v>
      </c>
      <c r="G34" s="259">
        <f t="shared" ref="G34:G42" si="9">U8/D34</f>
        <v>2.2444637832682308</v>
      </c>
    </row>
    <row r="35" spans="1:7" x14ac:dyDescent="0.3">
      <c r="A35" s="97">
        <v>3</v>
      </c>
      <c r="B35" s="93">
        <f t="shared" ref="B35:B42" si="10">C34</f>
        <v>42</v>
      </c>
      <c r="C35" s="1">
        <f t="shared" si="6"/>
        <v>252</v>
      </c>
      <c r="D35" s="9">
        <f>SUM($C$33:C35)</f>
        <v>300</v>
      </c>
      <c r="E35" s="96">
        <f t="shared" si="8"/>
        <v>844.59132696507004</v>
      </c>
      <c r="F35" s="9">
        <f t="shared" si="7"/>
        <v>0.16171431864653815</v>
      </c>
      <c r="G35" s="259">
        <f t="shared" si="9"/>
        <v>0.45527503658310614</v>
      </c>
    </row>
    <row r="36" spans="1:7" x14ac:dyDescent="0.3">
      <c r="A36" s="97">
        <v>4</v>
      </c>
      <c r="B36" s="93">
        <f t="shared" si="10"/>
        <v>252</v>
      </c>
      <c r="C36" s="1">
        <f t="shared" si="6"/>
        <v>1512</v>
      </c>
      <c r="D36" s="9">
        <f>SUM($C$33:C36)</f>
        <v>1812</v>
      </c>
      <c r="E36" s="96">
        <f t="shared" si="8"/>
        <v>5101.3316148690228</v>
      </c>
      <c r="F36" s="9">
        <f t="shared" si="7"/>
        <v>3.0300757897203476E-2</v>
      </c>
      <c r="G36" s="259">
        <f t="shared" si="9"/>
        <v>8.5305857734821369E-2</v>
      </c>
    </row>
    <row r="37" spans="1:7" x14ac:dyDescent="0.3">
      <c r="A37" s="97">
        <v>5</v>
      </c>
      <c r="B37" s="93">
        <f t="shared" si="10"/>
        <v>1512</v>
      </c>
      <c r="C37" s="1">
        <f t="shared" si="6"/>
        <v>9072</v>
      </c>
      <c r="D37" s="9">
        <f>SUM($C$33:C37)</f>
        <v>10884</v>
      </c>
      <c r="E37" s="96">
        <f t="shared" si="8"/>
        <v>30641.773342292738</v>
      </c>
      <c r="F37" s="9">
        <f t="shared" si="7"/>
        <v>5.396071567742698E-3</v>
      </c>
      <c r="G37" s="259">
        <f t="shared" si="9"/>
        <v>1.5191584152660968E-2</v>
      </c>
    </row>
    <row r="38" spans="1:7" x14ac:dyDescent="0.3">
      <c r="A38" s="97">
        <v>6</v>
      </c>
      <c r="B38" s="93">
        <f t="shared" si="10"/>
        <v>9072</v>
      </c>
      <c r="C38" s="1">
        <f t="shared" si="6"/>
        <v>54432</v>
      </c>
      <c r="D38" s="9">
        <f>SUM($C$33:C38)</f>
        <v>65316</v>
      </c>
      <c r="E38" s="96">
        <f t="shared" si="8"/>
        <v>183884.42370683505</v>
      </c>
      <c r="F38" s="9">
        <f t="shared" si="7"/>
        <v>9.3308896133188237E-4</v>
      </c>
      <c r="G38" s="259">
        <f t="shared" si="9"/>
        <v>2.6269294800925114E-3</v>
      </c>
    </row>
    <row r="39" spans="1:7" x14ac:dyDescent="0.3">
      <c r="A39" s="97">
        <v>7</v>
      </c>
      <c r="B39" s="93">
        <f t="shared" si="10"/>
        <v>54432</v>
      </c>
      <c r="C39" s="1">
        <f t="shared" si="6"/>
        <v>326592</v>
      </c>
      <c r="D39" s="9">
        <f>SUM($C$33:C39)</f>
        <v>391908</v>
      </c>
      <c r="E39" s="96">
        <f t="shared" si="8"/>
        <v>1103340.325894089</v>
      </c>
      <c r="F39" s="9">
        <f t="shared" si="7"/>
        <v>1.5869404587080398E-4</v>
      </c>
      <c r="G39" s="259">
        <f t="shared" si="9"/>
        <v>4.4677204927826014E-4</v>
      </c>
    </row>
    <row r="40" spans="1:7" x14ac:dyDescent="0.3">
      <c r="A40" s="97">
        <v>8</v>
      </c>
      <c r="B40" s="93">
        <f t="shared" si="10"/>
        <v>326592</v>
      </c>
      <c r="C40" s="1">
        <f t="shared" si="6"/>
        <v>1959552</v>
      </c>
      <c r="D40" s="9">
        <f>SUM($C$33:C40)</f>
        <v>2351460</v>
      </c>
      <c r="E40" s="96">
        <f t="shared" si="8"/>
        <v>6620075.7390176114</v>
      </c>
      <c r="F40" s="9">
        <f t="shared" si="7"/>
        <v>2.6741402795934279E-5</v>
      </c>
      <c r="G40" s="259">
        <f t="shared" si="9"/>
        <v>7.528518957441855E-5</v>
      </c>
    </row>
    <row r="41" spans="1:7" x14ac:dyDescent="0.3">
      <c r="A41" s="97">
        <v>9</v>
      </c>
      <c r="B41" s="93">
        <f t="shared" si="10"/>
        <v>1959552</v>
      </c>
      <c r="C41" s="1">
        <f t="shared" si="6"/>
        <v>11757312</v>
      </c>
      <c r="D41" s="9">
        <f>SUM($C$33:C41)</f>
        <v>14108772</v>
      </c>
      <c r="E41" s="96">
        <f t="shared" si="8"/>
        <v>39720488.217758745</v>
      </c>
      <c r="F41" s="9">
        <f t="shared" si="7"/>
        <v>4.4833058506195798E-6</v>
      </c>
      <c r="G41" s="259">
        <f t="shared" si="9"/>
        <v>1.2621870791883508E-5</v>
      </c>
    </row>
    <row r="42" spans="1:7" ht="16.2" thickBot="1" x14ac:dyDescent="0.35">
      <c r="A42" s="129">
        <v>10</v>
      </c>
      <c r="B42" s="94">
        <f t="shared" si="10"/>
        <v>11757312</v>
      </c>
      <c r="C42" s="109">
        <f t="shared" si="6"/>
        <v>70543872</v>
      </c>
      <c r="D42" s="10">
        <f>SUM($C$33:C42)</f>
        <v>84652644</v>
      </c>
      <c r="E42" s="357">
        <f t="shared" si="8"/>
        <v>238322963.09020558</v>
      </c>
      <c r="F42" s="10">
        <f t="shared" si="7"/>
        <v>7.4956808878369167E-7</v>
      </c>
      <c r="G42" s="259">
        <f t="shared" si="9"/>
        <v>2.1102623558549653E-6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6</v>
      </c>
      <c r="D45" s="57">
        <f>SUM(C45:C45)</f>
        <v>6</v>
      </c>
      <c r="E45" s="57">
        <f t="shared" ref="E45:E54" si="12">D45/R7</f>
        <v>16.891826539301398</v>
      </c>
      <c r="F45" s="262">
        <f t="shared" ref="F45:F54" si="13">U7/E45</f>
        <v>3.7693540812480313</v>
      </c>
      <c r="G45" s="256">
        <f>U7/D45</f>
        <v>10.611879217608257</v>
      </c>
    </row>
    <row r="46" spans="1:7" x14ac:dyDescent="0.3">
      <c r="A46" s="97">
        <v>2</v>
      </c>
      <c r="B46" s="93">
        <f t="shared" ref="B46:B54" si="14">B45*$O$2*2</f>
        <v>12</v>
      </c>
      <c r="C46" s="1">
        <f t="shared" si="11"/>
        <v>72</v>
      </c>
      <c r="D46" s="9">
        <f>SUM($C$45:C46)</f>
        <v>78</v>
      </c>
      <c r="E46" s="9">
        <f t="shared" si="12"/>
        <v>106.26563338338579</v>
      </c>
      <c r="F46" s="98">
        <f t="shared" si="13"/>
        <v>1.0138203496909557</v>
      </c>
      <c r="G46" s="257">
        <f t="shared" ref="G46:G54" si="15">U8/D46</f>
        <v>1.3812084820112192</v>
      </c>
    </row>
    <row r="47" spans="1:7" x14ac:dyDescent="0.3">
      <c r="A47" s="97">
        <v>3</v>
      </c>
      <c r="B47" s="93">
        <f t="shared" si="14"/>
        <v>144</v>
      </c>
      <c r="C47" s="1">
        <f t="shared" si="11"/>
        <v>864</v>
      </c>
      <c r="D47" s="9">
        <f>SUM($C$45:C47)</f>
        <v>942</v>
      </c>
      <c r="E47" s="9">
        <f t="shared" si="12"/>
        <v>1069.2701540306523</v>
      </c>
      <c r="F47" s="98">
        <f t="shared" si="13"/>
        <v>0.12773433398480183</v>
      </c>
      <c r="G47" s="257">
        <f t="shared" si="15"/>
        <v>0.14499204986723124</v>
      </c>
    </row>
    <row r="48" spans="1:7" x14ac:dyDescent="0.3">
      <c r="A48" s="97">
        <v>4</v>
      </c>
      <c r="B48" s="93">
        <f t="shared" si="14"/>
        <v>1728</v>
      </c>
      <c r="C48" s="1">
        <f t="shared" si="11"/>
        <v>10368</v>
      </c>
      <c r="D48" s="9">
        <f>SUM($C$45:C48)</f>
        <v>11310</v>
      </c>
      <c r="E48" s="9">
        <f t="shared" si="12"/>
        <v>11969.169152343617</v>
      </c>
      <c r="F48" s="98">
        <f t="shared" si="13"/>
        <v>1.2914364585216843E-2</v>
      </c>
      <c r="G48" s="257">
        <f t="shared" si="15"/>
        <v>1.3667039276348039E-2</v>
      </c>
    </row>
    <row r="49" spans="1:7" x14ac:dyDescent="0.3">
      <c r="A49" s="97">
        <v>5</v>
      </c>
      <c r="B49" s="93">
        <f t="shared" si="14"/>
        <v>20736</v>
      </c>
      <c r="C49" s="1">
        <f t="shared" si="11"/>
        <v>124416</v>
      </c>
      <c r="D49" s="9">
        <f>SUM($C$45:C49)</f>
        <v>135726</v>
      </c>
      <c r="E49" s="9">
        <f t="shared" si="12"/>
        <v>139329.65934108617</v>
      </c>
      <c r="F49" s="98">
        <f t="shared" si="13"/>
        <v>1.1867193438892176E-3</v>
      </c>
      <c r="G49" s="257">
        <f t="shared" si="15"/>
        <v>1.2182279144567877E-3</v>
      </c>
    </row>
    <row r="50" spans="1:7" x14ac:dyDescent="0.3">
      <c r="A50" s="97">
        <v>6</v>
      </c>
      <c r="B50" s="93">
        <f t="shared" si="14"/>
        <v>248832</v>
      </c>
      <c r="C50" s="1">
        <f t="shared" si="11"/>
        <v>1492992</v>
      </c>
      <c r="D50" s="9">
        <f>SUM($C$45:C50)</f>
        <v>1628718</v>
      </c>
      <c r="E50" s="9">
        <f t="shared" si="12"/>
        <v>1648885.2559936342</v>
      </c>
      <c r="F50" s="98">
        <f t="shared" si="13"/>
        <v>1.0405849970338075E-4</v>
      </c>
      <c r="G50" s="257">
        <f t="shared" si="15"/>
        <v>1.0534698205688307E-4</v>
      </c>
    </row>
    <row r="51" spans="1:7" x14ac:dyDescent="0.3">
      <c r="A51" s="97">
        <v>7</v>
      </c>
      <c r="B51" s="93">
        <f t="shared" si="14"/>
        <v>2985984</v>
      </c>
      <c r="C51" s="1">
        <f t="shared" si="11"/>
        <v>17915904</v>
      </c>
      <c r="D51" s="9">
        <f>SUM($C$45:C51)</f>
        <v>19544622</v>
      </c>
      <c r="E51" s="9">
        <f t="shared" si="12"/>
        <v>19658691.47055003</v>
      </c>
      <c r="F51" s="98">
        <f t="shared" si="13"/>
        <v>8.9066731908807687E-6</v>
      </c>
      <c r="G51" s="257">
        <f t="shared" si="15"/>
        <v>8.9586557513644617E-6</v>
      </c>
    </row>
    <row r="52" spans="1:7" x14ac:dyDescent="0.3">
      <c r="A52" s="97">
        <v>8</v>
      </c>
      <c r="B52" s="93">
        <f t="shared" si="14"/>
        <v>35831808</v>
      </c>
      <c r="C52" s="1">
        <f t="shared" si="11"/>
        <v>214990848</v>
      </c>
      <c r="D52" s="9">
        <f>SUM($C$45:C52)</f>
        <v>234535470</v>
      </c>
      <c r="E52" s="9">
        <f t="shared" si="12"/>
        <v>235183870.79085591</v>
      </c>
      <c r="F52" s="98">
        <f t="shared" si="13"/>
        <v>7.5273066678153027E-7</v>
      </c>
      <c r="G52" s="257">
        <f t="shared" si="15"/>
        <v>7.5481167891859693E-7</v>
      </c>
    </row>
    <row r="53" spans="1:7" x14ac:dyDescent="0.3">
      <c r="A53" s="97">
        <v>9</v>
      </c>
      <c r="B53" s="93">
        <f t="shared" si="14"/>
        <v>429981696</v>
      </c>
      <c r="C53" s="1">
        <f t="shared" si="11"/>
        <v>2579890176</v>
      </c>
      <c r="D53" s="9">
        <f>SUM($C$45:C53)</f>
        <v>2814425646</v>
      </c>
      <c r="E53" s="9">
        <f t="shared" si="12"/>
        <v>2818119936.0572648</v>
      </c>
      <c r="F53" s="98">
        <f t="shared" si="13"/>
        <v>6.3190744630013231E-8</v>
      </c>
      <c r="G53" s="257">
        <f t="shared" si="15"/>
        <v>6.3273690484322655E-8</v>
      </c>
    </row>
    <row r="54" spans="1:7" ht="16.2" thickBot="1" x14ac:dyDescent="0.35">
      <c r="A54" s="129">
        <v>10</v>
      </c>
      <c r="B54" s="94">
        <f t="shared" si="14"/>
        <v>5159780352</v>
      </c>
      <c r="C54" s="109">
        <f t="shared" si="11"/>
        <v>30958682112</v>
      </c>
      <c r="D54" s="10">
        <f>SUM($C$45:C54)</f>
        <v>33773107758</v>
      </c>
      <c r="E54" s="10">
        <f t="shared" si="12"/>
        <v>33794179394.956104</v>
      </c>
      <c r="F54" s="99">
        <f t="shared" si="13"/>
        <v>5.286096338337312E-9</v>
      </c>
      <c r="G54" s="258">
        <f t="shared" si="15"/>
        <v>5.2893944269750102E-9</v>
      </c>
    </row>
  </sheetData>
  <mergeCells count="3">
    <mergeCell ref="A18:F18"/>
    <mergeCell ref="A31:G31"/>
    <mergeCell ref="A43:G43"/>
  </mergeCells>
  <conditionalFormatting sqref="F21:F30">
    <cfRule type="cellIs" dxfId="520" priority="74" operator="equal">
      <formula>MAX($F$21:$F$30)</formula>
    </cfRule>
  </conditionalFormatting>
  <conditionalFormatting sqref="E21:E30">
    <cfRule type="cellIs" dxfId="519" priority="70" stopIfTrue="1" operator="lessThan">
      <formula>0</formula>
    </cfRule>
    <cfRule type="cellIs" dxfId="518" priority="71" operator="equal">
      <formula>MIN($E$21:$E$30)</formula>
    </cfRule>
  </conditionalFormatting>
  <conditionalFormatting sqref="R7:R16">
    <cfRule type="cellIs" dxfId="517" priority="12" operator="lessThanOrEqual">
      <formula>0</formula>
    </cfRule>
    <cfRule type="cellIs" dxfId="516" priority="13" operator="greaterThan">
      <formula>0</formula>
    </cfRule>
  </conditionalFormatting>
  <conditionalFormatting sqref="U7:U16">
    <cfRule type="cellIs" dxfId="515" priority="10" operator="lessThanOrEqual">
      <formula>0</formula>
    </cfRule>
    <cfRule type="cellIs" dxfId="514" priority="11" operator="greaterThan">
      <formula>0</formula>
    </cfRule>
  </conditionalFormatting>
  <conditionalFormatting sqref="S7:T16">
    <cfRule type="cellIs" dxfId="513" priority="8" operator="lessThanOrEqual">
      <formula>0</formula>
    </cfRule>
    <cfRule type="cellIs" dxfId="512" priority="9" operator="greaterThan">
      <formula>0</formula>
    </cfRule>
  </conditionalFormatting>
  <conditionalFormatting sqref="F45:F54">
    <cfRule type="cellIs" dxfId="511" priority="7" operator="equal">
      <formula>MAX($F$45:$F$54)</formula>
    </cfRule>
  </conditionalFormatting>
  <conditionalFormatting sqref="E45:E54">
    <cfRule type="cellIs" dxfId="510" priority="5" stopIfTrue="1" operator="lessThan">
      <formula>0</formula>
    </cfRule>
    <cfRule type="cellIs" dxfId="509" priority="6" operator="equal">
      <formula>MIN($E$45:$E$54)</formula>
    </cfRule>
  </conditionalFormatting>
  <conditionalFormatting sqref="E33:E42">
    <cfRule type="cellIs" dxfId="508" priority="3" stopIfTrue="1" operator="lessThan">
      <formula>0</formula>
    </cfRule>
    <cfRule type="cellIs" dxfId="507" priority="4" operator="equal">
      <formula>MIN($E$33:$E$42)</formula>
    </cfRule>
  </conditionalFormatting>
  <conditionalFormatting sqref="F33:F42">
    <cfRule type="cellIs" dxfId="506" priority="1" operator="lessThanOrEqual">
      <formula>0</formula>
    </cfRule>
    <cfRule type="cellIs" dxfId="505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U54"/>
  <sheetViews>
    <sheetView zoomScale="90" zoomScaleNormal="90" workbookViewId="0">
      <selection activeCell="K27" sqref="K27"/>
    </sheetView>
  </sheetViews>
  <sheetFormatPr defaultColWidth="8.69921875" defaultRowHeight="15.6" x14ac:dyDescent="0.3"/>
  <cols>
    <col min="14" max="14" width="5.69921875" bestFit="1" customWidth="1"/>
  </cols>
  <sheetData>
    <row r="1" spans="1:21" x14ac:dyDescent="0.3">
      <c r="C1" t="s">
        <v>93</v>
      </c>
      <c r="D1">
        <f>C2+E2</f>
        <v>1.0000000000000004</v>
      </c>
    </row>
    <row r="2" spans="1:21" x14ac:dyDescent="0.3">
      <c r="A2" t="s">
        <v>39</v>
      </c>
      <c r="B2" s="133" t="s">
        <v>122</v>
      </c>
      <c r="C2" s="139">
        <f>Analysis!B13</f>
        <v>0.68641335984375196</v>
      </c>
      <c r="D2" s="133" t="s">
        <v>123</v>
      </c>
      <c r="E2" s="139">
        <f>Analysis!J13</f>
        <v>0.31358664015624849</v>
      </c>
      <c r="F2" s="133" t="s">
        <v>46</v>
      </c>
      <c r="G2" s="139">
        <f>Analysis!S13</f>
        <v>215.43080409263351</v>
      </c>
      <c r="H2" t="s">
        <v>149</v>
      </c>
      <c r="I2" s="153">
        <f>Analysis!T13</f>
        <v>-215.70526530834553</v>
      </c>
      <c r="J2" t="s">
        <v>47</v>
      </c>
      <c r="K2" s="153">
        <f>G2*C2+I2*E2</f>
        <v>80.23229263900943</v>
      </c>
      <c r="L2" t="s">
        <v>46</v>
      </c>
      <c r="M2" s="160">
        <v>1</v>
      </c>
      <c r="N2" t="s">
        <v>149</v>
      </c>
      <c r="O2" s="160">
        <v>7</v>
      </c>
    </row>
    <row r="4" spans="1:21" x14ac:dyDescent="0.3">
      <c r="A4" t="s">
        <v>120</v>
      </c>
      <c r="B4">
        <f>$C$2</f>
        <v>0.68641335984375196</v>
      </c>
      <c r="C4" t="s">
        <v>121</v>
      </c>
      <c r="D4">
        <f>$E$2</f>
        <v>0.31358664015624849</v>
      </c>
      <c r="E4" t="s">
        <v>46</v>
      </c>
      <c r="F4">
        <f>G2</f>
        <v>215.43080409263351</v>
      </c>
      <c r="G4" t="s">
        <v>149</v>
      </c>
      <c r="H4">
        <f>I2</f>
        <v>-215.70526530834553</v>
      </c>
      <c r="I4" t="s">
        <v>47</v>
      </c>
      <c r="J4">
        <f>B4*F4+D4*H4</f>
        <v>80.23229263900943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4" t="s">
        <v>47</v>
      </c>
    </row>
    <row r="7" spans="1:21" x14ac:dyDescent="0.3">
      <c r="A7" s="100">
        <v>1</v>
      </c>
      <c r="B7" s="95">
        <f>C7*B4</f>
        <v>0.68641335984375196</v>
      </c>
      <c r="C7" s="95">
        <v>1</v>
      </c>
      <c r="D7" s="107">
        <f>C7*D4</f>
        <v>0.31358664015624849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1.0000000000000004</v>
      </c>
      <c r="R7" s="265">
        <f>B7-D7</f>
        <v>0.37282671968750347</v>
      </c>
      <c r="S7" s="266">
        <f>IF(Rules!B23=Rules!D23,SUM(C7)*B4*F4,SUM(C7)*B4*F4*POWER(O2,A7-1))</f>
        <v>147.87458205106569</v>
      </c>
      <c r="T7" s="252">
        <f>IF(Rules!B23=Rules!D23,SUM(C7)*D4*H4,SUM(C7)*D4*H4*POWER(O2,A7-1))</f>
        <v>-67.642289412056257</v>
      </c>
      <c r="U7" s="263">
        <f>S7+T7</f>
        <v>80.23229263900943</v>
      </c>
    </row>
    <row r="8" spans="1:21" x14ac:dyDescent="0.3">
      <c r="A8" s="98">
        <v>2</v>
      </c>
      <c r="B8" s="97">
        <f>C8*B4</f>
        <v>0.87469055328219703</v>
      </c>
      <c r="C8" s="97">
        <f>1/(1-B4*D4)</f>
        <v>1.2742912717801742</v>
      </c>
      <c r="D8" s="93">
        <f>C8*D4</f>
        <v>0.39960071849797774</v>
      </c>
      <c r="E8" s="1">
        <f>D8*D4</f>
        <v>0.1253094467178037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1.0000000000000007</v>
      </c>
      <c r="R8" s="267">
        <f>B8-E8</f>
        <v>0.74938110656439338</v>
      </c>
      <c r="S8" s="268">
        <f>IF(Rules!B23=Rules!D23,SUM(C8:D8)*B4*F4,SUM(C8:D8)*B4*F4*POWER(O2,A8-1))</f>
        <v>247.52607846100824</v>
      </c>
      <c r="T8" s="253">
        <f>IF(Rules!B23=Rules!D23,SUM(C8:D8)*D4*H4,SUM(C8:D8)*D4*H4*POWER(O2,A8-1))</f>
        <v>-113.22588645091761</v>
      </c>
      <c r="U8" s="264">
        <f>S8+T8</f>
        <v>134.30019201009063</v>
      </c>
    </row>
    <row r="9" spans="1:21" x14ac:dyDescent="0.3">
      <c r="A9" s="98">
        <v>3</v>
      </c>
      <c r="B9" s="97">
        <f>C9*B4</f>
        <v>0.94585242419163673</v>
      </c>
      <c r="C9" s="97">
        <f>1/(1-D4*B4/(1-D4*B4))</f>
        <v>1.377963308300032</v>
      </c>
      <c r="D9" s="93">
        <f>C9*D4*C8</f>
        <v>0.55063512806054316</v>
      </c>
      <c r="E9" s="1">
        <f>D9*(D4)</f>
        <v>0.17267181976051135</v>
      </c>
      <c r="F9" s="1">
        <f>E9*D4</f>
        <v>5.4147575808364073E-2</v>
      </c>
      <c r="G9" s="1"/>
      <c r="H9" s="1"/>
      <c r="I9" s="1"/>
      <c r="J9" s="1"/>
      <c r="K9" s="1"/>
      <c r="L9" s="1"/>
      <c r="M9" s="235"/>
      <c r="N9" s="97">
        <f>B9+F9</f>
        <v>1.0000000000000009</v>
      </c>
      <c r="R9" s="267">
        <f>B9-F9</f>
        <v>0.89170484838327269</v>
      </c>
      <c r="S9" s="268">
        <f>IF(Rules!B23=Rules!D23,SUM(C9:E9)*B4*F4,SUM(C9:E9)*B4*F4*POWER(O2,A9-1))</f>
        <v>310.72446090024141</v>
      </c>
      <c r="T9" s="253">
        <f>IF(Rules!B23=Rules!D23,SUM(C9:E9)*D4*H4,SUM(C9:E9)*D4*H4*POWER(O2,A9-1))</f>
        <v>-142.13473079748812</v>
      </c>
      <c r="U9" s="264">
        <f t="shared" ref="U9:U15" si="0">S9+T9</f>
        <v>168.58973010275329</v>
      </c>
    </row>
    <row r="10" spans="1:21" x14ac:dyDescent="0.3">
      <c r="A10" s="98">
        <v>4</v>
      </c>
      <c r="B10" s="97">
        <f>C10*B4</f>
        <v>0.9758599406918711</v>
      </c>
      <c r="C10" s="97">
        <f>1/(1-D4*B4/(1-D4*B4/(1-D4*B4)))</f>
        <v>1.4216797017383311</v>
      </c>
      <c r="D10" s="93">
        <f>C10*D4*C9</f>
        <v>0.61432327283711075</v>
      </c>
      <c r="E10" s="1">
        <f>D10*D4*C8</f>
        <v>0.24548402121573867</v>
      </c>
      <c r="F10" s="1">
        <f>E10*D4</f>
        <v>7.6980509425088717E-2</v>
      </c>
      <c r="G10" s="1">
        <f>F10*D4</f>
        <v>2.4140059308129992E-2</v>
      </c>
      <c r="H10" s="1"/>
      <c r="I10" s="1"/>
      <c r="J10" s="1"/>
      <c r="K10" s="1"/>
      <c r="L10" s="1"/>
      <c r="M10" s="235"/>
      <c r="N10" s="97">
        <f>B10+G10</f>
        <v>1.0000000000000011</v>
      </c>
      <c r="R10" s="267">
        <f>B10-G10</f>
        <v>0.95171988138374108</v>
      </c>
      <c r="S10" s="268">
        <f>IF(Rules!B23=Rules!D23,SUM(C10:F10)*B4*F4,SUM(C10:F10)*B4*F4*POWER(O2,A10-1))</f>
        <v>348.75739661487535</v>
      </c>
      <c r="T10" s="253">
        <f>IF(Rules!B23=Rules!D23,SUM(C10:F10)*D4*H4,SUM(C10:F10)*D4*H4*POWER(O2,A10-1))</f>
        <v>-159.5321415567692</v>
      </c>
      <c r="U10" s="264">
        <f t="shared" si="0"/>
        <v>189.22525505810614</v>
      </c>
    </row>
    <row r="11" spans="1:21" x14ac:dyDescent="0.3">
      <c r="A11" s="98">
        <v>5</v>
      </c>
      <c r="B11" s="97">
        <f>C11*B4</f>
        <v>0.98909195734561517</v>
      </c>
      <c r="C11" s="97">
        <f>1/(1-D4*B4/(1-D4*B4/(1-D4*B4/(1-D4*B4))))</f>
        <v>1.4409567400767984</v>
      </c>
      <c r="D11" s="93">
        <f>C11*D4*C10</f>
        <v>0.64240698953932529</v>
      </c>
      <c r="E11" s="1">
        <f>D11*D4*C9</f>
        <v>0.27759105220725083</v>
      </c>
      <c r="F11" s="1">
        <f>E11*D4*C8</f>
        <v>0.11092558391062708</v>
      </c>
      <c r="G11" s="1">
        <f>F11*D4</f>
        <v>3.4784781165903562E-2</v>
      </c>
      <c r="H11" s="1">
        <f>G11*D4</f>
        <v>1.090804265438605E-2</v>
      </c>
      <c r="I11" s="1"/>
      <c r="J11" s="1"/>
      <c r="K11" s="1"/>
      <c r="L11" s="1"/>
      <c r="M11" s="235"/>
      <c r="N11" s="97">
        <f>B11+H11</f>
        <v>1.0000000000000011</v>
      </c>
      <c r="R11" s="267">
        <f>B11-H11</f>
        <v>0.97818391469122912</v>
      </c>
      <c r="S11" s="268">
        <f>IF(Rules!B23=Rules!D23,SUM(C11:G11)*B4*F4,SUM(C11:G11)*B4*F4*POWER(O2,A11-1))</f>
        <v>370.67206093979661</v>
      </c>
      <c r="T11" s="253">
        <f>IF(Rules!B23=Rules!D23,SUM(C11:G11)*D4*H4,SUM(C11:G11)*D4*H4*POWER(O2,A11-1))</f>
        <v>-169.5565693257179</v>
      </c>
      <c r="U11" s="264">
        <f t="shared" si="0"/>
        <v>201.11549161407871</v>
      </c>
    </row>
    <row r="12" spans="1:21" x14ac:dyDescent="0.3">
      <c r="A12" s="98">
        <v>6</v>
      </c>
      <c r="B12" s="97">
        <f>C12*B4</f>
        <v>0.99504139174897788</v>
      </c>
      <c r="C12" s="97">
        <f>1/(1-D4*B4/(1-D4*B4/(1-D4*B4/(1-D4*B4/(1-D4*B4)))))</f>
        <v>1.4496241622911867</v>
      </c>
      <c r="D12" s="93">
        <f>C12*D4*C11</f>
        <v>0.65503410713558152</v>
      </c>
      <c r="E12" s="1">
        <f>D12*D4*C10</f>
        <v>0.29202714912046668</v>
      </c>
      <c r="F12" s="1">
        <f>E12*D4*C9</f>
        <v>0.12618810959009921</v>
      </c>
      <c r="G12" s="1">
        <f>F12*D4*C8</f>
        <v>5.0424859258105199E-2</v>
      </c>
      <c r="H12" s="1">
        <f>G12*D4</f>
        <v>1.581256219510091E-2</v>
      </c>
      <c r="I12" s="1">
        <f>H12*D4</f>
        <v>4.9586082510234076E-3</v>
      </c>
      <c r="J12" s="1"/>
      <c r="K12" s="1"/>
      <c r="L12" s="1"/>
      <c r="M12" s="235"/>
      <c r="N12" s="97">
        <f>B12+I12</f>
        <v>1.0000000000000013</v>
      </c>
      <c r="R12" s="267">
        <f>B12-I12</f>
        <v>0.99008278349795442</v>
      </c>
      <c r="S12" s="268">
        <f>IF(Rules!B23=Rules!D23,SUM(C12:H12)*B4*F4,SUM(C12:H12)*B4*F4*POWER(O2,A12-1))</f>
        <v>382.86369955453893</v>
      </c>
      <c r="T12" s="253">
        <f>IF(Rules!B23=Rules!D23,SUM(C12:H12)*D4*H4,SUM(C12:H12)*D4*H4*POWER(O2,A12-1))</f>
        <v>-175.13339217212715</v>
      </c>
      <c r="U12" s="264">
        <f t="shared" si="0"/>
        <v>207.73030738241178</v>
      </c>
    </row>
    <row r="13" spans="1:21" x14ac:dyDescent="0.3">
      <c r="A13" s="98">
        <v>7</v>
      </c>
      <c r="B13" s="97">
        <f>C13*B4</f>
        <v>0.99773978936009389</v>
      </c>
      <c r="C13" s="97">
        <f>1/(1-D4*B4/(1-D4*B4/(1-D4*B4/(1-D4*B4/(1-D4*B4/(1-D4*B4))))))</f>
        <v>1.453555317727512</v>
      </c>
      <c r="D13" s="93">
        <f>C13*D4*C12</f>
        <v>0.66076120346893408</v>
      </c>
      <c r="E13" s="1">
        <f>D13*D4*C11</f>
        <v>0.29857471764268545</v>
      </c>
      <c r="F13" s="1">
        <f>E13*D4*C10</f>
        <v>0.1331105092739765</v>
      </c>
      <c r="G13" s="1">
        <f>F13*D4*C9</f>
        <v>5.7518499846496804E-2</v>
      </c>
      <c r="H13" s="1">
        <f>G13*D4*C8</f>
        <v>2.2984433865585945E-2</v>
      </c>
      <c r="I13" s="1">
        <f>H13*D4</f>
        <v>7.2076113918025913E-3</v>
      </c>
      <c r="J13" s="1">
        <f>I13*D4</f>
        <v>2.2602106399072764E-3</v>
      </c>
      <c r="K13" s="1"/>
      <c r="L13" s="1"/>
      <c r="M13" s="235"/>
      <c r="N13" s="97">
        <f>B13+J13</f>
        <v>1.0000000000000011</v>
      </c>
      <c r="R13" s="267">
        <f>B13-J13</f>
        <v>0.99547957872018666</v>
      </c>
      <c r="S13" s="268">
        <f>IF(Rules!B23=Rules!D23,SUM(C13:I13)*B4*F4,SUM(C13:I13)*B4*F4*POWER(O2,A13-1))</f>
        <v>389.45910460221666</v>
      </c>
      <c r="T13" s="253">
        <f>IF(Rules!B23=Rules!D23,SUM(C13:I13)*D4*H4,SUM(C13:I13)*D4*H4*POWER(O2,A13-1))</f>
        <v>-178.15032916587424</v>
      </c>
      <c r="U13" s="264">
        <f t="shared" si="0"/>
        <v>211.30877543634242</v>
      </c>
    </row>
    <row r="14" spans="1:21" x14ac:dyDescent="0.3">
      <c r="A14" s="98">
        <v>8</v>
      </c>
      <c r="B14" s="97">
        <f>C14*B4</f>
        <v>0.99896849216768069</v>
      </c>
      <c r="C14" s="97">
        <f>1/(1-D4*B4/(1-D4*B4/(1-D4*B4/(1-D4*B4/(1-D4*B4/(1-D4*B4/(1-D4*B4)))))))</f>
        <v>1.4553453510798151</v>
      </c>
      <c r="D14" s="93">
        <f>C14*D4*C13</f>
        <v>0.66336901015951244</v>
      </c>
      <c r="E14" s="1">
        <f>D14*D4*C12</f>
        <v>0.30155612253015429</v>
      </c>
      <c r="F14" s="1">
        <f>E14*D4*C11</f>
        <v>0.13626259178834643</v>
      </c>
      <c r="G14" s="1">
        <f>F14*D4*C10</f>
        <v>6.0748556110652024E-2</v>
      </c>
      <c r="H14" s="1">
        <f>G14*D4*C9</f>
        <v>2.6250112289282337E-2</v>
      </c>
      <c r="I14" s="1">
        <f>H14*D4*C8</f>
        <v>1.0489563731449818E-2</v>
      </c>
      <c r="J14" s="1">
        <f>I14*D4</f>
        <v>3.289387047250189E-3</v>
      </c>
      <c r="K14" s="1">
        <f>J14*D4</f>
        <v>1.0315078323206697E-3</v>
      </c>
      <c r="L14" s="1"/>
      <c r="M14" s="235"/>
      <c r="N14" s="97">
        <f>B14+K14</f>
        <v>1.0000000000000013</v>
      </c>
      <c r="R14" s="267">
        <f>B14-K14</f>
        <v>0.99793698433536004</v>
      </c>
      <c r="S14" s="268">
        <f>IF(Rules!B23=Rules!D23,SUM(C14:J14)*B4*F4,SUM(C14:J14)*B4*F4*POWER(O2,A14-1))</f>
        <v>392.94870836398144</v>
      </c>
      <c r="T14" s="253">
        <f>IF(Rules!B23=Rules!D23,SUM(C14:J14)*D4*H4,SUM(C14:J14)*D4*H4*POWER(O2,A14-1))</f>
        <v>-179.74657907111612</v>
      </c>
      <c r="U14" s="264">
        <f t="shared" si="0"/>
        <v>213.20212929286532</v>
      </c>
    </row>
    <row r="15" spans="1:21" x14ac:dyDescent="0.3">
      <c r="A15" s="98">
        <v>9</v>
      </c>
      <c r="B15" s="97">
        <f>C15*B4</f>
        <v>0.99952897957011788</v>
      </c>
      <c r="C15" s="97">
        <f>1/(1-D4*B4/(1-D4*B4/(1-D4*B4/(1-D4*B4/(1-D4*B4/(1-D4*B4/(1-D4*B4/(1-D4*B4))))))))</f>
        <v>1.4561618960878622</v>
      </c>
      <c r="D15" s="93">
        <f>C15*D4*C14</f>
        <v>0.66455859220411739</v>
      </c>
      <c r="E15" s="1">
        <f>D15*D4*C13</f>
        <v>0.30291612583662775</v>
      </c>
      <c r="F15" s="1">
        <f>E15*D4*C12</f>
        <v>0.13770045172472681</v>
      </c>
      <c r="G15" s="1">
        <f>F15*D4*C11</f>
        <v>6.2221984700579554E-2</v>
      </c>
      <c r="H15" s="1">
        <f>G15*D4*C10</f>
        <v>2.7739790351048909E-2</v>
      </c>
      <c r="I15" s="1">
        <f>H15*D4*C9</f>
        <v>1.1986665333573291E-2</v>
      </c>
      <c r="J15" s="1">
        <f>I15*D4*C8</f>
        <v>4.7898800796906888E-3</v>
      </c>
      <c r="K15" s="1">
        <f>J15*D4</f>
        <v>1.5020424009415468E-3</v>
      </c>
      <c r="L15" s="1">
        <f>K15*D4</f>
        <v>4.7102042988348433E-4</v>
      </c>
      <c r="M15" s="235"/>
      <c r="N15" s="97">
        <f>B15+L15</f>
        <v>1.0000000000000013</v>
      </c>
      <c r="R15" s="267">
        <f>B15-L15</f>
        <v>0.99905795914023443</v>
      </c>
      <c r="S15" s="268">
        <f>IF(Rules!B23=Rules!D23,SUM(C15:K15)*B4*F4,SUM(C15:K15)*B4*F4*POWER(O2,A15-1))</f>
        <v>394.76264652480563</v>
      </c>
      <c r="T15" s="253">
        <f>IF(Rules!B23=Rules!D23,SUM(C15:K15)*D4*H4,SUM(C15:K15)*D4*H4*POWER(O2,A15-1))</f>
        <v>-180.57632904131498</v>
      </c>
      <c r="U15" s="264">
        <f t="shared" si="0"/>
        <v>214.18631748349065</v>
      </c>
    </row>
    <row r="16" spans="1:21" ht="16.2" thickBot="1" x14ac:dyDescent="0.35">
      <c r="A16" s="99">
        <v>10</v>
      </c>
      <c r="B16" s="129">
        <f>C16*B4</f>
        <v>0.99978486150546397</v>
      </c>
      <c r="C16" s="129">
        <f>1/(1-D4*B4/(1-D4*B4/(1-D4*B4/(1-D4*B4/(1-D4*B4/(1-D4*B4/(1-D4*B4/(1-D4*B4/(1-D4*B4)))))))))</f>
        <v>1.4565346771995298</v>
      </c>
      <c r="D16" s="94">
        <f>C16*D4*C15</f>
        <v>0.66510167765885342</v>
      </c>
      <c r="E16" s="109">
        <f>D16*D4*C14</f>
        <v>0.30353701450713894</v>
      </c>
      <c r="F16" s="109">
        <f>E16*D4*C13</f>
        <v>0.13835688464664039</v>
      </c>
      <c r="G16" s="109">
        <f>F16*D4*C12</f>
        <v>6.2894655946258676E-2</v>
      </c>
      <c r="H16" s="109">
        <f>G16*D4*C11</f>
        <v>2.8419880044108736E-2</v>
      </c>
      <c r="I16" s="109">
        <f>H16*D4*C10</f>
        <v>1.2670144130233632E-2</v>
      </c>
      <c r="J16" s="109">
        <f>I16*D4*C9</f>
        <v>5.4749071818960566E-3</v>
      </c>
      <c r="K16" s="109">
        <f>J16*D4*C8</f>
        <v>2.1877768435954025E-3</v>
      </c>
      <c r="L16" s="109">
        <f>K16*D4</f>
        <v>6.8605758979472457E-4</v>
      </c>
      <c r="M16" s="237">
        <f>L16*D4</f>
        <v>2.1513849453742143E-4</v>
      </c>
      <c r="N16" s="129">
        <f>B16+M16</f>
        <v>1.0000000000000013</v>
      </c>
      <c r="R16" s="269">
        <f>B16-M16</f>
        <v>0.9995697230109265</v>
      </c>
      <c r="S16" s="270">
        <f>IF(Rules!B23=Rules!D23,SUM(C16:L16)*B4*F4,SUM(C16:L16)*B4*F4*POWER(O2,A16-1))</f>
        <v>395.69222267687115</v>
      </c>
      <c r="T16" s="254">
        <f>IF(Rules!B23=Rules!D23,SUM(C16:L16)*D4*H4,SUM(C16:L16)*D4*H4*POWER(O2,A16-1))</f>
        <v>-181.00154518215825</v>
      </c>
      <c r="U16" s="271">
        <f>S16+T16</f>
        <v>214.6906774947129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7</v>
      </c>
      <c r="D21" s="57">
        <f>SUM($C$21:C21)</f>
        <v>7</v>
      </c>
      <c r="E21" s="57">
        <f t="shared" ref="E21:E30" si="2">D21/R7</f>
        <v>18.775478339823046</v>
      </c>
      <c r="F21" s="8">
        <f t="shared" ref="F21:F30" si="3">U7/E21</f>
        <v>4.2732489253728172</v>
      </c>
      <c r="G21" s="256">
        <f>U7/D21</f>
        <v>11.461756091287061</v>
      </c>
    </row>
    <row r="22" spans="1:7" x14ac:dyDescent="0.3">
      <c r="A22" s="97">
        <v>2</v>
      </c>
      <c r="B22" s="93">
        <f>C21</f>
        <v>7</v>
      </c>
      <c r="C22" s="1">
        <f t="shared" si="1"/>
        <v>49</v>
      </c>
      <c r="D22" s="9">
        <f>SUM($C$21:C22)</f>
        <v>56</v>
      </c>
      <c r="E22" s="9">
        <f t="shared" si="2"/>
        <v>74.728331832032907</v>
      </c>
      <c r="F22" s="9">
        <f t="shared" si="3"/>
        <v>1.7971790446487894</v>
      </c>
      <c r="G22" s="257">
        <f>U8/D22</f>
        <v>2.398217714465904</v>
      </c>
    </row>
    <row r="23" spans="1:7" x14ac:dyDescent="0.3">
      <c r="A23" s="97">
        <v>3</v>
      </c>
      <c r="B23" s="93">
        <f t="shared" ref="B23:B30" si="4">C22</f>
        <v>49</v>
      </c>
      <c r="C23" s="1">
        <f t="shared" si="1"/>
        <v>343</v>
      </c>
      <c r="D23" s="9">
        <f>SUM($C$21:C23)</f>
        <v>399</v>
      </c>
      <c r="E23" s="9">
        <f t="shared" si="2"/>
        <v>447.45747510896314</v>
      </c>
      <c r="F23" s="9">
        <f t="shared" si="3"/>
        <v>0.37677263087782581</v>
      </c>
      <c r="G23" s="257">
        <f t="shared" ref="G23:G29" si="5">U9/D23</f>
        <v>0.42253065188659972</v>
      </c>
    </row>
    <row r="24" spans="1:7" x14ac:dyDescent="0.3">
      <c r="A24" s="97">
        <v>4</v>
      </c>
      <c r="B24" s="93">
        <f t="shared" si="4"/>
        <v>343</v>
      </c>
      <c r="C24" s="1">
        <f t="shared" si="1"/>
        <v>2401</v>
      </c>
      <c r="D24" s="9">
        <f>SUM($C$21:C24)</f>
        <v>2800</v>
      </c>
      <c r="E24" s="9">
        <f t="shared" si="2"/>
        <v>2942.0421436704414</v>
      </c>
      <c r="F24" s="9">
        <f t="shared" si="3"/>
        <v>6.4317656178110333E-2</v>
      </c>
      <c r="G24" s="257">
        <f t="shared" si="5"/>
        <v>6.7580448235037907E-2</v>
      </c>
    </row>
    <row r="25" spans="1:7" x14ac:dyDescent="0.3">
      <c r="A25" s="97">
        <v>5</v>
      </c>
      <c r="B25" s="93">
        <f t="shared" si="4"/>
        <v>2401</v>
      </c>
      <c r="C25" s="1">
        <f t="shared" si="1"/>
        <v>16807</v>
      </c>
      <c r="D25" s="9">
        <f>SUM($C$21:C25)</f>
        <v>19607</v>
      </c>
      <c r="E25" s="9">
        <f t="shared" si="2"/>
        <v>20044.287894663543</v>
      </c>
      <c r="F25" s="9">
        <f t="shared" si="3"/>
        <v>1.0033556326419675E-2</v>
      </c>
      <c r="G25" s="257">
        <f t="shared" si="5"/>
        <v>1.0257331137556929E-2</v>
      </c>
    </row>
    <row r="26" spans="1:7" x14ac:dyDescent="0.3">
      <c r="A26" s="97">
        <v>6</v>
      </c>
      <c r="B26" s="93">
        <f t="shared" si="4"/>
        <v>16807</v>
      </c>
      <c r="C26" s="1">
        <f t="shared" si="1"/>
        <v>117649</v>
      </c>
      <c r="D26" s="9">
        <f>SUM($C$21:C26)</f>
        <v>137256</v>
      </c>
      <c r="E26" s="9">
        <f t="shared" si="2"/>
        <v>138630.83197455032</v>
      </c>
      <c r="F26" s="9">
        <f t="shared" si="3"/>
        <v>1.4984423336689393E-3</v>
      </c>
      <c r="G26" s="257">
        <f t="shared" si="5"/>
        <v>1.5134515604593736E-3</v>
      </c>
    </row>
    <row r="27" spans="1:7" x14ac:dyDescent="0.3">
      <c r="A27" s="97">
        <v>7</v>
      </c>
      <c r="B27" s="93">
        <f t="shared" si="4"/>
        <v>117649</v>
      </c>
      <c r="C27" s="1">
        <f t="shared" si="1"/>
        <v>823543</v>
      </c>
      <c r="D27" s="9">
        <f>SUM($C$21:C27)</f>
        <v>960799</v>
      </c>
      <c r="E27" s="9">
        <f t="shared" si="2"/>
        <v>965161.93856555759</v>
      </c>
      <c r="F27" s="9">
        <f t="shared" si="3"/>
        <v>2.1893608418748219E-4</v>
      </c>
      <c r="G27" s="257">
        <f t="shared" si="5"/>
        <v>2.1993026162219403E-4</v>
      </c>
    </row>
    <row r="28" spans="1:7" x14ac:dyDescent="0.3">
      <c r="A28" s="97">
        <v>8</v>
      </c>
      <c r="B28" s="93">
        <f t="shared" si="4"/>
        <v>823543</v>
      </c>
      <c r="C28" s="1">
        <f t="shared" si="1"/>
        <v>5764801</v>
      </c>
      <c r="D28" s="9">
        <f>SUM($C$21:C28)</f>
        <v>6725600</v>
      </c>
      <c r="E28" s="9">
        <f t="shared" si="2"/>
        <v>6739503.7017085236</v>
      </c>
      <c r="F28" s="9">
        <f t="shared" si="3"/>
        <v>3.1634692809622865E-5</v>
      </c>
      <c r="G28" s="257">
        <f t="shared" si="5"/>
        <v>3.1700090593086911E-5</v>
      </c>
    </row>
    <row r="29" spans="1:7" x14ac:dyDescent="0.3">
      <c r="A29" s="97">
        <v>9</v>
      </c>
      <c r="B29" s="93">
        <f t="shared" si="4"/>
        <v>5764801</v>
      </c>
      <c r="C29" s="1">
        <f t="shared" si="1"/>
        <v>40353607</v>
      </c>
      <c r="D29" s="9">
        <f>SUM($C$21:C29)</f>
        <v>47079207</v>
      </c>
      <c r="E29" s="9">
        <f t="shared" si="2"/>
        <v>47123599.356052622</v>
      </c>
      <c r="F29" s="9">
        <f t="shared" si="3"/>
        <v>4.5452028370150434E-6</v>
      </c>
      <c r="G29" s="257">
        <f t="shared" si="5"/>
        <v>4.5494886412060984E-6</v>
      </c>
    </row>
    <row r="30" spans="1:7" ht="16.2" thickBot="1" x14ac:dyDescent="0.35">
      <c r="A30" s="129">
        <v>10</v>
      </c>
      <c r="B30" s="94">
        <f t="shared" si="4"/>
        <v>40353607</v>
      </c>
      <c r="C30" s="109">
        <f t="shared" si="1"/>
        <v>282475249</v>
      </c>
      <c r="D30" s="10">
        <f>SUM($C$21:C30)</f>
        <v>329554456</v>
      </c>
      <c r="E30" s="10">
        <f t="shared" si="2"/>
        <v>329696316.73847485</v>
      </c>
      <c r="F30" s="10">
        <f t="shared" si="3"/>
        <v>6.5117705778015133E-7</v>
      </c>
      <c r="G30" s="258">
        <f>U16/D30</f>
        <v>6.5145736489362744E-7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7</v>
      </c>
      <c r="D33" s="57">
        <f>SUM($C$33:C33)</f>
        <v>7</v>
      </c>
      <c r="E33" s="96">
        <f>D33/$R$7</f>
        <v>18.775478339823046</v>
      </c>
      <c r="F33" s="8">
        <f t="shared" ref="F33:F42" si="7">U7/E33</f>
        <v>4.2732489253728172</v>
      </c>
      <c r="G33" s="259">
        <f>U7/D33</f>
        <v>11.461756091287061</v>
      </c>
    </row>
    <row r="34" spans="1:7" x14ac:dyDescent="0.3">
      <c r="A34" s="97">
        <v>2</v>
      </c>
      <c r="B34" s="93">
        <f>C33+1</f>
        <v>8</v>
      </c>
      <c r="C34" s="1">
        <f t="shared" si="6"/>
        <v>56</v>
      </c>
      <c r="D34" s="9">
        <f>SUM($C$33:C34)</f>
        <v>63</v>
      </c>
      <c r="E34" s="96">
        <f t="shared" ref="E34:E42" si="8">D34/$R$7</f>
        <v>168.97930505840742</v>
      </c>
      <c r="F34" s="9">
        <f t="shared" si="7"/>
        <v>0.79477301651625321</v>
      </c>
      <c r="G34" s="259">
        <f t="shared" ref="G34:G42" si="9">U8/D34</f>
        <v>2.1317490795252478</v>
      </c>
    </row>
    <row r="35" spans="1:7" x14ac:dyDescent="0.3">
      <c r="A35" s="97">
        <v>3</v>
      </c>
      <c r="B35" s="93">
        <f t="shared" ref="B35:B42" si="10">C34</f>
        <v>56</v>
      </c>
      <c r="C35" s="1">
        <f t="shared" si="6"/>
        <v>392</v>
      </c>
      <c r="D35" s="9">
        <f>SUM($C$33:C35)</f>
        <v>455</v>
      </c>
      <c r="E35" s="96">
        <f t="shared" si="8"/>
        <v>1220.4060920884981</v>
      </c>
      <c r="F35" s="9">
        <f t="shared" si="7"/>
        <v>0.13814232098288146</v>
      </c>
      <c r="G35" s="259">
        <f t="shared" si="9"/>
        <v>0.37052687934671052</v>
      </c>
    </row>
    <row r="36" spans="1:7" x14ac:dyDescent="0.3">
      <c r="A36" s="97">
        <v>4</v>
      </c>
      <c r="B36" s="93">
        <f t="shared" si="10"/>
        <v>392</v>
      </c>
      <c r="C36" s="1">
        <f t="shared" si="6"/>
        <v>2744</v>
      </c>
      <c r="D36" s="9">
        <f>SUM($C$33:C36)</f>
        <v>3199</v>
      </c>
      <c r="E36" s="96">
        <f t="shared" si="8"/>
        <v>8580.3936012991326</v>
      </c>
      <c r="F36" s="9">
        <f t="shared" si="7"/>
        <v>2.2053213856000276E-2</v>
      </c>
      <c r="G36" s="259">
        <f t="shared" si="9"/>
        <v>5.9151377010974102E-2</v>
      </c>
    </row>
    <row r="37" spans="1:7" x14ac:dyDescent="0.3">
      <c r="A37" s="97">
        <v>5</v>
      </c>
      <c r="B37" s="93">
        <f t="shared" si="10"/>
        <v>2744</v>
      </c>
      <c r="C37" s="1">
        <f t="shared" si="6"/>
        <v>19208</v>
      </c>
      <c r="D37" s="9">
        <f>SUM($C$33:C37)</f>
        <v>22407</v>
      </c>
      <c r="E37" s="96">
        <f t="shared" si="8"/>
        <v>60100.306165773574</v>
      </c>
      <c r="F37" s="9">
        <f t="shared" si="7"/>
        <v>3.346330567091381E-3</v>
      </c>
      <c r="G37" s="259">
        <f t="shared" si="9"/>
        <v>8.9755652971874288E-3</v>
      </c>
    </row>
    <row r="38" spans="1:7" x14ac:dyDescent="0.3">
      <c r="A38" s="97">
        <v>6</v>
      </c>
      <c r="B38" s="93">
        <f t="shared" si="10"/>
        <v>19208</v>
      </c>
      <c r="C38" s="1">
        <f t="shared" si="6"/>
        <v>134456</v>
      </c>
      <c r="D38" s="9">
        <f>SUM($C$33:C38)</f>
        <v>156863</v>
      </c>
      <c r="E38" s="96">
        <f t="shared" si="8"/>
        <v>420739.69411709462</v>
      </c>
      <c r="F38" s="9">
        <f t="shared" si="7"/>
        <v>4.937264305863166E-4</v>
      </c>
      <c r="G38" s="259">
        <f t="shared" si="9"/>
        <v>1.324278557610219E-3</v>
      </c>
    </row>
    <row r="39" spans="1:7" x14ac:dyDescent="0.3">
      <c r="A39" s="97">
        <v>7</v>
      </c>
      <c r="B39" s="93">
        <f t="shared" si="10"/>
        <v>134456</v>
      </c>
      <c r="C39" s="1">
        <f t="shared" si="6"/>
        <v>941192</v>
      </c>
      <c r="D39" s="9">
        <f>SUM($C$33:C39)</f>
        <v>1098055</v>
      </c>
      <c r="E39" s="96">
        <f t="shared" si="8"/>
        <v>2945215.4097763421</v>
      </c>
      <c r="F39" s="9">
        <f t="shared" si="7"/>
        <v>7.1746458590065933E-5</v>
      </c>
      <c r="G39" s="259">
        <f t="shared" si="9"/>
        <v>1.9243915417382774E-4</v>
      </c>
    </row>
    <row r="40" spans="1:7" x14ac:dyDescent="0.3">
      <c r="A40" s="97">
        <v>8</v>
      </c>
      <c r="B40" s="93">
        <f t="shared" si="10"/>
        <v>941192</v>
      </c>
      <c r="C40" s="1">
        <f t="shared" si="6"/>
        <v>6588344</v>
      </c>
      <c r="D40" s="9">
        <f>SUM($C$33:C40)</f>
        <v>7686399</v>
      </c>
      <c r="E40" s="96">
        <f t="shared" si="8"/>
        <v>20616545.419391073</v>
      </c>
      <c r="F40" s="9">
        <f t="shared" si="7"/>
        <v>1.0341312036318955E-5</v>
      </c>
      <c r="G40" s="259">
        <f t="shared" si="9"/>
        <v>2.7737582877608269E-5</v>
      </c>
    </row>
    <row r="41" spans="1:7" x14ac:dyDescent="0.3">
      <c r="A41" s="97">
        <v>9</v>
      </c>
      <c r="B41" s="93">
        <f t="shared" si="10"/>
        <v>6588344</v>
      </c>
      <c r="C41" s="1">
        <f t="shared" si="6"/>
        <v>46118408</v>
      </c>
      <c r="D41" s="9">
        <f>SUM($C$33:C41)</f>
        <v>53804807</v>
      </c>
      <c r="E41" s="96">
        <f t="shared" si="8"/>
        <v>144315855.48669422</v>
      </c>
      <c r="F41" s="9">
        <f t="shared" si="7"/>
        <v>1.4841495881458322E-6</v>
      </c>
      <c r="G41" s="259">
        <f t="shared" si="9"/>
        <v>3.9808026350413382E-6</v>
      </c>
    </row>
    <row r="42" spans="1:7" ht="16.2" thickBot="1" x14ac:dyDescent="0.35">
      <c r="A42" s="129">
        <v>10</v>
      </c>
      <c r="B42" s="94">
        <f t="shared" si="10"/>
        <v>46118408</v>
      </c>
      <c r="C42" s="109">
        <f t="shared" si="6"/>
        <v>322828856</v>
      </c>
      <c r="D42" s="10">
        <f>SUM($C$33:C42)</f>
        <v>376633663</v>
      </c>
      <c r="E42" s="357">
        <f t="shared" si="8"/>
        <v>1010211025.9578161</v>
      </c>
      <c r="F42" s="10">
        <f t="shared" si="7"/>
        <v>2.1252062388762508E-7</v>
      </c>
      <c r="G42" s="259">
        <f t="shared" si="9"/>
        <v>5.7002519579539789E-7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7</v>
      </c>
      <c r="D45" s="57">
        <f>SUM(C45:C45)</f>
        <v>7</v>
      </c>
      <c r="E45" s="57">
        <f t="shared" ref="E45:E54" si="12">D45/R7</f>
        <v>18.775478339823046</v>
      </c>
      <c r="F45" s="262">
        <f t="shared" ref="F45:F54" si="13">U7/E45</f>
        <v>4.2732489253728172</v>
      </c>
      <c r="G45" s="256">
        <f>U7/D45</f>
        <v>11.461756091287061</v>
      </c>
    </row>
    <row r="46" spans="1:7" x14ac:dyDescent="0.3">
      <c r="A46" s="97">
        <v>2</v>
      </c>
      <c r="B46" s="93">
        <f t="shared" ref="B46:B54" si="14">B45*$O$2*2</f>
        <v>14</v>
      </c>
      <c r="C46" s="1">
        <f t="shared" si="11"/>
        <v>98</v>
      </c>
      <c r="D46" s="9">
        <f>SUM($C$45:C46)</f>
        <v>105</v>
      </c>
      <c r="E46" s="9">
        <f t="shared" si="12"/>
        <v>140.11562218506168</v>
      </c>
      <c r="F46" s="98">
        <f t="shared" si="13"/>
        <v>0.95849549047935456</v>
      </c>
      <c r="G46" s="257">
        <f t="shared" ref="G46:G54" si="15">U8/D46</f>
        <v>1.2790494477151488</v>
      </c>
    </row>
    <row r="47" spans="1:7" x14ac:dyDescent="0.3">
      <c r="A47" s="97">
        <v>3</v>
      </c>
      <c r="B47" s="93">
        <f t="shared" si="14"/>
        <v>196</v>
      </c>
      <c r="C47" s="1">
        <f t="shared" si="11"/>
        <v>1372</v>
      </c>
      <c r="D47" s="9">
        <f>SUM($C$45:C47)</f>
        <v>1477</v>
      </c>
      <c r="E47" s="9">
        <f t="shared" si="12"/>
        <v>1656.37767101739</v>
      </c>
      <c r="F47" s="98">
        <f t="shared" si="13"/>
        <v>0.10178217990538421</v>
      </c>
      <c r="G47" s="257">
        <f t="shared" si="15"/>
        <v>0.11414335145751746</v>
      </c>
    </row>
    <row r="48" spans="1:7" x14ac:dyDescent="0.3">
      <c r="A48" s="97">
        <v>4</v>
      </c>
      <c r="B48" s="93">
        <f t="shared" si="14"/>
        <v>2744</v>
      </c>
      <c r="C48" s="1">
        <f t="shared" si="11"/>
        <v>19208</v>
      </c>
      <c r="D48" s="9">
        <f>SUM($C$45:C48)</f>
        <v>20685</v>
      </c>
      <c r="E48" s="9">
        <f t="shared" si="12"/>
        <v>21734.336336365388</v>
      </c>
      <c r="F48" s="98">
        <f t="shared" si="13"/>
        <v>8.7062817161570674E-3</v>
      </c>
      <c r="G48" s="257">
        <f t="shared" si="15"/>
        <v>9.1479456155719677E-3</v>
      </c>
    </row>
    <row r="49" spans="1:7" x14ac:dyDescent="0.3">
      <c r="A49" s="97">
        <v>5</v>
      </c>
      <c r="B49" s="93">
        <f t="shared" si="14"/>
        <v>38416</v>
      </c>
      <c r="C49" s="1">
        <f t="shared" si="11"/>
        <v>268912</v>
      </c>
      <c r="D49" s="9">
        <f>SUM($C$45:C49)</f>
        <v>289597</v>
      </c>
      <c r="E49" s="9">
        <f t="shared" si="12"/>
        <v>296055.77811143355</v>
      </c>
      <c r="F49" s="98">
        <f t="shared" si="13"/>
        <v>6.7931621837280976E-4</v>
      </c>
      <c r="G49" s="257">
        <f t="shared" si="15"/>
        <v>6.9446676455239072E-4</v>
      </c>
    </row>
    <row r="50" spans="1:7" x14ac:dyDescent="0.3">
      <c r="A50" s="97">
        <v>6</v>
      </c>
      <c r="B50" s="93">
        <f t="shared" si="14"/>
        <v>537824</v>
      </c>
      <c r="C50" s="1">
        <f t="shared" si="11"/>
        <v>3764768</v>
      </c>
      <c r="D50" s="9">
        <f>SUM($C$45:C50)</f>
        <v>4054365</v>
      </c>
      <c r="E50" s="9">
        <f t="shared" si="12"/>
        <v>4094975.7611943935</v>
      </c>
      <c r="F50" s="98">
        <f t="shared" si="13"/>
        <v>5.0728092056355051E-5</v>
      </c>
      <c r="G50" s="257">
        <f t="shared" si="15"/>
        <v>5.1236212670149769E-5</v>
      </c>
    </row>
    <row r="51" spans="1:7" x14ac:dyDescent="0.3">
      <c r="A51" s="97">
        <v>7</v>
      </c>
      <c r="B51" s="93">
        <f t="shared" si="14"/>
        <v>7529536</v>
      </c>
      <c r="C51" s="1">
        <f t="shared" si="11"/>
        <v>52706752</v>
      </c>
      <c r="D51" s="9">
        <f>SUM($C$45:C51)</f>
        <v>56761117</v>
      </c>
      <c r="E51" s="9">
        <f t="shared" si="12"/>
        <v>57018866.296557792</v>
      </c>
      <c r="F51" s="98">
        <f t="shared" si="13"/>
        <v>3.7059448768643625E-6</v>
      </c>
      <c r="G51" s="257">
        <f t="shared" si="15"/>
        <v>3.7227733808751936E-6</v>
      </c>
    </row>
    <row r="52" spans="1:7" x14ac:dyDescent="0.3">
      <c r="A52" s="97">
        <v>8</v>
      </c>
      <c r="B52" s="93">
        <f t="shared" si="14"/>
        <v>105413504</v>
      </c>
      <c r="C52" s="1">
        <f t="shared" si="11"/>
        <v>737894528</v>
      </c>
      <c r="D52" s="9">
        <f>SUM($C$45:C52)</f>
        <v>794655645</v>
      </c>
      <c r="E52" s="9">
        <f t="shared" si="12"/>
        <v>796298421.11649144</v>
      </c>
      <c r="F52" s="98">
        <f t="shared" si="13"/>
        <v>2.6774149444367131E-7</v>
      </c>
      <c r="G52" s="257">
        <f t="shared" si="15"/>
        <v>2.6829499121328875E-7</v>
      </c>
    </row>
    <row r="53" spans="1:7" x14ac:dyDescent="0.3">
      <c r="A53" s="97">
        <v>9</v>
      </c>
      <c r="B53" s="93">
        <f t="shared" si="14"/>
        <v>1475789056</v>
      </c>
      <c r="C53" s="1">
        <f t="shared" si="11"/>
        <v>10330523392</v>
      </c>
      <c r="D53" s="9">
        <f>SUM($C$45:C53)</f>
        <v>11125179037</v>
      </c>
      <c r="E53" s="9">
        <f t="shared" si="12"/>
        <v>11135669292.474348</v>
      </c>
      <c r="F53" s="98">
        <f t="shared" si="13"/>
        <v>1.9234256321552309E-8</v>
      </c>
      <c r="G53" s="257">
        <f t="shared" si="15"/>
        <v>1.9252392862276832E-8</v>
      </c>
    </row>
    <row r="54" spans="1:7" ht="16.2" thickBot="1" x14ac:dyDescent="0.35">
      <c r="A54" s="129">
        <v>10</v>
      </c>
      <c r="B54" s="94">
        <f t="shared" si="14"/>
        <v>20661046784</v>
      </c>
      <c r="C54" s="109">
        <f t="shared" si="11"/>
        <v>144627327488</v>
      </c>
      <c r="D54" s="10">
        <f>SUM($C$45:C54)</f>
        <v>155752506525</v>
      </c>
      <c r="E54" s="10">
        <f t="shared" si="12"/>
        <v>155819552092.71323</v>
      </c>
      <c r="F54" s="99">
        <f t="shared" si="13"/>
        <v>1.3778160353520405E-9</v>
      </c>
      <c r="G54" s="258">
        <f t="shared" si="15"/>
        <v>1.3784091330835352E-9</v>
      </c>
    </row>
  </sheetData>
  <mergeCells count="3">
    <mergeCell ref="A18:F18"/>
    <mergeCell ref="A31:G31"/>
    <mergeCell ref="A43:G43"/>
  </mergeCells>
  <conditionalFormatting sqref="F21:F30">
    <cfRule type="cellIs" dxfId="504" priority="86" operator="equal">
      <formula>MAX($F$21:$F$30)</formula>
    </cfRule>
  </conditionalFormatting>
  <conditionalFormatting sqref="E21:E30">
    <cfRule type="cellIs" dxfId="503" priority="78" stopIfTrue="1" operator="lessThan">
      <formula>0</formula>
    </cfRule>
    <cfRule type="cellIs" dxfId="502" priority="79" operator="equal">
      <formula>MIN($E$21:$E$30)</formula>
    </cfRule>
  </conditionalFormatting>
  <conditionalFormatting sqref="R7:R16">
    <cfRule type="cellIs" dxfId="501" priority="12" operator="lessThanOrEqual">
      <formula>0</formula>
    </cfRule>
    <cfRule type="cellIs" dxfId="500" priority="13" operator="greaterThan">
      <formula>0</formula>
    </cfRule>
  </conditionalFormatting>
  <conditionalFormatting sqref="U7:U16">
    <cfRule type="cellIs" dxfId="499" priority="10" operator="lessThanOrEqual">
      <formula>0</formula>
    </cfRule>
    <cfRule type="cellIs" dxfId="498" priority="11" operator="greaterThan">
      <formula>0</formula>
    </cfRule>
  </conditionalFormatting>
  <conditionalFormatting sqref="S7:T16">
    <cfRule type="cellIs" dxfId="497" priority="8" operator="lessThanOrEqual">
      <formula>0</formula>
    </cfRule>
    <cfRule type="cellIs" dxfId="496" priority="9" operator="greaterThan">
      <formula>0</formula>
    </cfRule>
  </conditionalFormatting>
  <conditionalFormatting sqref="F45:F54">
    <cfRule type="cellIs" dxfId="495" priority="7" operator="equal">
      <formula>MAX($F$45:$F$54)</formula>
    </cfRule>
  </conditionalFormatting>
  <conditionalFormatting sqref="E45:E54">
    <cfRule type="cellIs" dxfId="494" priority="5" stopIfTrue="1" operator="lessThan">
      <formula>0</formula>
    </cfRule>
    <cfRule type="cellIs" dxfId="493" priority="6" operator="equal">
      <formula>MIN($E$45:$E$54)</formula>
    </cfRule>
  </conditionalFormatting>
  <conditionalFormatting sqref="E33:E42">
    <cfRule type="cellIs" dxfId="492" priority="3" stopIfTrue="1" operator="lessThan">
      <formula>0</formula>
    </cfRule>
    <cfRule type="cellIs" dxfId="491" priority="4" operator="equal">
      <formula>MIN($E$33:$E$42)</formula>
    </cfRule>
  </conditionalFormatting>
  <conditionalFormatting sqref="F33:F42">
    <cfRule type="cellIs" dxfId="490" priority="1" operator="lessThanOrEqual">
      <formula>0</formula>
    </cfRule>
    <cfRule type="cellIs" dxfId="489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14" max="14" width="5.69921875" bestFit="1" customWidth="1"/>
  </cols>
  <sheetData>
    <row r="1" spans="1:21" x14ac:dyDescent="0.3">
      <c r="C1" t="s">
        <v>93</v>
      </c>
      <c r="D1">
        <f>C2+E2</f>
        <v>1.0000000000000007</v>
      </c>
    </row>
    <row r="2" spans="1:21" x14ac:dyDescent="0.3">
      <c r="A2" t="s">
        <v>39</v>
      </c>
      <c r="B2" s="133" t="s">
        <v>122</v>
      </c>
      <c r="C2" s="139">
        <f>Analysis!B14</f>
        <v>0.69234801568343018</v>
      </c>
      <c r="D2" s="133" t="s">
        <v>123</v>
      </c>
      <c r="E2" s="139">
        <f>Analysis!K14</f>
        <v>0.30765198431657048</v>
      </c>
      <c r="F2" s="133" t="s">
        <v>46</v>
      </c>
      <c r="G2" s="139">
        <f>Analysis!S14</f>
        <v>252.58193319643391</v>
      </c>
      <c r="H2" t="s">
        <v>149</v>
      </c>
      <c r="I2" s="153">
        <f>Analysis!T14</f>
        <v>-252.90372535955547</v>
      </c>
      <c r="J2" t="s">
        <v>47</v>
      </c>
      <c r="K2" s="153">
        <f>G2*C2+I2*E2</f>
        <v>97.068267298115515</v>
      </c>
      <c r="L2" t="s">
        <v>46</v>
      </c>
      <c r="M2" s="160">
        <v>1</v>
      </c>
      <c r="N2" t="s">
        <v>149</v>
      </c>
      <c r="O2" s="160">
        <v>8</v>
      </c>
    </row>
    <row r="4" spans="1:21" x14ac:dyDescent="0.3">
      <c r="A4" t="s">
        <v>120</v>
      </c>
      <c r="B4">
        <f>$C$2</f>
        <v>0.69234801568343018</v>
      </c>
      <c r="C4" t="s">
        <v>121</v>
      </c>
      <c r="D4">
        <f>$E$2</f>
        <v>0.30765198431657048</v>
      </c>
      <c r="E4" t="s">
        <v>46</v>
      </c>
      <c r="F4">
        <f>G2</f>
        <v>252.58193319643391</v>
      </c>
      <c r="G4" t="s">
        <v>149</v>
      </c>
      <c r="H4">
        <f>I2</f>
        <v>-252.90372535955547</v>
      </c>
      <c r="I4" t="s">
        <v>47</v>
      </c>
      <c r="J4">
        <f>B4*F4+D4*H4</f>
        <v>97.068267298115515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4" t="s">
        <v>47</v>
      </c>
    </row>
    <row r="7" spans="1:21" x14ac:dyDescent="0.3">
      <c r="A7" s="100">
        <v>1</v>
      </c>
      <c r="B7" s="95">
        <f>C7*B4</f>
        <v>0.69234801568343018</v>
      </c>
      <c r="C7" s="95">
        <v>1</v>
      </c>
      <c r="D7" s="107">
        <f>C7*D4</f>
        <v>0.30765198431657048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1.0000000000000007</v>
      </c>
      <c r="R7" s="265">
        <f>B7-D7</f>
        <v>0.3846960313668597</v>
      </c>
      <c r="S7" s="266">
        <f>IF(Rules!B23=Rules!D23,SUM(C7)*B4*F4,SUM(C7)*B4*F4*POWER(O2,A7-1))</f>
        <v>174.87460024603573</v>
      </c>
      <c r="T7" s="252">
        <f>IF(Rules!B23=Rules!D23,SUM(C7)*D4*H4,SUM(C7)*D4*H4*POWER(O2,A7-1))</f>
        <v>-77.806332947920211</v>
      </c>
      <c r="U7" s="263">
        <f>S7+T7</f>
        <v>97.068267298115515</v>
      </c>
    </row>
    <row r="8" spans="1:21" x14ac:dyDescent="0.3">
      <c r="A8" s="98">
        <v>2</v>
      </c>
      <c r="B8" s="97">
        <f>C8*B4</f>
        <v>0.87973314745181697</v>
      </c>
      <c r="C8" s="97">
        <f>1/(1-B4*D4)</f>
        <v>1.2706516484826136</v>
      </c>
      <c r="D8" s="93">
        <f>C8*D4</f>
        <v>0.39091850103079745</v>
      </c>
      <c r="E8" s="1">
        <f>D8*D4</f>
        <v>0.12026685254818414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1.0000000000000011</v>
      </c>
      <c r="R8" s="267">
        <f>B8-E8</f>
        <v>0.75946629490363282</v>
      </c>
      <c r="S8" s="268">
        <f>IF(Rules!B23=Rules!D23,SUM(C8:D8)*B4*F4,SUM(C8:D8)*B4*F4*POWER(O2,A8-1))</f>
        <v>290.56641567690355</v>
      </c>
      <c r="T8" s="253">
        <f>IF(Rules!B23=Rules!D23,SUM(C8:D8)*D4*H4,SUM(C8:D8)*D4*H4*POWER(O2,A8-1))</f>
        <v>-129.280680269366</v>
      </c>
      <c r="U8" s="264">
        <f>S8+T8</f>
        <v>161.28573540753754</v>
      </c>
    </row>
    <row r="9" spans="1:21" x14ac:dyDescent="0.3">
      <c r="A9" s="98">
        <v>3</v>
      </c>
      <c r="B9" s="97">
        <f>C9*B4</f>
        <v>0.94926932273586651</v>
      </c>
      <c r="C9" s="97">
        <f>1/(1-D4*B4/(1-D4*B4))</f>
        <v>1.3710869407184252</v>
      </c>
      <c r="D9" s="93">
        <f>C9*D4*C8</f>
        <v>0.53598325164854865</v>
      </c>
      <c r="E9" s="1">
        <f>D9*(D4)</f>
        <v>0.16489631093012375</v>
      </c>
      <c r="F9" s="1">
        <f>E9*D4</f>
        <v>5.0730677264134758E-2</v>
      </c>
      <c r="G9" s="1"/>
      <c r="H9" s="1"/>
      <c r="I9" s="1"/>
      <c r="J9" s="1"/>
      <c r="K9" s="1"/>
      <c r="L9" s="1"/>
      <c r="M9" s="235"/>
      <c r="N9" s="97">
        <f>B9+F9</f>
        <v>1.0000000000000013</v>
      </c>
      <c r="R9" s="267">
        <f>B9-F9</f>
        <v>0.89853864547173179</v>
      </c>
      <c r="S9" s="268">
        <f>IF(Rules!B23=Rules!D23,SUM(C9:E9)*B4*F4,SUM(C9:E9)*B4*F4*POWER(O2,A9-1))</f>
        <v>362.33431398725645</v>
      </c>
      <c r="T9" s="253">
        <f>IF(Rules!B23=Rules!D23,SUM(C9:E9)*D4*H4,SUM(C9:E9)*D4*H4*POWER(O2,A9-1))</f>
        <v>-161.21211561247199</v>
      </c>
      <c r="U9" s="264">
        <f t="shared" ref="U9:U15" si="0">S9+T9</f>
        <v>201.12219837478446</v>
      </c>
    </row>
    <row r="10" spans="1:21" x14ac:dyDescent="0.3">
      <c r="A10" s="98">
        <v>4</v>
      </c>
      <c r="B10" s="97">
        <f>C10*B4</f>
        <v>0.97795427039188598</v>
      </c>
      <c r="C10" s="97">
        <f>1/(1-D4*B4/(1-D4*B4/(1-D4*B4)))</f>
        <v>1.4125183408325772</v>
      </c>
      <c r="D10" s="93">
        <f>C10*D4*C9</f>
        <v>0.59582512188667491</v>
      </c>
      <c r="E10" s="1">
        <f>D10*D4*C8</f>
        <v>0.23291906352443115</v>
      </c>
      <c r="F10" s="1">
        <f>E10*D4</f>
        <v>7.1658012078448574E-2</v>
      </c>
      <c r="G10" s="1">
        <f>F10*D4</f>
        <v>2.2045729608115478E-2</v>
      </c>
      <c r="H10" s="1"/>
      <c r="I10" s="1"/>
      <c r="J10" s="1"/>
      <c r="K10" s="1"/>
      <c r="L10" s="1"/>
      <c r="M10" s="235"/>
      <c r="N10" s="97">
        <f>B10+G10</f>
        <v>1.0000000000000016</v>
      </c>
      <c r="R10" s="267">
        <f>B10-G10</f>
        <v>0.95590854078377052</v>
      </c>
      <c r="S10" s="268">
        <f>IF(Rules!B23=Rules!D23,SUM(C10:F10)*B4*F4,SUM(C10:F10)*B4*F4*POWER(O2,A10-1))</f>
        <v>404.47105453992862</v>
      </c>
      <c r="T10" s="253">
        <f>IF(Rules!B23=Rules!D23,SUM(C10:F10)*D4*H4,SUM(C10:F10)*D4*H4*POWER(O2,A10-1))</f>
        <v>-179.95986548677465</v>
      </c>
      <c r="U10" s="264">
        <f t="shared" si="0"/>
        <v>224.51118905315397</v>
      </c>
    </row>
    <row r="11" spans="1:21" x14ac:dyDescent="0.3">
      <c r="A11" s="98">
        <v>5</v>
      </c>
      <c r="B11" s="97">
        <f>C11*B4</f>
        <v>0.99029878805639082</v>
      </c>
      <c r="C11" s="97">
        <f>1/(1-D4*B4/(1-D4*B4/(1-D4*B4/(1-D4*B4))))</f>
        <v>1.4303482722902696</v>
      </c>
      <c r="D11" s="93">
        <f>C11*D4*C10</f>
        <v>0.62157796735427118</v>
      </c>
      <c r="E11" s="1">
        <f>D11*D4*C9</f>
        <v>0.26219253757981986</v>
      </c>
      <c r="F11" s="1">
        <f>E11*D4*C8</f>
        <v>0.10249591377216422</v>
      </c>
      <c r="G11" s="1">
        <f>F11*D4</f>
        <v>3.1533071256346426E-2</v>
      </c>
      <c r="H11" s="1">
        <f>G11*D4</f>
        <v>9.7012119436107897E-3</v>
      </c>
      <c r="I11" s="1"/>
      <c r="J11" s="1"/>
      <c r="K11" s="1"/>
      <c r="L11" s="1"/>
      <c r="M11" s="235"/>
      <c r="N11" s="97">
        <f>B11+H11</f>
        <v>1.0000000000000016</v>
      </c>
      <c r="R11" s="267">
        <f>B11-H11</f>
        <v>0.98059757611277998</v>
      </c>
      <c r="S11" s="268">
        <f>IF(Rules!B23=Rules!D23,SUM(C11:G11)*B4*F4,SUM(C11:G11)*B4*F4*POWER(O2,A11-1))</f>
        <v>428.11886126719787</v>
      </c>
      <c r="T11" s="253">
        <f>IF(Rules!B23=Rules!D23,SUM(C11:G11)*D4*H4,SUM(C11:G11)*D4*H4*POWER(O2,A11-1))</f>
        <v>-190.48139989555273</v>
      </c>
      <c r="U11" s="264">
        <f t="shared" si="0"/>
        <v>237.63746137164514</v>
      </c>
    </row>
    <row r="12" spans="1:21" x14ac:dyDescent="0.3">
      <c r="A12" s="98">
        <v>6</v>
      </c>
      <c r="B12" s="97">
        <f>C12*B4</f>
        <v>0.99570766989806703</v>
      </c>
      <c r="C12" s="97">
        <f>1/(1-D4*B4/(1-D4*B4/(1-D4*B4/(1-D4*B4/(1-D4*B4)))))</f>
        <v>1.4381606465863626</v>
      </c>
      <c r="D12" s="93">
        <f>C12*D4*C11</f>
        <v>0.63286185077579182</v>
      </c>
      <c r="E12" s="1">
        <f>D12*D4*C10</f>
        <v>0.27501902189975802</v>
      </c>
      <c r="F12" s="1">
        <f>E12*D4*C9</f>
        <v>0.1160078687176493</v>
      </c>
      <c r="G12" s="1">
        <f>F12*D4*C8</f>
        <v>4.5349622146881007E-2</v>
      </c>
      <c r="H12" s="1">
        <f>G12*D4</f>
        <v>1.3951901241494633E-2</v>
      </c>
      <c r="I12" s="1">
        <f>H12*D4</f>
        <v>4.2923301019346469E-3</v>
      </c>
      <c r="J12" s="1"/>
      <c r="K12" s="1"/>
      <c r="L12" s="1"/>
      <c r="M12" s="235"/>
      <c r="N12" s="97">
        <f>B12+I12</f>
        <v>1.0000000000000018</v>
      </c>
      <c r="R12" s="267">
        <f>B12-I12</f>
        <v>0.99141533979613239</v>
      </c>
      <c r="S12" s="268">
        <f>IF(Rules!B23=Rules!D23,SUM(C12:H12)*B4*F4,SUM(C12:H12)*B4*F4*POWER(O2,A12-1))</f>
        <v>440.92023270544587</v>
      </c>
      <c r="T12" s="253">
        <f>IF(Rules!B23=Rules!D23,SUM(C12:H12)*D4*H4,SUM(C12:H12)*D4*H4*POWER(O2,A12-1))</f>
        <v>-196.17706848843576</v>
      </c>
      <c r="U12" s="264">
        <f t="shared" si="0"/>
        <v>244.7431642170101</v>
      </c>
    </row>
    <row r="13" spans="1:21" x14ac:dyDescent="0.3">
      <c r="A13" s="98">
        <v>7</v>
      </c>
      <c r="B13" s="97">
        <f>C13*B4</f>
        <v>0.99809628985628973</v>
      </c>
      <c r="C13" s="97">
        <f>1/(1-D4*B4/(1-D4*B4/(1-D4*B4/(1-D4*B4/(1-D4*B4/(1-D4*B4))))))</f>
        <v>1.44161067446846</v>
      </c>
      <c r="D13" s="93">
        <f>C13*D4*C12</f>
        <v>0.63784493414419285</v>
      </c>
      <c r="E13" s="1">
        <f>D13*D4*C11</f>
        <v>0.28068333429134507</v>
      </c>
      <c r="F13" s="1">
        <f>E13*D4*C10</f>
        <v>0.12197489225451244</v>
      </c>
      <c r="G13" s="1">
        <f>F13*D4*C9</f>
        <v>5.145115850447779E-2</v>
      </c>
      <c r="H13" s="1">
        <f>G13*D4*C8</f>
        <v>2.0113209758868423E-2</v>
      </c>
      <c r="I13" s="1">
        <f>H13*D4</f>
        <v>6.1878688932912804E-3</v>
      </c>
      <c r="J13" s="1">
        <f>I13*D4</f>
        <v>1.9037101437118433E-3</v>
      </c>
      <c r="K13" s="1"/>
      <c r="L13" s="1"/>
      <c r="M13" s="235"/>
      <c r="N13" s="97">
        <f>B13+J13</f>
        <v>1.0000000000000016</v>
      </c>
      <c r="R13" s="267">
        <f>B13-J13</f>
        <v>0.99619257971257791</v>
      </c>
      <c r="S13" s="268">
        <f>IF(Rules!B23=Rules!D23,SUM(C13:I13)*B4*F4,SUM(C13:I13)*B4*F4*POWER(O2,A13-1))</f>
        <v>447.65555607950108</v>
      </c>
      <c r="T13" s="253">
        <f>IF(Rules!B23=Rules!D23,SUM(C13:I13)*D4*H4,SUM(C13:I13)*D4*H4*POWER(O2,A13-1))</f>
        <v>-199.17379192463716</v>
      </c>
      <c r="U13" s="264">
        <f t="shared" si="0"/>
        <v>248.48176415486392</v>
      </c>
    </row>
    <row r="14" spans="1:21" x14ac:dyDescent="0.3">
      <c r="A14" s="98">
        <v>8</v>
      </c>
      <c r="B14" s="97">
        <f>C14*B4</f>
        <v>0.99915478175364814</v>
      </c>
      <c r="C14" s="97">
        <f>1/(1-D4*B4/(1-D4*B4/(1-D4*B4/(1-D4*B4/(1-D4*B4/(1-D4*B4/(1-D4*B4)))))))</f>
        <v>1.4431395181617774</v>
      </c>
      <c r="D14" s="93">
        <f>C14*D4*C13</f>
        <v>0.64005313530702612</v>
      </c>
      <c r="E14" s="1">
        <f>D14*D4*C12</f>
        <v>0.28319341495527067</v>
      </c>
      <c r="F14" s="1">
        <f>E14*D4*C11</f>
        <v>0.12461911618949795</v>
      </c>
      <c r="G14" s="1">
        <f>F14*D4*C10</f>
        <v>5.4154990386029792E-2</v>
      </c>
      <c r="H14" s="1">
        <f>G14*D4*C9</f>
        <v>2.28435290465035E-2</v>
      </c>
      <c r="I14" s="1">
        <f>H14*D4*C8</f>
        <v>8.9299581331126303E-3</v>
      </c>
      <c r="J14" s="1">
        <f>I14*D4</f>
        <v>2.747319339515998E-3</v>
      </c>
      <c r="K14" s="1">
        <f>J14*D4</f>
        <v>8.4521824635338659E-4</v>
      </c>
      <c r="L14" s="1"/>
      <c r="M14" s="235"/>
      <c r="N14" s="97">
        <f>B14+K14</f>
        <v>1.0000000000000016</v>
      </c>
      <c r="R14" s="267">
        <f>B14-K14</f>
        <v>0.99830956350729472</v>
      </c>
      <c r="S14" s="268">
        <f>IF(Rules!B23=Rules!D23,SUM(C14:J14)*B4*F4,SUM(C14:J14)*B4*F4*POWER(O2,A14-1))</f>
        <v>451.12068040538975</v>
      </c>
      <c r="T14" s="253">
        <f>IF(Rules!B23=Rules!D23,SUM(C14:J14)*D4*H4,SUM(C14:J14)*D4*H4*POWER(O2,A14-1))</f>
        <v>-200.71551734746421</v>
      </c>
      <c r="U14" s="264">
        <f t="shared" si="0"/>
        <v>250.40516305792553</v>
      </c>
    </row>
    <row r="15" spans="1:21" x14ac:dyDescent="0.3">
      <c r="A15" s="98">
        <v>9</v>
      </c>
      <c r="B15" s="97">
        <f>C15*B4</f>
        <v>0.99962455955985818</v>
      </c>
      <c r="C15" s="97">
        <f>1/(1-D4*B4/(1-D4*B4/(1-D4*B4/(1-D4*B4/(1-D4*B4/(1-D4*B4/(1-D4*B4/(1-D4*B4))))))))</f>
        <v>1.4438180465832771</v>
      </c>
      <c r="D15" s="93">
        <f>C15*D4*C14</f>
        <v>0.64103317483357769</v>
      </c>
      <c r="E15" s="1">
        <f>D15*D4*C13</f>
        <v>0.28430743405230058</v>
      </c>
      <c r="F15" s="1">
        <f>E15*D4*C12</f>
        <v>0.12579267049105194</v>
      </c>
      <c r="G15" s="1">
        <f>F15*D4*C11</f>
        <v>5.5354999769989782E-2</v>
      </c>
      <c r="H15" s="1">
        <f>G15*D4*C10</f>
        <v>2.4055294019290342E-2</v>
      </c>
      <c r="I15" s="1">
        <f>H15*D4*C9</f>
        <v>1.0146946823087163E-2</v>
      </c>
      <c r="J15" s="1">
        <f>I15*D4*C8</f>
        <v>3.9666292421204462E-3</v>
      </c>
      <c r="K15" s="1">
        <f>J15*D4</f>
        <v>1.2203413573864893E-3</v>
      </c>
      <c r="L15" s="1">
        <f>K15*D4</f>
        <v>3.7544044014353056E-4</v>
      </c>
      <c r="M15" s="235"/>
      <c r="N15" s="97">
        <f>B15+L15</f>
        <v>1.0000000000000018</v>
      </c>
      <c r="R15" s="267">
        <f>B15-L15</f>
        <v>0.9992491191197147</v>
      </c>
      <c r="S15" s="268">
        <f>IF(Rules!B23=Rules!D23,SUM(C15:K15)*B4*F4,SUM(C15:K15)*B4*F4*POWER(O2,A15-1))</f>
        <v>452.87197182191051</v>
      </c>
      <c r="T15" s="253">
        <f>IF(Rules!B23=Rules!D23,SUM(C15:K15)*D4*H4,SUM(C15:K15)*D4*H4*POWER(O2,A15-1))</f>
        <v>-201.49471319895403</v>
      </c>
      <c r="U15" s="264">
        <f t="shared" si="0"/>
        <v>251.37725862295648</v>
      </c>
    </row>
    <row r="16" spans="1:21" ht="16.2" thickBot="1" x14ac:dyDescent="0.35">
      <c r="A16" s="99">
        <v>10</v>
      </c>
      <c r="B16" s="129">
        <f>C16*B4</f>
        <v>0.99983319699456763</v>
      </c>
      <c r="C16" s="129">
        <f>1/(1-D4*B4/(1-D4*B4/(1-D4*B4/(1-D4*B4/(1-D4*B4/(1-D4*B4/(1-D4*B4/(1-D4*B4/(1-D4*B4)))))))))</f>
        <v>1.4441193942147907</v>
      </c>
      <c r="D16" s="94">
        <f>C16*D4*C15</f>
        <v>0.64146842939441651</v>
      </c>
      <c r="E16" s="109">
        <f>D16*D4*C14</f>
        <v>0.28480219153881731</v>
      </c>
      <c r="F16" s="109">
        <f>E16*D4*C13</f>
        <v>0.12631386871653627</v>
      </c>
      <c r="G16" s="109">
        <f>F16*D4*C12</f>
        <v>5.5887947210646161E-2</v>
      </c>
      <c r="H16" s="109">
        <f>G16*D4*C11</f>
        <v>2.4593462344935143E-2</v>
      </c>
      <c r="I16" s="109">
        <f>H16*D4*C10</f>
        <v>1.0687435102844907E-2</v>
      </c>
      <c r="J16" s="109">
        <f>I16*D4*C9</f>
        <v>4.5081484174252298E-3</v>
      </c>
      <c r="K16" s="109">
        <f>J16*D4*C8</f>
        <v>1.7623186217642325E-3</v>
      </c>
      <c r="L16" s="109">
        <f>K16*D4</f>
        <v>5.4218082098380976E-4</v>
      </c>
      <c r="M16" s="237">
        <f>L16*D4</f>
        <v>1.6680300543405634E-4</v>
      </c>
      <c r="N16" s="129">
        <f>B16+M16</f>
        <v>1.0000000000000018</v>
      </c>
      <c r="R16" s="269">
        <f>B16-M16</f>
        <v>0.99966639398913359</v>
      </c>
      <c r="S16" s="270">
        <f>IF(Rules!B23=Rules!D23,SUM(C16:L16)*B4*F4,SUM(C16:L16)*B4*F4*POWER(O2,A16-1))</f>
        <v>453.74456795923993</v>
      </c>
      <c r="T16" s="254">
        <f>IF(Rules!B23=Rules!D23,SUM(C16:L16)*D4*H4,SUM(C16:L16)*D4*H4*POWER(O2,A16-1))</f>
        <v>-201.88295428996781</v>
      </c>
      <c r="U16" s="271">
        <f>S16+T16</f>
        <v>251.86161366927212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8</v>
      </c>
      <c r="D21" s="57">
        <f>SUM($C$21:C21)</f>
        <v>8</v>
      </c>
      <c r="E21" s="57">
        <f t="shared" ref="E21:E30" si="2">D21/R7</f>
        <v>20.795639537988677</v>
      </c>
      <c r="F21" s="8">
        <f t="shared" ref="F21:F30" si="3">U7/E21</f>
        <v>4.6677221501553214</v>
      </c>
      <c r="G21" s="256">
        <f>U7/D21</f>
        <v>12.133533412264439</v>
      </c>
    </row>
    <row r="22" spans="1:7" x14ac:dyDescent="0.3">
      <c r="A22" s="97">
        <v>2</v>
      </c>
      <c r="B22" s="93">
        <f>C21</f>
        <v>8</v>
      </c>
      <c r="C22" s="1">
        <f t="shared" si="1"/>
        <v>64</v>
      </c>
      <c r="D22" s="9">
        <f>SUM($C$21:C22)</f>
        <v>72</v>
      </c>
      <c r="E22" s="9">
        <f t="shared" si="2"/>
        <v>94.803417193301428</v>
      </c>
      <c r="F22" s="9">
        <f t="shared" si="3"/>
        <v>1.7012649984829196</v>
      </c>
      <c r="G22" s="257">
        <f>U8/D22</f>
        <v>2.2400796584380216</v>
      </c>
    </row>
    <row r="23" spans="1:7" x14ac:dyDescent="0.3">
      <c r="A23" s="97">
        <v>3</v>
      </c>
      <c r="B23" s="93">
        <f t="shared" ref="B23:B30" si="4">C22</f>
        <v>64</v>
      </c>
      <c r="C23" s="1">
        <f t="shared" si="1"/>
        <v>512</v>
      </c>
      <c r="D23" s="9">
        <f>SUM($C$21:C23)</f>
        <v>584</v>
      </c>
      <c r="E23" s="9">
        <f t="shared" si="2"/>
        <v>649.94422103392185</v>
      </c>
      <c r="F23" s="9">
        <f t="shared" si="3"/>
        <v>0.30944532140749276</v>
      </c>
      <c r="G23" s="257">
        <f t="shared" ref="G23:G29" si="5">U9/D23</f>
        <v>0.34438732598421995</v>
      </c>
    </row>
    <row r="24" spans="1:7" x14ac:dyDescent="0.3">
      <c r="A24" s="97">
        <v>4</v>
      </c>
      <c r="B24" s="93">
        <f t="shared" si="4"/>
        <v>512</v>
      </c>
      <c r="C24" s="1">
        <f t="shared" si="1"/>
        <v>4096</v>
      </c>
      <c r="D24" s="9">
        <f>SUM($C$21:C24)</f>
        <v>4680</v>
      </c>
      <c r="E24" s="9">
        <f t="shared" si="2"/>
        <v>4895.8658703506981</v>
      </c>
      <c r="F24" s="9">
        <f t="shared" si="3"/>
        <v>4.5857299811416584E-2</v>
      </c>
      <c r="G24" s="257">
        <f t="shared" si="5"/>
        <v>4.7972476293408971E-2</v>
      </c>
    </row>
    <row r="25" spans="1:7" x14ac:dyDescent="0.3">
      <c r="A25" s="97">
        <v>5</v>
      </c>
      <c r="B25" s="93">
        <f t="shared" si="4"/>
        <v>4096</v>
      </c>
      <c r="C25" s="1">
        <f t="shared" si="1"/>
        <v>32768</v>
      </c>
      <c r="D25" s="9">
        <f>SUM($C$21:C25)</f>
        <v>37448</v>
      </c>
      <c r="E25" s="9">
        <f t="shared" si="2"/>
        <v>38188.958357870804</v>
      </c>
      <c r="F25" s="9">
        <f t="shared" si="3"/>
        <v>6.2226746051759667E-3</v>
      </c>
      <c r="G25" s="257">
        <f t="shared" si="5"/>
        <v>6.3457984771321608E-3</v>
      </c>
    </row>
    <row r="26" spans="1:7" x14ac:dyDescent="0.3">
      <c r="A26" s="97">
        <v>6</v>
      </c>
      <c r="B26" s="93">
        <f t="shared" si="4"/>
        <v>32768</v>
      </c>
      <c r="C26" s="1">
        <f t="shared" si="1"/>
        <v>262144</v>
      </c>
      <c r="D26" s="9">
        <f>SUM($C$21:C26)</f>
        <v>299592</v>
      </c>
      <c r="E26" s="9">
        <f t="shared" si="2"/>
        <v>302186.16554955259</v>
      </c>
      <c r="F26" s="9">
        <f t="shared" si="3"/>
        <v>8.0990856670067187E-4</v>
      </c>
      <c r="G26" s="257">
        <f t="shared" si="5"/>
        <v>8.1692156071260283E-4</v>
      </c>
    </row>
    <row r="27" spans="1:7" x14ac:dyDescent="0.3">
      <c r="A27" s="97">
        <v>7</v>
      </c>
      <c r="B27" s="93">
        <f t="shared" si="4"/>
        <v>262144</v>
      </c>
      <c r="C27" s="1">
        <f t="shared" si="1"/>
        <v>2097152</v>
      </c>
      <c r="D27" s="9">
        <f>SUM($C$21:C27)</f>
        <v>2396744</v>
      </c>
      <c r="E27" s="9">
        <f t="shared" si="2"/>
        <v>2405904.2887987681</v>
      </c>
      <c r="F27" s="9">
        <f t="shared" si="3"/>
        <v>1.0327998720137249E-4</v>
      </c>
      <c r="G27" s="257">
        <f t="shared" si="5"/>
        <v>1.0367472043525046E-4</v>
      </c>
    </row>
    <row r="28" spans="1:7" x14ac:dyDescent="0.3">
      <c r="A28" s="97">
        <v>8</v>
      </c>
      <c r="B28" s="93">
        <f t="shared" si="4"/>
        <v>2097152</v>
      </c>
      <c r="C28" s="1">
        <f t="shared" si="1"/>
        <v>16777216</v>
      </c>
      <c r="D28" s="9">
        <f>SUM($C$21:C28)</f>
        <v>19173960</v>
      </c>
      <c r="E28" s="9">
        <f t="shared" si="2"/>
        <v>19206427.245510299</v>
      </c>
      <c r="F28" s="9">
        <f t="shared" si="3"/>
        <v>1.3037571218065054E-5</v>
      </c>
      <c r="G28" s="257">
        <f t="shared" si="5"/>
        <v>1.3059647723158154E-5</v>
      </c>
    </row>
    <row r="29" spans="1:7" x14ac:dyDescent="0.3">
      <c r="A29" s="97">
        <v>9</v>
      </c>
      <c r="B29" s="93">
        <f t="shared" si="4"/>
        <v>16777216</v>
      </c>
      <c r="C29" s="1">
        <f t="shared" si="1"/>
        <v>134217728</v>
      </c>
      <c r="D29" s="9">
        <f>SUM($C$21:C29)</f>
        <v>153391688</v>
      </c>
      <c r="E29" s="9">
        <f t="shared" si="2"/>
        <v>153506953.43632618</v>
      </c>
      <c r="F29" s="9">
        <f t="shared" si="3"/>
        <v>1.6375626836163245E-6</v>
      </c>
      <c r="G29" s="257">
        <f t="shared" si="5"/>
        <v>1.6387932221135508E-6</v>
      </c>
    </row>
    <row r="30" spans="1:7" ht="16.2" thickBot="1" x14ac:dyDescent="0.35">
      <c r="A30" s="129">
        <v>10</v>
      </c>
      <c r="B30" s="94">
        <f t="shared" si="4"/>
        <v>134217728</v>
      </c>
      <c r="C30" s="109">
        <f t="shared" si="1"/>
        <v>1073741824</v>
      </c>
      <c r="D30" s="10">
        <f>SUM($C$21:C30)</f>
        <v>1227133512</v>
      </c>
      <c r="E30" s="10">
        <f t="shared" si="2"/>
        <v>1227543027.7326488</v>
      </c>
      <c r="F30" s="10">
        <f t="shared" si="3"/>
        <v>2.0517538528525291E-7</v>
      </c>
      <c r="G30" s="258">
        <f>U16/D30</f>
        <v>2.0524385586926429E-7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8</v>
      </c>
      <c r="D33" s="57">
        <f>SUM($C$33:C33)</f>
        <v>8</v>
      </c>
      <c r="E33" s="96">
        <f>D33/$R$7</f>
        <v>20.795639537988677</v>
      </c>
      <c r="F33" s="8">
        <f t="shared" ref="F33:F42" si="7">U7/E33</f>
        <v>4.6677221501553214</v>
      </c>
      <c r="G33" s="259">
        <f>U7/D33</f>
        <v>12.133533412264439</v>
      </c>
    </row>
    <row r="34" spans="1:7" x14ac:dyDescent="0.3">
      <c r="A34" s="97">
        <v>2</v>
      </c>
      <c r="B34" s="93">
        <f>C33+1</f>
        <v>9</v>
      </c>
      <c r="C34" s="1">
        <f t="shared" si="6"/>
        <v>72</v>
      </c>
      <c r="D34" s="9">
        <f>SUM($C$33:C34)</f>
        <v>80</v>
      </c>
      <c r="E34" s="96">
        <f t="shared" ref="E34:E42" si="8">D34/$R$7</f>
        <v>207.95639537988677</v>
      </c>
      <c r="F34" s="9">
        <f t="shared" si="7"/>
        <v>0.77557477909206374</v>
      </c>
      <c r="G34" s="259">
        <f t="shared" ref="G34:G42" si="9">U8/D34</f>
        <v>2.0160716925942195</v>
      </c>
    </row>
    <row r="35" spans="1:7" x14ac:dyDescent="0.3">
      <c r="A35" s="97">
        <v>3</v>
      </c>
      <c r="B35" s="93">
        <f t="shared" ref="B35:B42" si="10">C34</f>
        <v>72</v>
      </c>
      <c r="C35" s="1">
        <f t="shared" si="6"/>
        <v>576</v>
      </c>
      <c r="D35" s="9">
        <f>SUM($C$33:C35)</f>
        <v>656</v>
      </c>
      <c r="E35" s="96">
        <f t="shared" si="8"/>
        <v>1705.2424421150715</v>
      </c>
      <c r="F35" s="9">
        <f t="shared" si="7"/>
        <v>0.1179434627051187</v>
      </c>
      <c r="G35" s="259">
        <f t="shared" si="9"/>
        <v>0.30658871703473239</v>
      </c>
    </row>
    <row r="36" spans="1:7" x14ac:dyDescent="0.3">
      <c r="A36" s="97">
        <v>4</v>
      </c>
      <c r="B36" s="93">
        <f t="shared" si="10"/>
        <v>576</v>
      </c>
      <c r="C36" s="1">
        <f t="shared" si="6"/>
        <v>4608</v>
      </c>
      <c r="D36" s="9">
        <f>SUM($C$33:C36)</f>
        <v>5264</v>
      </c>
      <c r="E36" s="96">
        <f t="shared" si="8"/>
        <v>13683.53081599655</v>
      </c>
      <c r="F36" s="9">
        <f t="shared" si="7"/>
        <v>1.6407401866679917E-2</v>
      </c>
      <c r="G36" s="259">
        <f t="shared" si="9"/>
        <v>4.2650301871799766E-2</v>
      </c>
    </row>
    <row r="37" spans="1:7" x14ac:dyDescent="0.3">
      <c r="A37" s="97">
        <v>5</v>
      </c>
      <c r="B37" s="93">
        <f t="shared" si="10"/>
        <v>4608</v>
      </c>
      <c r="C37" s="1">
        <f t="shared" si="6"/>
        <v>36864</v>
      </c>
      <c r="D37" s="9">
        <f>SUM($C$33:C37)</f>
        <v>42128</v>
      </c>
      <c r="E37" s="96">
        <f t="shared" si="8"/>
        <v>109509.83780704837</v>
      </c>
      <c r="F37" s="9">
        <f t="shared" si="7"/>
        <v>2.1700101664870707E-3</v>
      </c>
      <c r="G37" s="259">
        <f t="shared" si="9"/>
        <v>5.6408436520044899E-3</v>
      </c>
    </row>
    <row r="38" spans="1:7" x14ac:dyDescent="0.3">
      <c r="A38" s="97">
        <v>6</v>
      </c>
      <c r="B38" s="93">
        <f t="shared" si="10"/>
        <v>36864</v>
      </c>
      <c r="C38" s="1">
        <f t="shared" si="6"/>
        <v>294912</v>
      </c>
      <c r="D38" s="9">
        <f>SUM($C$33:C38)</f>
        <v>337040</v>
      </c>
      <c r="E38" s="96">
        <f t="shared" si="8"/>
        <v>876120.29373546294</v>
      </c>
      <c r="F38" s="9">
        <f t="shared" si="7"/>
        <v>2.7934881313331183E-4</v>
      </c>
      <c r="G38" s="259">
        <f t="shared" si="9"/>
        <v>7.261546529106637E-4</v>
      </c>
    </row>
    <row r="39" spans="1:7" x14ac:dyDescent="0.3">
      <c r="A39" s="97">
        <v>7</v>
      </c>
      <c r="B39" s="93">
        <f t="shared" si="10"/>
        <v>294912</v>
      </c>
      <c r="C39" s="1">
        <f t="shared" si="6"/>
        <v>2359296</v>
      </c>
      <c r="D39" s="9">
        <f>SUM($C$33:C39)</f>
        <v>2696336</v>
      </c>
      <c r="E39" s="96">
        <f t="shared" si="8"/>
        <v>7009003.9411627799</v>
      </c>
      <c r="F39" s="9">
        <f t="shared" si="7"/>
        <v>3.5451794041029072E-5</v>
      </c>
      <c r="G39" s="259">
        <f t="shared" si="9"/>
        <v>9.2155341231531951E-5</v>
      </c>
    </row>
    <row r="40" spans="1:7" x14ac:dyDescent="0.3">
      <c r="A40" s="97">
        <v>8</v>
      </c>
      <c r="B40" s="93">
        <f t="shared" si="10"/>
        <v>2359296</v>
      </c>
      <c r="C40" s="1">
        <f t="shared" si="6"/>
        <v>18874368</v>
      </c>
      <c r="D40" s="9">
        <f>SUM($C$33:C40)</f>
        <v>21570704</v>
      </c>
      <c r="E40" s="96">
        <f t="shared" si="8"/>
        <v>56072073.120581314</v>
      </c>
      <c r="F40" s="9">
        <f t="shared" si="7"/>
        <v>4.4657732293834889E-6</v>
      </c>
      <c r="G40" s="259">
        <f t="shared" si="9"/>
        <v>1.1608576292082333E-5</v>
      </c>
    </row>
    <row r="41" spans="1:7" x14ac:dyDescent="0.3">
      <c r="A41" s="97">
        <v>9</v>
      </c>
      <c r="B41" s="93">
        <f t="shared" si="10"/>
        <v>18874368</v>
      </c>
      <c r="C41" s="1">
        <f t="shared" si="6"/>
        <v>150994944</v>
      </c>
      <c r="D41" s="9">
        <f>SUM($C$33:C41)</f>
        <v>172565648</v>
      </c>
      <c r="E41" s="96">
        <f t="shared" si="8"/>
        <v>448576626.5559296</v>
      </c>
      <c r="F41" s="9">
        <f t="shared" si="7"/>
        <v>5.6038866882783107E-7</v>
      </c>
      <c r="G41" s="259">
        <f t="shared" si="9"/>
        <v>1.4567050947646107E-6</v>
      </c>
    </row>
    <row r="42" spans="1:7" ht="16.2" thickBot="1" x14ac:dyDescent="0.35">
      <c r="A42" s="129">
        <v>10</v>
      </c>
      <c r="B42" s="94">
        <f t="shared" si="10"/>
        <v>150994944</v>
      </c>
      <c r="C42" s="109">
        <f t="shared" si="6"/>
        <v>1207959552</v>
      </c>
      <c r="D42" s="10">
        <f>SUM($C$33:C42)</f>
        <v>1380525200</v>
      </c>
      <c r="E42" s="357">
        <f t="shared" si="8"/>
        <v>3588613054.0387158</v>
      </c>
      <c r="F42" s="10">
        <f t="shared" si="7"/>
        <v>7.0183552775582943E-8</v>
      </c>
      <c r="G42" s="259">
        <f t="shared" si="9"/>
        <v>1.8243898312705346E-7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8</v>
      </c>
      <c r="D45" s="57">
        <f>SUM(C45:C45)</f>
        <v>8</v>
      </c>
      <c r="E45" s="57">
        <f t="shared" ref="E45:E54" si="12">D45/R7</f>
        <v>20.795639537988677</v>
      </c>
      <c r="F45" s="262">
        <f t="shared" ref="F45:F54" si="13">U7/E45</f>
        <v>4.6677221501553214</v>
      </c>
      <c r="G45" s="256">
        <f>U7/D45</f>
        <v>12.133533412264439</v>
      </c>
    </row>
    <row r="46" spans="1:7" x14ac:dyDescent="0.3">
      <c r="A46" s="97">
        <v>2</v>
      </c>
      <c r="B46" s="93">
        <f t="shared" ref="B46:B54" si="14">B45*$O$2*2</f>
        <v>16</v>
      </c>
      <c r="C46" s="1">
        <f t="shared" si="11"/>
        <v>128</v>
      </c>
      <c r="D46" s="9">
        <f>SUM($C$45:C46)</f>
        <v>136</v>
      </c>
      <c r="E46" s="9">
        <f t="shared" si="12"/>
        <v>179.07312136512493</v>
      </c>
      <c r="F46" s="98">
        <f t="shared" si="13"/>
        <v>0.90066970507919264</v>
      </c>
      <c r="G46" s="257">
        <f t="shared" ref="G46:G54" si="15">U8/D46</f>
        <v>1.1859245250554231</v>
      </c>
    </row>
    <row r="47" spans="1:7" x14ac:dyDescent="0.3">
      <c r="A47" s="97">
        <v>3</v>
      </c>
      <c r="B47" s="93">
        <f t="shared" si="14"/>
        <v>256</v>
      </c>
      <c r="C47" s="1">
        <f t="shared" si="11"/>
        <v>2048</v>
      </c>
      <c r="D47" s="9">
        <f>SUM($C$45:C47)</f>
        <v>2184</v>
      </c>
      <c r="E47" s="9">
        <f t="shared" si="12"/>
        <v>2430.6133197569957</v>
      </c>
      <c r="F47" s="98">
        <f t="shared" si="13"/>
        <v>8.2745452244494394E-2</v>
      </c>
      <c r="G47" s="257">
        <f t="shared" si="15"/>
        <v>9.2088918669773104E-2</v>
      </c>
    </row>
    <row r="48" spans="1:7" x14ac:dyDescent="0.3">
      <c r="A48" s="97">
        <v>4</v>
      </c>
      <c r="B48" s="93">
        <f t="shared" si="14"/>
        <v>4096</v>
      </c>
      <c r="C48" s="1">
        <f t="shared" si="11"/>
        <v>32768</v>
      </c>
      <c r="D48" s="9">
        <f>SUM($C$45:C48)</f>
        <v>34952</v>
      </c>
      <c r="E48" s="9">
        <f t="shared" si="12"/>
        <v>36564.167500106319</v>
      </c>
      <c r="F48" s="98">
        <f t="shared" si="13"/>
        <v>6.1401969305742059E-3</v>
      </c>
      <c r="G48" s="257">
        <f t="shared" si="15"/>
        <v>6.4234146559039246E-3</v>
      </c>
    </row>
    <row r="49" spans="1:7" x14ac:dyDescent="0.3">
      <c r="A49" s="97">
        <v>5</v>
      </c>
      <c r="B49" s="93">
        <f t="shared" si="14"/>
        <v>65536</v>
      </c>
      <c r="C49" s="1">
        <f t="shared" si="11"/>
        <v>524288</v>
      </c>
      <c r="D49" s="9">
        <f>SUM($C$45:C49)</f>
        <v>559240</v>
      </c>
      <c r="E49" s="9">
        <f t="shared" si="12"/>
        <v>570305.30527813686</v>
      </c>
      <c r="F49" s="98">
        <f t="shared" si="13"/>
        <v>4.1668464096743723E-4</v>
      </c>
      <c r="G49" s="257">
        <f t="shared" si="15"/>
        <v>4.2492929935563468E-4</v>
      </c>
    </row>
    <row r="50" spans="1:7" x14ac:dyDescent="0.3">
      <c r="A50" s="97">
        <v>6</v>
      </c>
      <c r="B50" s="93">
        <f t="shared" si="14"/>
        <v>1048576</v>
      </c>
      <c r="C50" s="1">
        <f t="shared" si="11"/>
        <v>8388608</v>
      </c>
      <c r="D50" s="9">
        <f>SUM($C$45:C50)</f>
        <v>8947848</v>
      </c>
      <c r="E50" s="9">
        <f t="shared" si="12"/>
        <v>9025327.3686888609</v>
      </c>
      <c r="F50" s="98">
        <f t="shared" si="13"/>
        <v>2.7117372502861884E-5</v>
      </c>
      <c r="G50" s="257">
        <f t="shared" si="15"/>
        <v>2.7352181688492039E-5</v>
      </c>
    </row>
    <row r="51" spans="1:7" x14ac:dyDescent="0.3">
      <c r="A51" s="97">
        <v>7</v>
      </c>
      <c r="B51" s="93">
        <f t="shared" si="14"/>
        <v>16777216</v>
      </c>
      <c r="C51" s="1">
        <f t="shared" si="11"/>
        <v>134217728</v>
      </c>
      <c r="D51" s="9">
        <f>SUM($C$45:C51)</f>
        <v>143165576</v>
      </c>
      <c r="E51" s="9">
        <f t="shared" si="12"/>
        <v>143712750.84312135</v>
      </c>
      <c r="F51" s="98">
        <f t="shared" si="13"/>
        <v>1.7290168248613496E-6</v>
      </c>
      <c r="G51" s="257">
        <f t="shared" si="15"/>
        <v>1.7356250789984872E-6</v>
      </c>
    </row>
    <row r="52" spans="1:7" x14ac:dyDescent="0.3">
      <c r="A52" s="97">
        <v>8</v>
      </c>
      <c r="B52" s="93">
        <f t="shared" si="14"/>
        <v>268435456</v>
      </c>
      <c r="C52" s="1">
        <f t="shared" si="11"/>
        <v>2147483648</v>
      </c>
      <c r="D52" s="9">
        <f>SUM($C$45:C52)</f>
        <v>2290649224</v>
      </c>
      <c r="E52" s="9">
        <f t="shared" si="12"/>
        <v>2294527977.8272524</v>
      </c>
      <c r="F52" s="98">
        <f t="shared" si="13"/>
        <v>1.0913144902902454E-7</v>
      </c>
      <c r="G52" s="257">
        <f t="shared" si="15"/>
        <v>1.0931624119238151E-7</v>
      </c>
    </row>
    <row r="53" spans="1:7" x14ac:dyDescent="0.3">
      <c r="A53" s="97">
        <v>9</v>
      </c>
      <c r="B53" s="93">
        <f t="shared" si="14"/>
        <v>4294967296</v>
      </c>
      <c r="C53" s="1">
        <f t="shared" si="11"/>
        <v>34359738368</v>
      </c>
      <c r="D53" s="9">
        <f>SUM($C$45:C53)</f>
        <v>36650387592</v>
      </c>
      <c r="E53" s="9">
        <f t="shared" si="12"/>
        <v>36677928347.124329</v>
      </c>
      <c r="F53" s="98">
        <f t="shared" si="13"/>
        <v>6.853638412832149E-9</v>
      </c>
      <c r="G53" s="257">
        <f t="shared" si="15"/>
        <v>6.8587885460132699E-9</v>
      </c>
    </row>
    <row r="54" spans="1:7" ht="16.2" thickBot="1" x14ac:dyDescent="0.35">
      <c r="A54" s="129">
        <v>10</v>
      </c>
      <c r="B54" s="94">
        <f t="shared" si="14"/>
        <v>68719476736</v>
      </c>
      <c r="C54" s="109">
        <f t="shared" si="11"/>
        <v>549755813888</v>
      </c>
      <c r="D54" s="10">
        <f>SUM($C$45:C54)</f>
        <v>586406201480</v>
      </c>
      <c r="E54" s="10">
        <f t="shared" si="12"/>
        <v>586601895398.29053</v>
      </c>
      <c r="F54" s="99">
        <f t="shared" si="13"/>
        <v>4.2935697215615592E-10</v>
      </c>
      <c r="G54" s="258">
        <f t="shared" si="15"/>
        <v>4.2950025602323396E-10</v>
      </c>
    </row>
  </sheetData>
  <mergeCells count="3">
    <mergeCell ref="A18:F18"/>
    <mergeCell ref="A31:G31"/>
    <mergeCell ref="A43:G43"/>
  </mergeCells>
  <conditionalFormatting sqref="F21:F30">
    <cfRule type="cellIs" dxfId="488" priority="86" operator="equal">
      <formula>MAX($F$21:$F$30)</formula>
    </cfRule>
  </conditionalFormatting>
  <conditionalFormatting sqref="E21:E30">
    <cfRule type="cellIs" dxfId="487" priority="78" stopIfTrue="1" operator="lessThan">
      <formula>0</formula>
    </cfRule>
    <cfRule type="cellIs" dxfId="486" priority="79" operator="equal">
      <formula>MIN($E$21:$E$30)</formula>
    </cfRule>
  </conditionalFormatting>
  <conditionalFormatting sqref="R7:R16">
    <cfRule type="cellIs" dxfId="485" priority="12" operator="lessThanOrEqual">
      <formula>0</formula>
    </cfRule>
    <cfRule type="cellIs" dxfId="484" priority="13" operator="greaterThan">
      <formula>0</formula>
    </cfRule>
  </conditionalFormatting>
  <conditionalFormatting sqref="U7:U16">
    <cfRule type="cellIs" dxfId="483" priority="10" operator="lessThanOrEqual">
      <formula>0</formula>
    </cfRule>
    <cfRule type="cellIs" dxfId="482" priority="11" operator="greaterThan">
      <formula>0</formula>
    </cfRule>
  </conditionalFormatting>
  <conditionalFormatting sqref="S7:T16">
    <cfRule type="cellIs" dxfId="481" priority="8" operator="lessThanOrEqual">
      <formula>0</formula>
    </cfRule>
    <cfRule type="cellIs" dxfId="480" priority="9" operator="greaterThan">
      <formula>0</formula>
    </cfRule>
  </conditionalFormatting>
  <conditionalFormatting sqref="F45:F54">
    <cfRule type="cellIs" dxfId="479" priority="7" operator="equal">
      <formula>MAX($F$45:$F$54)</formula>
    </cfRule>
  </conditionalFormatting>
  <conditionalFormatting sqref="E45:E54">
    <cfRule type="cellIs" dxfId="478" priority="5" stopIfTrue="1" operator="lessThan">
      <formula>0</formula>
    </cfRule>
    <cfRule type="cellIs" dxfId="477" priority="6" operator="equal">
      <formula>MIN($E$45:$E$54)</formula>
    </cfRule>
  </conditionalFormatting>
  <conditionalFormatting sqref="E33:E42">
    <cfRule type="cellIs" dxfId="476" priority="3" stopIfTrue="1" operator="lessThan">
      <formula>0</formula>
    </cfRule>
    <cfRule type="cellIs" dxfId="475" priority="4" operator="equal">
      <formula>MIN($E$33:$E$42)</formula>
    </cfRule>
  </conditionalFormatting>
  <conditionalFormatting sqref="F33:F42">
    <cfRule type="cellIs" dxfId="474" priority="1" operator="lessThanOrEqual">
      <formula>0</formula>
    </cfRule>
    <cfRule type="cellIs" dxfId="473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DF0-6E8C-B245-A6E5-6AC4938CE562}">
  <dimension ref="A1:AI36"/>
  <sheetViews>
    <sheetView workbookViewId="0">
      <selection activeCell="U19" sqref="U19"/>
    </sheetView>
  </sheetViews>
  <sheetFormatPr defaultColWidth="11.19921875" defaultRowHeight="15.6" x14ac:dyDescent="0.3"/>
  <cols>
    <col min="1" max="10" width="8.796875" customWidth="1"/>
    <col min="11" max="11" width="10.69921875" customWidth="1"/>
    <col min="12" max="12" width="8.796875" customWidth="1"/>
    <col min="13" max="13" width="4.796875" customWidth="1"/>
    <col min="14" max="24" width="3.796875" customWidth="1"/>
    <col min="25" max="25" width="6.296875" customWidth="1"/>
    <col min="26" max="26" width="18.796875" customWidth="1"/>
    <col min="27" max="38" width="3.796875" customWidth="1"/>
  </cols>
  <sheetData>
    <row r="1" spans="1:35" ht="16.2" thickBot="1" x14ac:dyDescent="0.35">
      <c r="A1" s="125" t="s">
        <v>205</v>
      </c>
      <c r="B1" s="342" t="s">
        <v>204</v>
      </c>
      <c r="C1" s="343" t="s">
        <v>206</v>
      </c>
      <c r="D1" s="343" t="s">
        <v>218</v>
      </c>
      <c r="E1" s="343" t="s">
        <v>209</v>
      </c>
      <c r="F1" s="343" t="s">
        <v>207</v>
      </c>
      <c r="G1" s="344" t="s">
        <v>219</v>
      </c>
      <c r="H1" s="343">
        <v>-3.2215330709743029E-2</v>
      </c>
      <c r="I1" s="345" t="s">
        <v>221</v>
      </c>
      <c r="M1" s="48" t="str">
        <f>Summary!B2</f>
        <v>Hard</v>
      </c>
      <c r="N1" s="48" t="str">
        <f>Summary!C2</f>
        <v>A</v>
      </c>
      <c r="O1" s="48">
        <f>Summary!D2</f>
        <v>2</v>
      </c>
      <c r="P1" s="48">
        <f>Summary!E2</f>
        <v>3</v>
      </c>
      <c r="Q1" s="48">
        <f>Summary!F2</f>
        <v>4</v>
      </c>
      <c r="R1" s="48">
        <f>Summary!G2</f>
        <v>5</v>
      </c>
      <c r="S1" s="48">
        <f>Summary!H2</f>
        <v>6</v>
      </c>
      <c r="T1" s="48">
        <f>Summary!I2</f>
        <v>7</v>
      </c>
      <c r="U1" s="48">
        <f>Summary!J2</f>
        <v>8</v>
      </c>
      <c r="V1" s="48">
        <f>Summary!K2</f>
        <v>9</v>
      </c>
      <c r="W1" s="48">
        <f>Summary!L2</f>
        <v>10</v>
      </c>
      <c r="Y1" s="333" t="str">
        <f>Summary!B33</f>
        <v>EV = -0.0313878519608082</v>
      </c>
      <c r="Z1" s="333"/>
      <c r="AA1" s="333"/>
      <c r="AB1" s="333"/>
      <c r="AC1" s="333"/>
      <c r="AD1" s="333"/>
      <c r="AE1" s="333"/>
      <c r="AF1" s="333"/>
      <c r="AG1" s="333"/>
      <c r="AH1" s="333"/>
      <c r="AI1" s="333"/>
    </row>
    <row r="2" spans="1:35" x14ac:dyDescent="0.3">
      <c r="A2" s="324" t="s">
        <v>22</v>
      </c>
      <c r="B2" s="107">
        <v>4</v>
      </c>
      <c r="C2" s="108">
        <f>B2*Rules!$B$5</f>
        <v>32</v>
      </c>
      <c r="D2" s="346">
        <v>0</v>
      </c>
      <c r="E2" s="108">
        <f>C2-Situation!D3-D2</f>
        <v>32</v>
      </c>
      <c r="F2" s="108">
        <f t="shared" ref="F2:F11" si="0">E2/$E$12</f>
        <v>7.6923076923076927E-2</v>
      </c>
      <c r="G2" s="57"/>
      <c r="H2" s="136">
        <v>-3.2261072721233575E-2</v>
      </c>
      <c r="I2" s="57">
        <f>H2-$H$1</f>
        <v>-4.574201149054602E-5</v>
      </c>
      <c r="M2" s="48" t="str">
        <f>Summary!B3</f>
        <v>5-8</v>
      </c>
      <c r="N2" s="330" t="str">
        <f>Summary!C3</f>
        <v>H</v>
      </c>
      <c r="O2" s="330" t="str">
        <f>Summary!D3</f>
        <v>H</v>
      </c>
      <c r="P2" s="330" t="str">
        <f>Summary!E3</f>
        <v>H</v>
      </c>
      <c r="Q2" s="330" t="str">
        <f>Summary!F3</f>
        <v>H</v>
      </c>
      <c r="R2" s="330" t="str">
        <f>Summary!G3</f>
        <v>H</v>
      </c>
      <c r="S2" s="330" t="str">
        <f>Summary!H3</f>
        <v>H</v>
      </c>
      <c r="T2" s="330" t="str">
        <f>Summary!I3</f>
        <v>H</v>
      </c>
      <c r="U2" s="330" t="str">
        <f>Summary!J3</f>
        <v>H</v>
      </c>
      <c r="V2" s="330" t="str">
        <f>Summary!K3</f>
        <v>H</v>
      </c>
      <c r="W2" s="330" t="str">
        <f>Summary!L3</f>
        <v>H</v>
      </c>
      <c r="Y2" s="333" t="str">
        <f>Summary!B34</f>
        <v>EV = -3.13878519608082 %</v>
      </c>
      <c r="Z2" s="333"/>
      <c r="AA2" s="333"/>
      <c r="AB2" s="333"/>
      <c r="AC2" s="333"/>
      <c r="AD2" s="333"/>
      <c r="AE2" s="333"/>
      <c r="AF2" s="333"/>
      <c r="AG2" s="333"/>
      <c r="AH2" s="333"/>
      <c r="AI2" s="333"/>
    </row>
    <row r="3" spans="1:35" x14ac:dyDescent="0.3">
      <c r="A3" s="325">
        <v>2</v>
      </c>
      <c r="B3" s="93">
        <v>4</v>
      </c>
      <c r="C3" s="1">
        <f>B3*Rules!$B$5</f>
        <v>32</v>
      </c>
      <c r="D3" s="329">
        <v>0</v>
      </c>
      <c r="E3" s="1">
        <f>C3-Situation!D4-D3</f>
        <v>32</v>
      </c>
      <c r="F3" s="1">
        <f t="shared" si="0"/>
        <v>7.6923076923076927E-2</v>
      </c>
      <c r="G3" s="9">
        <f t="shared" ref="G3:G11" si="1">E3/SUM($E$3:$E$11)</f>
        <v>8.3333333333333329E-2</v>
      </c>
      <c r="H3" s="128">
        <v>-3.1759441277632305E-2</v>
      </c>
      <c r="I3" s="9">
        <f t="shared" ref="I3:I11" si="2">H3-$H$1</f>
        <v>4.5588943211072319E-4</v>
      </c>
      <c r="M3" s="48">
        <f>Summary!B4</f>
        <v>9</v>
      </c>
      <c r="N3" s="330" t="str">
        <f>Summary!C4</f>
        <v>H</v>
      </c>
      <c r="O3" s="330" t="str">
        <f>Summary!D4</f>
        <v>H</v>
      </c>
      <c r="P3" s="330" t="str">
        <f>Summary!E4</f>
        <v>D</v>
      </c>
      <c r="Q3" s="330" t="str">
        <f>Summary!F4</f>
        <v>D</v>
      </c>
      <c r="R3" s="330" t="str">
        <f>Summary!G4</f>
        <v>D</v>
      </c>
      <c r="S3" s="330" t="str">
        <f>Summary!H4</f>
        <v>D</v>
      </c>
      <c r="T3" s="330" t="str">
        <f>Summary!I4</f>
        <v>H</v>
      </c>
      <c r="U3" s="330" t="str">
        <f>Summary!J4</f>
        <v>H</v>
      </c>
      <c r="V3" s="330" t="str">
        <f>Summary!K4</f>
        <v>H</v>
      </c>
      <c r="W3" s="330" t="str">
        <f>Summary!L4</f>
        <v>H</v>
      </c>
      <c r="Y3" t="s">
        <v>47</v>
      </c>
      <c r="Z3" s="333">
        <f>Final!R3</f>
        <v>-3.1387851960808177E-2</v>
      </c>
      <c r="AA3" s="333"/>
      <c r="AB3" s="333"/>
      <c r="AC3" s="333"/>
      <c r="AD3" s="333"/>
      <c r="AE3" s="333"/>
      <c r="AF3" s="333"/>
      <c r="AG3" s="333"/>
      <c r="AH3" s="333"/>
      <c r="AI3" s="333"/>
    </row>
    <row r="4" spans="1:35" x14ac:dyDescent="0.3">
      <c r="A4" s="325">
        <v>3</v>
      </c>
      <c r="B4" s="93">
        <v>4</v>
      </c>
      <c r="C4" s="1">
        <f>B4*Rules!$B$5</f>
        <v>32</v>
      </c>
      <c r="D4" s="329">
        <v>0</v>
      </c>
      <c r="E4" s="1">
        <f>C4-Situation!D5-D4</f>
        <v>32</v>
      </c>
      <c r="F4" s="1">
        <f t="shared" si="0"/>
        <v>7.6923076923076927E-2</v>
      </c>
      <c r="G4" s="9">
        <f t="shared" si="1"/>
        <v>8.3333333333333329E-2</v>
      </c>
      <c r="H4" s="128">
        <v>-3.179902790891731E-2</v>
      </c>
      <c r="I4" s="9">
        <f t="shared" si="2"/>
        <v>4.1630280082571858E-4</v>
      </c>
      <c r="M4" s="48">
        <f>Summary!B5</f>
        <v>10</v>
      </c>
      <c r="N4" s="330" t="str">
        <f>Summary!C5</f>
        <v>H</v>
      </c>
      <c r="O4" s="330" t="str">
        <f>Summary!D5</f>
        <v>D</v>
      </c>
      <c r="P4" s="330" t="str">
        <f>Summary!E5</f>
        <v>D</v>
      </c>
      <c r="Q4" s="330" t="str">
        <f>Summary!F5</f>
        <v>D</v>
      </c>
      <c r="R4" s="330" t="str">
        <f>Summary!G5</f>
        <v>D</v>
      </c>
      <c r="S4" s="330" t="str">
        <f>Summary!H5</f>
        <v>D</v>
      </c>
      <c r="T4" s="330" t="str">
        <f>Summary!I5</f>
        <v>D</v>
      </c>
      <c r="U4" s="330" t="str">
        <f>Summary!J5</f>
        <v>D</v>
      </c>
      <c r="V4" s="330" t="str">
        <f>Summary!K5</f>
        <v>D</v>
      </c>
      <c r="W4" s="330" t="str">
        <f>Summary!L5</f>
        <v>H</v>
      </c>
    </row>
    <row r="5" spans="1:35" x14ac:dyDescent="0.3">
      <c r="A5" s="325">
        <v>4</v>
      </c>
      <c r="B5" s="93">
        <v>4</v>
      </c>
      <c r="C5" s="1">
        <f>B5*Rules!$B$5</f>
        <v>32</v>
      </c>
      <c r="D5" s="329">
        <v>0</v>
      </c>
      <c r="E5" s="1">
        <f>C5-Situation!D6-D5</f>
        <v>32</v>
      </c>
      <c r="F5" s="1">
        <f t="shared" si="0"/>
        <v>7.6923076923076927E-2</v>
      </c>
      <c r="G5" s="9">
        <f t="shared" si="1"/>
        <v>8.3333333333333329E-2</v>
      </c>
      <c r="H5" s="128">
        <v>-3.1683124996064294E-2</v>
      </c>
      <c r="I5" s="9">
        <f t="shared" si="2"/>
        <v>5.3220571367873504E-4</v>
      </c>
      <c r="M5" s="48">
        <f>Summary!B6</f>
        <v>11</v>
      </c>
      <c r="N5" s="330" t="str">
        <f>Summary!C6</f>
        <v>H</v>
      </c>
      <c r="O5" s="330" t="str">
        <f>Summary!D6</f>
        <v>D</v>
      </c>
      <c r="P5" s="330" t="str">
        <f>Summary!E6</f>
        <v>D</v>
      </c>
      <c r="Q5" s="330" t="str">
        <f>Summary!F6</f>
        <v>D</v>
      </c>
      <c r="R5" s="330" t="str">
        <f>Summary!G6</f>
        <v>D</v>
      </c>
      <c r="S5" s="330" t="str">
        <f>Summary!H6</f>
        <v>D</v>
      </c>
      <c r="T5" s="330" t="str">
        <f>Summary!I6</f>
        <v>D</v>
      </c>
      <c r="U5" s="330" t="str">
        <f>Summary!J6</f>
        <v>D</v>
      </c>
      <c r="V5" s="330" t="str">
        <f>Summary!K6</f>
        <v>D</v>
      </c>
      <c r="W5" s="330" t="str">
        <f>Summary!L6</f>
        <v>H</v>
      </c>
    </row>
    <row r="6" spans="1:35" x14ac:dyDescent="0.3">
      <c r="A6" s="325">
        <v>5</v>
      </c>
      <c r="B6" s="93">
        <v>4</v>
      </c>
      <c r="C6" s="1">
        <f>B6*Rules!$B$5</f>
        <v>32</v>
      </c>
      <c r="D6" s="329">
        <v>0</v>
      </c>
      <c r="E6" s="1">
        <f>C6-Situation!D7-D6</f>
        <v>32</v>
      </c>
      <c r="F6" s="1">
        <f t="shared" si="0"/>
        <v>7.6923076923076927E-2</v>
      </c>
      <c r="G6" s="9">
        <f t="shared" si="1"/>
        <v>8.3333333333333329E-2</v>
      </c>
      <c r="H6" s="128">
        <v>-3.1530192995035122E-2</v>
      </c>
      <c r="I6" s="9">
        <f t="shared" si="2"/>
        <v>6.851377147079063E-4</v>
      </c>
      <c r="M6" s="48">
        <f>Summary!B7</f>
        <v>12</v>
      </c>
      <c r="N6" s="330" t="str">
        <f>Summary!C7</f>
        <v>H</v>
      </c>
      <c r="O6" s="330" t="str">
        <f>Summary!D7</f>
        <v>H</v>
      </c>
      <c r="P6" s="330" t="str">
        <f>Summary!E7</f>
        <v>H</v>
      </c>
      <c r="Q6" s="330" t="str">
        <f>Summary!F7</f>
        <v>S</v>
      </c>
      <c r="R6" s="330" t="str">
        <f>Summary!G7</f>
        <v>S</v>
      </c>
      <c r="S6" s="330" t="str">
        <f>Summary!H7</f>
        <v>S</v>
      </c>
      <c r="T6" s="330" t="str">
        <f>Summary!I7</f>
        <v>H</v>
      </c>
      <c r="U6" s="330" t="str">
        <f>Summary!J7</f>
        <v>H</v>
      </c>
      <c r="V6" s="330" t="str">
        <f>Summary!K7</f>
        <v>H</v>
      </c>
      <c r="W6" s="330" t="str">
        <f>Summary!L7</f>
        <v>H</v>
      </c>
    </row>
    <row r="7" spans="1:35" x14ac:dyDescent="0.3">
      <c r="A7" s="325">
        <v>6</v>
      </c>
      <c r="B7" s="93">
        <v>4</v>
      </c>
      <c r="C7" s="1">
        <f>B7*Rules!$B$5</f>
        <v>32</v>
      </c>
      <c r="D7" s="329">
        <v>0</v>
      </c>
      <c r="E7" s="1">
        <f>C7-Situation!D8-D7</f>
        <v>32</v>
      </c>
      <c r="F7" s="1">
        <f t="shared" si="0"/>
        <v>7.6923076923076927E-2</v>
      </c>
      <c r="G7" s="9">
        <f t="shared" si="1"/>
        <v>8.3333333333333329E-2</v>
      </c>
      <c r="H7" s="128">
        <v>-3.1785172206234336E-2</v>
      </c>
      <c r="I7" s="9">
        <f t="shared" si="2"/>
        <v>4.30158503508693E-4</v>
      </c>
      <c r="M7" s="48">
        <f>Summary!B8</f>
        <v>13</v>
      </c>
      <c r="N7" s="330" t="str">
        <f>Summary!C8</f>
        <v>H</v>
      </c>
      <c r="O7" s="330" t="str">
        <f>Summary!D8</f>
        <v>S</v>
      </c>
      <c r="P7" s="330" t="str">
        <f>Summary!E8</f>
        <v>S</v>
      </c>
      <c r="Q7" s="330" t="str">
        <f>Summary!F8</f>
        <v>S</v>
      </c>
      <c r="R7" s="330" t="str">
        <f>Summary!G8</f>
        <v>S</v>
      </c>
      <c r="S7" s="330" t="str">
        <f>Summary!H8</f>
        <v>S</v>
      </c>
      <c r="T7" s="330" t="str">
        <f>Summary!I8</f>
        <v>H</v>
      </c>
      <c r="U7" s="330" t="str">
        <f>Summary!J8</f>
        <v>H</v>
      </c>
      <c r="V7" s="330" t="str">
        <f>Summary!K8</f>
        <v>H</v>
      </c>
      <c r="W7" s="330" t="str">
        <f>Summary!L8</f>
        <v>H</v>
      </c>
    </row>
    <row r="8" spans="1:35" x14ac:dyDescent="0.3">
      <c r="A8" s="325">
        <v>7</v>
      </c>
      <c r="B8" s="93">
        <v>4</v>
      </c>
      <c r="C8" s="1">
        <f>B8*Rules!$B$5</f>
        <v>32</v>
      </c>
      <c r="D8" s="329">
        <v>0</v>
      </c>
      <c r="E8" s="1">
        <f>C8-Situation!D9-D8</f>
        <v>32</v>
      </c>
      <c r="F8" s="1">
        <f t="shared" si="0"/>
        <v>7.6923076923076927E-2</v>
      </c>
      <c r="G8" s="9">
        <f t="shared" si="1"/>
        <v>8.3333333333333329E-2</v>
      </c>
      <c r="H8" s="128">
        <v>-3.2041288637419285E-2</v>
      </c>
      <c r="I8" s="9">
        <f t="shared" si="2"/>
        <v>1.7404207232374347E-4</v>
      </c>
      <c r="M8" s="48">
        <f>Summary!B9</f>
        <v>14</v>
      </c>
      <c r="N8" s="330" t="str">
        <f>Summary!C9</f>
        <v>H</v>
      </c>
      <c r="O8" s="330" t="str">
        <f>Summary!D9</f>
        <v>S</v>
      </c>
      <c r="P8" s="330" t="str">
        <f>Summary!E9</f>
        <v>S</v>
      </c>
      <c r="Q8" s="330" t="str">
        <f>Summary!F9</f>
        <v>S</v>
      </c>
      <c r="R8" s="330" t="str">
        <f>Summary!G9</f>
        <v>S</v>
      </c>
      <c r="S8" s="330" t="str">
        <f>Summary!H9</f>
        <v>S</v>
      </c>
      <c r="T8" s="330" t="str">
        <f>Summary!I9</f>
        <v>H</v>
      </c>
      <c r="U8" s="330" t="str">
        <f>Summary!J9</f>
        <v>H</v>
      </c>
      <c r="V8" s="330" t="str">
        <f>Summary!K9</f>
        <v>H</v>
      </c>
      <c r="W8" s="330" t="str">
        <f>Summary!L9</f>
        <v>H</v>
      </c>
    </row>
    <row r="9" spans="1:35" x14ac:dyDescent="0.3">
      <c r="A9" s="325">
        <v>8</v>
      </c>
      <c r="B9" s="93">
        <v>4</v>
      </c>
      <c r="C9" s="1">
        <f>B9*Rules!$B$5</f>
        <v>32</v>
      </c>
      <c r="D9" s="329">
        <v>0</v>
      </c>
      <c r="E9" s="1">
        <f>C9-Situation!D10-D9</f>
        <v>32</v>
      </c>
      <c r="F9" s="1">
        <f t="shared" si="0"/>
        <v>7.6923076923076927E-2</v>
      </c>
      <c r="G9" s="9">
        <f t="shared" si="1"/>
        <v>8.3333333333333329E-2</v>
      </c>
      <c r="H9" s="128">
        <v>-3.2375367104492625E-2</v>
      </c>
      <c r="I9" s="9">
        <f t="shared" si="2"/>
        <v>-1.6003639474959641E-4</v>
      </c>
      <c r="M9" s="48">
        <f>Summary!B10</f>
        <v>15</v>
      </c>
      <c r="N9" s="330" t="str">
        <f>Summary!C10</f>
        <v>H</v>
      </c>
      <c r="O9" s="330" t="str">
        <f>Summary!D10</f>
        <v>S</v>
      </c>
      <c r="P9" s="330" t="str">
        <f>Summary!E10</f>
        <v>S</v>
      </c>
      <c r="Q9" s="330" t="str">
        <f>Summary!F10</f>
        <v>S</v>
      </c>
      <c r="R9" s="330" t="str">
        <f>Summary!G10</f>
        <v>S</v>
      </c>
      <c r="S9" s="330" t="str">
        <f>Summary!H10</f>
        <v>S</v>
      </c>
      <c r="T9" s="330" t="str">
        <f>Summary!I10</f>
        <v>H</v>
      </c>
      <c r="U9" s="330" t="str">
        <f>Summary!J10</f>
        <v>H</v>
      </c>
      <c r="V9" s="330" t="str">
        <f>Summary!K10</f>
        <v>H</v>
      </c>
      <c r="W9" s="330" t="str">
        <f>Summary!L10</f>
        <v>H</v>
      </c>
    </row>
    <row r="10" spans="1:35" x14ac:dyDescent="0.3">
      <c r="A10" s="325">
        <v>9</v>
      </c>
      <c r="B10" s="93">
        <v>4</v>
      </c>
      <c r="C10" s="1">
        <f>B10*Rules!$B$5</f>
        <v>32</v>
      </c>
      <c r="D10" s="329">
        <v>0</v>
      </c>
      <c r="E10" s="1">
        <f>C10-Situation!D11-D10</f>
        <v>32</v>
      </c>
      <c r="F10" s="1">
        <f t="shared" si="0"/>
        <v>7.6923076923076927E-2</v>
      </c>
      <c r="G10" s="9">
        <f t="shared" si="1"/>
        <v>8.3333333333333329E-2</v>
      </c>
      <c r="H10" s="128">
        <v>-3.2837423802074994E-2</v>
      </c>
      <c r="I10" s="9">
        <f t="shared" si="2"/>
        <v>-6.2209309233196564E-4</v>
      </c>
      <c r="M10" s="48">
        <f>Summary!B11</f>
        <v>16</v>
      </c>
      <c r="N10" s="330" t="str">
        <f>Summary!C11</f>
        <v>S</v>
      </c>
      <c r="O10" s="330" t="str">
        <f>Summary!D11</f>
        <v>S</v>
      </c>
      <c r="P10" s="330" t="str">
        <f>Summary!E11</f>
        <v>S</v>
      </c>
      <c r="Q10" s="330" t="str">
        <f>Summary!F11</f>
        <v>S</v>
      </c>
      <c r="R10" s="330" t="str">
        <f>Summary!G11</f>
        <v>S</v>
      </c>
      <c r="S10" s="330" t="str">
        <f>Summary!H11</f>
        <v>S</v>
      </c>
      <c r="T10" s="330" t="str">
        <f>Summary!I11</f>
        <v>H</v>
      </c>
      <c r="U10" s="330" t="str">
        <f>Summary!J11</f>
        <v>H</v>
      </c>
      <c r="V10" s="330" t="str">
        <f>Summary!K11</f>
        <v>H</v>
      </c>
      <c r="W10" s="330" t="str">
        <f>Summary!L11</f>
        <v>H</v>
      </c>
    </row>
    <row r="11" spans="1:35" ht="16.2" thickBot="1" x14ac:dyDescent="0.35">
      <c r="A11" s="326">
        <v>10</v>
      </c>
      <c r="B11" s="94">
        <f>4*Rules!B6</f>
        <v>16</v>
      </c>
      <c r="C11" s="109">
        <f>B11*Rules!$B$5</f>
        <v>128</v>
      </c>
      <c r="D11" s="341">
        <v>0</v>
      </c>
      <c r="E11" s="109">
        <f>C11-Situation!D12-D11</f>
        <v>128</v>
      </c>
      <c r="F11" s="109">
        <f t="shared" si="0"/>
        <v>0.30769230769230771</v>
      </c>
      <c r="G11" s="10">
        <f t="shared" si="1"/>
        <v>0.33333333333333331</v>
      </c>
      <c r="H11" s="137">
        <v>-3.3936117699315815E-2</v>
      </c>
      <c r="I11" s="10">
        <f t="shared" si="2"/>
        <v>-1.7207869895727868E-3</v>
      </c>
      <c r="M11" s="48" t="str">
        <f>Summary!B12</f>
        <v>17-21</v>
      </c>
      <c r="N11" s="330" t="str">
        <f>Summary!C12</f>
        <v>S</v>
      </c>
      <c r="O11" s="330" t="str">
        <f>Summary!D12</f>
        <v>S</v>
      </c>
      <c r="P11" s="330" t="str">
        <f>Summary!E12</f>
        <v>S</v>
      </c>
      <c r="Q11" s="330" t="str">
        <f>Summary!F12</f>
        <v>S</v>
      </c>
      <c r="R11" s="330" t="str">
        <f>Summary!G12</f>
        <v>S</v>
      </c>
      <c r="S11" s="330" t="str">
        <f>Summary!H12</f>
        <v>S</v>
      </c>
      <c r="T11" s="330" t="str">
        <f>Summary!I12</f>
        <v>S</v>
      </c>
      <c r="U11" s="330" t="str">
        <f>Summary!J12</f>
        <v>S</v>
      </c>
      <c r="V11" s="330" t="str">
        <f>Summary!K12</f>
        <v>S</v>
      </c>
      <c r="W11" s="330" t="str">
        <f>Summary!L12</f>
        <v>S</v>
      </c>
    </row>
    <row r="12" spans="1:35" ht="16.2" thickBot="1" x14ac:dyDescent="0.35">
      <c r="A12" s="332"/>
      <c r="B12" s="105">
        <f>SUM(B2:B11)</f>
        <v>52</v>
      </c>
      <c r="C12" s="106">
        <f>SUM(C2:C11)</f>
        <v>416</v>
      </c>
      <c r="D12" s="347"/>
      <c r="E12" s="106">
        <f>SUM(E2:E11)</f>
        <v>416</v>
      </c>
      <c r="F12" s="106"/>
      <c r="G12" s="348"/>
      <c r="M12" s="48" t="str">
        <f>Summary!B13</f>
        <v>Soft</v>
      </c>
      <c r="N12" s="48" t="str">
        <f>Summary!C13</f>
        <v>A</v>
      </c>
      <c r="O12" s="48">
        <f>Summary!D13</f>
        <v>2</v>
      </c>
      <c r="P12" s="48">
        <f>Summary!E13</f>
        <v>3</v>
      </c>
      <c r="Q12" s="48">
        <f>Summary!F13</f>
        <v>4</v>
      </c>
      <c r="R12" s="48">
        <f>Summary!G13</f>
        <v>5</v>
      </c>
      <c r="S12" s="48">
        <f>Summary!H13</f>
        <v>6</v>
      </c>
      <c r="T12" s="48">
        <f>Summary!I13</f>
        <v>7</v>
      </c>
      <c r="U12" s="48">
        <f>Summary!J13</f>
        <v>8</v>
      </c>
      <c r="V12" s="48">
        <f>Summary!K13</f>
        <v>9</v>
      </c>
      <c r="W12" s="48">
        <f>Summary!L13</f>
        <v>10</v>
      </c>
    </row>
    <row r="13" spans="1:35" ht="16.2" thickBot="1" x14ac:dyDescent="0.35">
      <c r="M13" s="48">
        <f>Summary!B14</f>
        <v>13</v>
      </c>
      <c r="N13" s="330" t="str">
        <f>Summary!C14</f>
        <v>H</v>
      </c>
      <c r="O13" s="330" t="str">
        <f>Summary!D14</f>
        <v>H</v>
      </c>
      <c r="P13" s="330" t="str">
        <f>Summary!E14</f>
        <v>H</v>
      </c>
      <c r="Q13" s="330" t="str">
        <f>Summary!F14</f>
        <v>H</v>
      </c>
      <c r="R13" s="330" t="str">
        <f>Summary!G14</f>
        <v>H</v>
      </c>
      <c r="S13" s="330" t="str">
        <f>Summary!H14</f>
        <v>D</v>
      </c>
      <c r="T13" s="330" t="str">
        <f>Summary!I14</f>
        <v>H</v>
      </c>
      <c r="U13" s="330" t="str">
        <f>Summary!J14</f>
        <v>H</v>
      </c>
      <c r="V13" s="330" t="str">
        <f>Summary!K14</f>
        <v>H</v>
      </c>
      <c r="W13" s="330" t="str">
        <f>Summary!L14</f>
        <v>H</v>
      </c>
    </row>
    <row r="14" spans="1:35" x14ac:dyDescent="0.3">
      <c r="A14" s="334" t="s">
        <v>22</v>
      </c>
      <c r="B14" s="335">
        <v>2</v>
      </c>
      <c r="C14" s="335">
        <v>3</v>
      </c>
      <c r="D14" s="335">
        <v>4</v>
      </c>
      <c r="E14" s="335">
        <v>5</v>
      </c>
      <c r="F14" s="335">
        <v>6</v>
      </c>
      <c r="G14" s="335">
        <v>7</v>
      </c>
      <c r="H14" s="335">
        <v>8</v>
      </c>
      <c r="I14" s="335">
        <v>9</v>
      </c>
      <c r="J14" s="335">
        <v>10</v>
      </c>
      <c r="K14" s="336" t="s">
        <v>2</v>
      </c>
      <c r="L14" s="331"/>
      <c r="M14" s="48">
        <f>Summary!B15</f>
        <v>14</v>
      </c>
      <c r="N14" s="330" t="str">
        <f>Summary!C15</f>
        <v>H</v>
      </c>
      <c r="O14" s="330" t="str">
        <f>Summary!D15</f>
        <v>H</v>
      </c>
      <c r="P14" s="330" t="str">
        <f>Summary!E15</f>
        <v>H</v>
      </c>
      <c r="Q14" s="330" t="str">
        <f>Summary!F15</f>
        <v>H</v>
      </c>
      <c r="R14" s="330" t="str">
        <f>Summary!G15</f>
        <v>D</v>
      </c>
      <c r="S14" s="330" t="str">
        <f>Summary!H15</f>
        <v>D</v>
      </c>
      <c r="T14" s="330" t="str">
        <f>Summary!I15</f>
        <v>H</v>
      </c>
      <c r="U14" s="330" t="str">
        <f>Summary!J15</f>
        <v>H</v>
      </c>
      <c r="V14" s="330" t="str">
        <f>Summary!K15</f>
        <v>H</v>
      </c>
      <c r="W14" s="330" t="str">
        <f>Summary!L15</f>
        <v>H</v>
      </c>
    </row>
    <row r="15" spans="1:35" ht="16.2" thickBot="1" x14ac:dyDescent="0.35">
      <c r="A15" s="94">
        <f>E2</f>
        <v>32</v>
      </c>
      <c r="B15" s="109">
        <f>E3</f>
        <v>32</v>
      </c>
      <c r="C15" s="109">
        <f>E4</f>
        <v>32</v>
      </c>
      <c r="D15" s="109">
        <f>E5</f>
        <v>32</v>
      </c>
      <c r="E15" s="109">
        <f>E6</f>
        <v>32</v>
      </c>
      <c r="F15" s="109">
        <f>E7</f>
        <v>32</v>
      </c>
      <c r="G15" s="109">
        <f>E8</f>
        <v>32</v>
      </c>
      <c r="H15" s="109">
        <f>E9</f>
        <v>32</v>
      </c>
      <c r="I15" s="109">
        <f>E10</f>
        <v>32</v>
      </c>
      <c r="J15" s="109">
        <f>E11</f>
        <v>128</v>
      </c>
      <c r="K15" s="10">
        <f>SUM(A15:J15)</f>
        <v>416</v>
      </c>
      <c r="L15" s="128"/>
      <c r="M15" s="48">
        <f>Summary!B16</f>
        <v>15</v>
      </c>
      <c r="N15" s="330" t="str">
        <f>Summary!C16</f>
        <v>H</v>
      </c>
      <c r="O15" s="330" t="str">
        <f>Summary!D16</f>
        <v>H</v>
      </c>
      <c r="P15" s="330" t="str">
        <f>Summary!E16</f>
        <v>H</v>
      </c>
      <c r="Q15" s="330" t="str">
        <f>Summary!F16</f>
        <v>H</v>
      </c>
      <c r="R15" s="330" t="str">
        <f>Summary!G16</f>
        <v>D</v>
      </c>
      <c r="S15" s="330" t="str">
        <f>Summary!H16</f>
        <v>D</v>
      </c>
      <c r="T15" s="330" t="str">
        <f>Summary!I16</f>
        <v>H</v>
      </c>
      <c r="U15" s="330" t="str">
        <f>Summary!J16</f>
        <v>H</v>
      </c>
      <c r="V15" s="330" t="str">
        <f>Summary!K16</f>
        <v>H</v>
      </c>
      <c r="W15" s="330" t="str">
        <f>Summary!L16</f>
        <v>H</v>
      </c>
    </row>
    <row r="16" spans="1:35" x14ac:dyDescent="0.3">
      <c r="A16" s="107">
        <f t="shared" ref="A16:J16" si="3">A15/$K$15</f>
        <v>7.6923076923076927E-2</v>
      </c>
      <c r="B16" s="108">
        <f t="shared" si="3"/>
        <v>7.6923076923076927E-2</v>
      </c>
      <c r="C16" s="108">
        <f t="shared" si="3"/>
        <v>7.6923076923076927E-2</v>
      </c>
      <c r="D16" s="108">
        <f t="shared" si="3"/>
        <v>7.6923076923076927E-2</v>
      </c>
      <c r="E16" s="108">
        <f t="shared" si="3"/>
        <v>7.6923076923076927E-2</v>
      </c>
      <c r="F16" s="108">
        <f t="shared" si="3"/>
        <v>7.6923076923076927E-2</v>
      </c>
      <c r="G16" s="108">
        <f t="shared" si="3"/>
        <v>7.6923076923076927E-2</v>
      </c>
      <c r="H16" s="108">
        <f t="shared" si="3"/>
        <v>7.6923076923076927E-2</v>
      </c>
      <c r="I16" s="108">
        <f t="shared" si="3"/>
        <v>7.6923076923076927E-2</v>
      </c>
      <c r="J16" s="108">
        <f t="shared" si="3"/>
        <v>0.30769230769230771</v>
      </c>
      <c r="K16" s="338" t="s">
        <v>207</v>
      </c>
      <c r="L16" s="128"/>
      <c r="M16" s="48">
        <f>Summary!B17</f>
        <v>16</v>
      </c>
      <c r="N16" s="330" t="str">
        <f>Summary!C17</f>
        <v>H</v>
      </c>
      <c r="O16" s="330" t="str">
        <f>Summary!D17</f>
        <v>H</v>
      </c>
      <c r="P16" s="330" t="str">
        <f>Summary!E17</f>
        <v>H</v>
      </c>
      <c r="Q16" s="330" t="str">
        <f>Summary!F17</f>
        <v>D</v>
      </c>
      <c r="R16" s="330" t="str">
        <f>Summary!G17</f>
        <v>D</v>
      </c>
      <c r="S16" s="330" t="str">
        <f>Summary!H17</f>
        <v>D</v>
      </c>
      <c r="T16" s="330" t="str">
        <f>Summary!I17</f>
        <v>H</v>
      </c>
      <c r="U16" s="330" t="str">
        <f>Summary!J17</f>
        <v>H</v>
      </c>
      <c r="V16" s="330" t="str">
        <f>Summary!K17</f>
        <v>H</v>
      </c>
      <c r="W16" s="330" t="str">
        <f>Summary!L17</f>
        <v>H</v>
      </c>
    </row>
    <row r="17" spans="1:23" x14ac:dyDescent="0.3">
      <c r="A17" s="93"/>
      <c r="B17" s="1">
        <f t="shared" ref="B17:J17" si="4">B16/SUM($B$16:$J$16)</f>
        <v>8.3333333333333329E-2</v>
      </c>
      <c r="C17" s="1">
        <f t="shared" si="4"/>
        <v>8.3333333333333329E-2</v>
      </c>
      <c r="D17" s="1">
        <f t="shared" si="4"/>
        <v>8.3333333333333329E-2</v>
      </c>
      <c r="E17" s="1">
        <f t="shared" si="4"/>
        <v>8.3333333333333329E-2</v>
      </c>
      <c r="F17" s="1">
        <f t="shared" si="4"/>
        <v>8.3333333333333329E-2</v>
      </c>
      <c r="G17" s="1">
        <f t="shared" si="4"/>
        <v>8.3333333333333329E-2</v>
      </c>
      <c r="H17" s="1">
        <f t="shared" si="4"/>
        <v>8.3333333333333329E-2</v>
      </c>
      <c r="I17" s="1">
        <f t="shared" si="4"/>
        <v>8.3333333333333329E-2</v>
      </c>
      <c r="J17" s="1">
        <f t="shared" si="4"/>
        <v>0.33333333333333331</v>
      </c>
      <c r="K17" s="339" t="s">
        <v>219</v>
      </c>
      <c r="L17" s="128"/>
      <c r="M17" s="48">
        <f>Summary!B18</f>
        <v>17</v>
      </c>
      <c r="N17" s="330" t="str">
        <f>Summary!C18</f>
        <v>H</v>
      </c>
      <c r="O17" s="330" t="str">
        <f>Summary!D18</f>
        <v>H</v>
      </c>
      <c r="P17" s="330" t="str">
        <f>Summary!E18</f>
        <v>D</v>
      </c>
      <c r="Q17" s="330" t="str">
        <f>Summary!F18</f>
        <v>D</v>
      </c>
      <c r="R17" s="330" t="str">
        <f>Summary!G18</f>
        <v>D</v>
      </c>
      <c r="S17" s="330" t="str">
        <f>Summary!H18</f>
        <v>D</v>
      </c>
      <c r="T17" s="330" t="str">
        <f>Summary!I18</f>
        <v>H</v>
      </c>
      <c r="U17" s="330" t="str">
        <f>Summary!J18</f>
        <v>H</v>
      </c>
      <c r="V17" s="330" t="str">
        <f>Summary!K18</f>
        <v>H</v>
      </c>
      <c r="W17" s="330" t="str">
        <f>Summary!L18</f>
        <v>H</v>
      </c>
    </row>
    <row r="18" spans="1:23" ht="16.2" thickBot="1" x14ac:dyDescent="0.35">
      <c r="A18" s="94">
        <f>A15/SUM($A$15:$I$15)</f>
        <v>0.1111111111111111</v>
      </c>
      <c r="B18" s="109">
        <f t="shared" ref="B18:I18" si="5">B15/SUM($A$15:$I$15)</f>
        <v>0.1111111111111111</v>
      </c>
      <c r="C18" s="109">
        <f t="shared" si="5"/>
        <v>0.1111111111111111</v>
      </c>
      <c r="D18" s="109">
        <f t="shared" si="5"/>
        <v>0.1111111111111111</v>
      </c>
      <c r="E18" s="109">
        <f t="shared" si="5"/>
        <v>0.1111111111111111</v>
      </c>
      <c r="F18" s="109">
        <f t="shared" si="5"/>
        <v>0.1111111111111111</v>
      </c>
      <c r="G18" s="109">
        <f t="shared" si="5"/>
        <v>0.1111111111111111</v>
      </c>
      <c r="H18" s="109">
        <f t="shared" si="5"/>
        <v>0.1111111111111111</v>
      </c>
      <c r="I18" s="109">
        <f t="shared" si="5"/>
        <v>0.1111111111111111</v>
      </c>
      <c r="J18" s="109"/>
      <c r="K18" s="340" t="s">
        <v>220</v>
      </c>
      <c r="L18" s="337"/>
      <c r="M18" s="48">
        <f>Summary!B19</f>
        <v>18</v>
      </c>
      <c r="N18" s="330" t="str">
        <f>Summary!C19</f>
        <v>S</v>
      </c>
      <c r="O18" s="330" t="str">
        <f>Summary!D19</f>
        <v>S</v>
      </c>
      <c r="P18" s="330" t="str">
        <f>Summary!E19</f>
        <v>D</v>
      </c>
      <c r="Q18" s="330" t="str">
        <f>Summary!F19</f>
        <v>D</v>
      </c>
      <c r="R18" s="330" t="str">
        <f>Summary!G19</f>
        <v>D</v>
      </c>
      <c r="S18" s="330" t="str">
        <f>Summary!H19</f>
        <v>D</v>
      </c>
      <c r="T18" s="330" t="str">
        <f>Summary!I19</f>
        <v>S</v>
      </c>
      <c r="U18" s="330" t="str">
        <f>Summary!J19</f>
        <v>S</v>
      </c>
      <c r="V18" s="330" t="str">
        <f>Summary!K19</f>
        <v>H</v>
      </c>
      <c r="W18" s="330" t="str">
        <f>Summary!L19</f>
        <v>H</v>
      </c>
    </row>
    <row r="19" spans="1:23" x14ac:dyDescent="0.3">
      <c r="M19" s="48">
        <f>Summary!B20</f>
        <v>19</v>
      </c>
      <c r="N19" s="330" t="str">
        <f>Summary!C20</f>
        <v>S</v>
      </c>
      <c r="O19" s="330" t="str">
        <f>Summary!D20</f>
        <v>S</v>
      </c>
      <c r="P19" s="330" t="str">
        <f>Summary!E20</f>
        <v>S</v>
      </c>
      <c r="Q19" s="330" t="str">
        <f>Summary!F20</f>
        <v>S</v>
      </c>
      <c r="R19" s="330" t="str">
        <f>Summary!G20</f>
        <v>S</v>
      </c>
      <c r="S19" s="330" t="str">
        <f>Summary!H20</f>
        <v>S</v>
      </c>
      <c r="T19" s="330" t="str">
        <f>Summary!I20</f>
        <v>S</v>
      </c>
      <c r="U19" s="330" t="str">
        <f>Summary!J20</f>
        <v>S</v>
      </c>
      <c r="V19" s="330" t="str">
        <f>Summary!K20</f>
        <v>S</v>
      </c>
      <c r="W19" s="330" t="str">
        <f>Summary!L20</f>
        <v>S</v>
      </c>
    </row>
    <row r="20" spans="1:23" x14ac:dyDescent="0.3">
      <c r="A20" s="453" t="s">
        <v>210</v>
      </c>
      <c r="B20" s="454"/>
      <c r="C20">
        <f>SUM(A15:I15)/K15</f>
        <v>0.69230769230769229</v>
      </c>
      <c r="E20" t="s">
        <v>242</v>
      </c>
      <c r="F20" t="s">
        <v>47</v>
      </c>
      <c r="H20" t="s">
        <v>243</v>
      </c>
      <c r="I20" t="s">
        <v>47</v>
      </c>
      <c r="M20" s="399">
        <f>Summary!B21</f>
        <v>20</v>
      </c>
      <c r="N20" s="400" t="str">
        <f>Summary!C21</f>
        <v>S</v>
      </c>
      <c r="O20" s="400" t="str">
        <f>Summary!D21</f>
        <v>S</v>
      </c>
      <c r="P20" s="400" t="str">
        <f>Summary!E21</f>
        <v>S</v>
      </c>
      <c r="Q20" s="400" t="str">
        <f>Summary!F21</f>
        <v>S</v>
      </c>
      <c r="R20" s="400" t="str">
        <f>Summary!G21</f>
        <v>S</v>
      </c>
      <c r="S20" s="400" t="str">
        <f>Summary!H21</f>
        <v>S</v>
      </c>
      <c r="T20" s="400" t="str">
        <f>Summary!I21</f>
        <v>S</v>
      </c>
      <c r="U20" s="400" t="str">
        <f>Summary!J21</f>
        <v>S</v>
      </c>
      <c r="V20" s="400" t="str">
        <f>Summary!K21</f>
        <v>S</v>
      </c>
      <c r="W20" s="400" t="str">
        <f>Summary!L21</f>
        <v>S</v>
      </c>
    </row>
    <row r="21" spans="1:23" x14ac:dyDescent="0.3">
      <c r="A21" s="455" t="s">
        <v>211</v>
      </c>
      <c r="B21" s="455"/>
      <c r="C21">
        <f>SUM(B15:J15)/K15</f>
        <v>0.92307692307692313</v>
      </c>
      <c r="E21">
        <v>0.3</v>
      </c>
      <c r="H21">
        <v>0.307</v>
      </c>
      <c r="I21">
        <v>0.01</v>
      </c>
      <c r="M21" s="48" t="str">
        <f>Summary!B22</f>
        <v>Pair</v>
      </c>
      <c r="N21" s="48" t="str">
        <f>Summary!C22</f>
        <v>A</v>
      </c>
      <c r="O21" s="48">
        <f>Summary!D22</f>
        <v>2</v>
      </c>
      <c r="P21" s="48">
        <f>Summary!E22</f>
        <v>3</v>
      </c>
      <c r="Q21" s="48">
        <f>Summary!F22</f>
        <v>4</v>
      </c>
      <c r="R21" s="48">
        <f>Summary!G22</f>
        <v>5</v>
      </c>
      <c r="S21" s="48">
        <f>Summary!H22</f>
        <v>6</v>
      </c>
      <c r="T21" s="48">
        <f>Summary!I22</f>
        <v>7</v>
      </c>
      <c r="U21" s="48">
        <f>Summary!J22</f>
        <v>8</v>
      </c>
      <c r="V21" s="48">
        <f>Summary!K22</f>
        <v>9</v>
      </c>
      <c r="W21" s="48">
        <f>Summary!L22</f>
        <v>10</v>
      </c>
    </row>
    <row r="22" spans="1:23" x14ac:dyDescent="0.3">
      <c r="E22">
        <v>0.28000000000000003</v>
      </c>
      <c r="F22">
        <v>-3.0000000000000001E-3</v>
      </c>
      <c r="H22">
        <v>0.316</v>
      </c>
      <c r="I22">
        <v>2.4E-2</v>
      </c>
      <c r="M22" s="48" t="str">
        <f>Summary!B23</f>
        <v>A</v>
      </c>
      <c r="N22" s="330">
        <f>Summary!C23</f>
        <v>2</v>
      </c>
      <c r="O22" s="330">
        <f>Summary!D23</f>
        <v>2</v>
      </c>
      <c r="P22" s="330">
        <f>Summary!E23</f>
        <v>2</v>
      </c>
      <c r="Q22" s="330">
        <f>Summary!F23</f>
        <v>2</v>
      </c>
      <c r="R22" s="330">
        <f>Summary!G23</f>
        <v>2</v>
      </c>
      <c r="S22" s="330">
        <f>Summary!H23</f>
        <v>2</v>
      </c>
      <c r="T22" s="330">
        <f>Summary!I23</f>
        <v>2</v>
      </c>
      <c r="U22" s="330">
        <f>Summary!J23</f>
        <v>2</v>
      </c>
      <c r="V22" s="330">
        <f>Summary!K23</f>
        <v>2</v>
      </c>
      <c r="W22" s="330">
        <f>Summary!L23</f>
        <v>2</v>
      </c>
    </row>
    <row r="23" spans="1:23" ht="16.2" thickBot="1" x14ac:dyDescent="0.35">
      <c r="B23" s="358"/>
      <c r="E23">
        <v>0.26</v>
      </c>
      <c r="F23">
        <v>-1.4999999999999999E-2</v>
      </c>
      <c r="H23">
        <v>0.32400000000000001</v>
      </c>
      <c r="I23">
        <v>3.7999999999999999E-2</v>
      </c>
      <c r="M23" s="48">
        <f>Summary!B24</f>
        <v>2</v>
      </c>
      <c r="N23" s="330" t="str">
        <f>Summary!C24</f>
        <v>H</v>
      </c>
      <c r="O23" s="330" t="str">
        <f>Summary!D24</f>
        <v>H</v>
      </c>
      <c r="P23" s="330" t="str">
        <f>Summary!E24</f>
        <v>H</v>
      </c>
      <c r="Q23" s="330">
        <f>Summary!F24</f>
        <v>2</v>
      </c>
      <c r="R23" s="330">
        <f>Summary!G24</f>
        <v>2</v>
      </c>
      <c r="S23" s="330">
        <f>Summary!H24</f>
        <v>2</v>
      </c>
      <c r="T23" s="330">
        <f>Summary!I24</f>
        <v>2</v>
      </c>
      <c r="U23" s="330" t="str">
        <f>Summary!J24</f>
        <v>H</v>
      </c>
      <c r="V23" s="330" t="str">
        <f>Summary!K24</f>
        <v>H</v>
      </c>
      <c r="W23" s="330" t="str">
        <f>Summary!L24</f>
        <v>H</v>
      </c>
    </row>
    <row r="24" spans="1:23" x14ac:dyDescent="0.3">
      <c r="B24" s="360" t="s">
        <v>240</v>
      </c>
      <c r="C24" s="155">
        <f>SUM(D3:D7)</f>
        <v>0</v>
      </c>
      <c r="E24">
        <v>0.23</v>
      </c>
      <c r="F24">
        <v>-0.02</v>
      </c>
      <c r="H24">
        <v>0.33300000000000002</v>
      </c>
      <c r="I24">
        <v>5.3999999999999999E-2</v>
      </c>
      <c r="M24" s="48">
        <f>Summary!B25</f>
        <v>3</v>
      </c>
      <c r="N24" s="330" t="str">
        <f>Summary!C25</f>
        <v>H</v>
      </c>
      <c r="O24" s="330" t="str">
        <f>Summary!D25</f>
        <v>H</v>
      </c>
      <c r="P24" s="330" t="str">
        <f>Summary!E25</f>
        <v>H</v>
      </c>
      <c r="Q24" s="330">
        <f>Summary!F25</f>
        <v>2</v>
      </c>
      <c r="R24" s="330">
        <f>Summary!G25</f>
        <v>2</v>
      </c>
      <c r="S24" s="330">
        <f>Summary!H25</f>
        <v>2</v>
      </c>
      <c r="T24" s="330">
        <f>Summary!I25</f>
        <v>2</v>
      </c>
      <c r="U24" s="330" t="str">
        <f>Summary!J25</f>
        <v>H</v>
      </c>
      <c r="V24" s="330" t="str">
        <f>Summary!K25</f>
        <v>H</v>
      </c>
      <c r="W24" s="330" t="str">
        <f>Summary!L25</f>
        <v>H</v>
      </c>
    </row>
    <row r="25" spans="1:23" ht="16.2" thickBot="1" x14ac:dyDescent="0.35">
      <c r="B25" s="361" t="s">
        <v>241</v>
      </c>
      <c r="C25" s="359">
        <f>-1*SUM(D2,D11)</f>
        <v>0</v>
      </c>
      <c r="E25">
        <v>0.2</v>
      </c>
      <c r="F25">
        <v>-0.03</v>
      </c>
      <c r="H25">
        <v>0.34300000000000003</v>
      </c>
      <c r="I25">
        <v>7.0000000000000007E-2</v>
      </c>
      <c r="M25" s="48">
        <f>Summary!B26</f>
        <v>4</v>
      </c>
      <c r="N25" s="330" t="str">
        <f>Summary!C26</f>
        <v>H</v>
      </c>
      <c r="O25" s="330" t="str">
        <f>Summary!D26</f>
        <v>H</v>
      </c>
      <c r="P25" s="330" t="str">
        <f>Summary!E26</f>
        <v>H</v>
      </c>
      <c r="Q25" s="330" t="str">
        <f>Summary!F26</f>
        <v>H</v>
      </c>
      <c r="R25" s="330" t="str">
        <f>Summary!G26</f>
        <v>H</v>
      </c>
      <c r="S25" s="330" t="str">
        <f>Summary!H26</f>
        <v>H</v>
      </c>
      <c r="T25" s="330" t="str">
        <f>Summary!I26</f>
        <v>H</v>
      </c>
      <c r="U25" s="330" t="str">
        <f>Summary!J26</f>
        <v>H</v>
      </c>
      <c r="V25" s="330" t="str">
        <f>Summary!K26</f>
        <v>H</v>
      </c>
      <c r="W25" s="330" t="str">
        <f>Summary!L26</f>
        <v>H</v>
      </c>
    </row>
    <row r="26" spans="1:23" x14ac:dyDescent="0.3">
      <c r="B26" s="360" t="s">
        <v>37</v>
      </c>
      <c r="C26" s="155">
        <f>SUM(C24:C25)</f>
        <v>0</v>
      </c>
      <c r="E26">
        <v>0.17</v>
      </c>
      <c r="F26">
        <v>-2.9000000000000001E-2</v>
      </c>
      <c r="H26">
        <v>0.35299999999999998</v>
      </c>
      <c r="I26">
        <v>8.8999999999999996E-2</v>
      </c>
      <c r="M26" s="48">
        <f>Summary!B27</f>
        <v>5</v>
      </c>
      <c r="N26" s="330" t="str">
        <f>Summary!C27</f>
        <v>H</v>
      </c>
      <c r="O26" s="330" t="str">
        <f>Summary!D27</f>
        <v>D</v>
      </c>
      <c r="P26" s="330" t="str">
        <f>Summary!E27</f>
        <v>D</v>
      </c>
      <c r="Q26" s="330" t="str">
        <f>Summary!F27</f>
        <v>D</v>
      </c>
      <c r="R26" s="330" t="str">
        <f>Summary!G27</f>
        <v>D</v>
      </c>
      <c r="S26" s="330" t="str">
        <f>Summary!H27</f>
        <v>D</v>
      </c>
      <c r="T26" s="330" t="str">
        <f>Summary!I27</f>
        <v>D</v>
      </c>
      <c r="U26" s="330" t="str">
        <f>Summary!J27</f>
        <v>D</v>
      </c>
      <c r="V26" s="330" t="str">
        <f>Summary!K27</f>
        <v>D</v>
      </c>
      <c r="W26" s="330" t="str">
        <f>Summary!L27</f>
        <v>H</v>
      </c>
    </row>
    <row r="27" spans="1:23" ht="16.2" thickBot="1" x14ac:dyDescent="0.35">
      <c r="B27" s="362" t="b">
        <v>1</v>
      </c>
      <c r="C27" s="157">
        <f>C26*B12/E12</f>
        <v>0</v>
      </c>
      <c r="E27">
        <v>0.14000000000000001</v>
      </c>
      <c r="F27">
        <v>-2.4E-2</v>
      </c>
      <c r="M27" s="48">
        <f>Summary!B28</f>
        <v>6</v>
      </c>
      <c r="N27" s="330" t="str">
        <f>Summary!C28</f>
        <v>H</v>
      </c>
      <c r="O27" s="330" t="str">
        <f>Summary!D28</f>
        <v>H</v>
      </c>
      <c r="P27" s="330">
        <f>Summary!E28</f>
        <v>2</v>
      </c>
      <c r="Q27" s="330">
        <f>Summary!F28</f>
        <v>2</v>
      </c>
      <c r="R27" s="330">
        <f>Summary!G28</f>
        <v>2</v>
      </c>
      <c r="S27" s="330">
        <f>Summary!H28</f>
        <v>2</v>
      </c>
      <c r="T27" s="330" t="str">
        <f>Summary!I28</f>
        <v>H</v>
      </c>
      <c r="U27" s="330" t="str">
        <f>Summary!J28</f>
        <v>H</v>
      </c>
      <c r="V27" s="330" t="str">
        <f>Summary!K28</f>
        <v>H</v>
      </c>
      <c r="W27" s="330" t="str">
        <f>Summary!L28</f>
        <v>H</v>
      </c>
    </row>
    <row r="28" spans="1:23" x14ac:dyDescent="0.3">
      <c r="E28">
        <v>0.11</v>
      </c>
      <c r="F28">
        <v>-1.6E-2</v>
      </c>
      <c r="M28" s="48">
        <f>Summary!B29</f>
        <v>7</v>
      </c>
      <c r="N28" s="330" t="str">
        <f>Summary!C29</f>
        <v>H</v>
      </c>
      <c r="O28" s="330">
        <f>Summary!D29</f>
        <v>2</v>
      </c>
      <c r="P28" s="330">
        <f>Summary!E29</f>
        <v>2</v>
      </c>
      <c r="Q28" s="330">
        <f>Summary!F29</f>
        <v>2</v>
      </c>
      <c r="R28" s="330">
        <f>Summary!G29</f>
        <v>2</v>
      </c>
      <c r="S28" s="330">
        <f>Summary!H29</f>
        <v>2</v>
      </c>
      <c r="T28" s="330">
        <f>Summary!I29</f>
        <v>2</v>
      </c>
      <c r="U28" s="330" t="str">
        <f>Summary!J29</f>
        <v>H</v>
      </c>
      <c r="V28" s="330" t="str">
        <f>Summary!K29</f>
        <v>H</v>
      </c>
      <c r="W28" s="330" t="str">
        <f>Summary!L29</f>
        <v>H</v>
      </c>
    </row>
    <row r="29" spans="1:23" x14ac:dyDescent="0.3">
      <c r="E29">
        <v>7.0000000000000007E-2</v>
      </c>
      <c r="F29">
        <v>-5.0000000000000001E-3</v>
      </c>
      <c r="M29" s="48">
        <f>Summary!B30</f>
        <v>8</v>
      </c>
      <c r="N29" s="330" t="str">
        <f>Summary!C30</f>
        <v>S</v>
      </c>
      <c r="O29" s="330">
        <f>Summary!D30</f>
        <v>2</v>
      </c>
      <c r="P29" s="330">
        <f>Summary!E30</f>
        <v>2</v>
      </c>
      <c r="Q29" s="330">
        <f>Summary!F30</f>
        <v>2</v>
      </c>
      <c r="R29" s="330">
        <f>Summary!G30</f>
        <v>2</v>
      </c>
      <c r="S29" s="330">
        <f>Summary!H30</f>
        <v>2</v>
      </c>
      <c r="T29" s="330">
        <f>Summary!I30</f>
        <v>2</v>
      </c>
      <c r="U29" s="330">
        <f>Summary!J30</f>
        <v>2</v>
      </c>
      <c r="V29" s="330">
        <f>Summary!K30</f>
        <v>2</v>
      </c>
      <c r="W29" s="330" t="str">
        <f>Summary!L30</f>
        <v>H</v>
      </c>
    </row>
    <row r="30" spans="1:23" x14ac:dyDescent="0.3">
      <c r="E30">
        <v>2.7E-2</v>
      </c>
      <c r="F30">
        <v>-1.0999999999999999E-2</v>
      </c>
      <c r="M30" s="48">
        <f>Summary!B31</f>
        <v>9</v>
      </c>
      <c r="N30" s="330" t="str">
        <f>Summary!C31</f>
        <v>S</v>
      </c>
      <c r="O30" s="330">
        <f>Summary!D31</f>
        <v>2</v>
      </c>
      <c r="P30" s="330">
        <f>Summary!E31</f>
        <v>2</v>
      </c>
      <c r="Q30" s="330">
        <f>Summary!F31</f>
        <v>2</v>
      </c>
      <c r="R30" s="330">
        <f>Summary!G31</f>
        <v>2</v>
      </c>
      <c r="S30" s="330">
        <f>Summary!H31</f>
        <v>2</v>
      </c>
      <c r="T30" s="330" t="str">
        <f>Summary!I31</f>
        <v>S</v>
      </c>
      <c r="U30" s="330">
        <f>Summary!J31</f>
        <v>2</v>
      </c>
      <c r="V30" s="330">
        <f>Summary!K31</f>
        <v>2</v>
      </c>
      <c r="W30" s="330" t="str">
        <f>Summary!L31</f>
        <v>S</v>
      </c>
    </row>
    <row r="31" spans="1:23" x14ac:dyDescent="0.3">
      <c r="E31">
        <v>0</v>
      </c>
      <c r="F31">
        <v>2.5999999999999999E-2</v>
      </c>
      <c r="M31" s="48">
        <f>Summary!B32</f>
        <v>10</v>
      </c>
      <c r="N31" s="330" t="str">
        <f>Summary!C32</f>
        <v>S</v>
      </c>
      <c r="O31" s="330" t="str">
        <f>Summary!D32</f>
        <v>S</v>
      </c>
      <c r="P31" s="330" t="str">
        <f>Summary!E32</f>
        <v>S</v>
      </c>
      <c r="Q31" s="330" t="str">
        <f>Summary!F32</f>
        <v>S</v>
      </c>
      <c r="R31" s="330" t="str">
        <f>Summary!G32</f>
        <v>S</v>
      </c>
      <c r="S31" s="330" t="str">
        <f>Summary!H32</f>
        <v>S</v>
      </c>
      <c r="T31" s="330" t="str">
        <f>Summary!I32</f>
        <v>S</v>
      </c>
      <c r="U31" s="330" t="str">
        <f>Summary!J32</f>
        <v>S</v>
      </c>
      <c r="V31" s="330" t="str">
        <f>Summary!K32</f>
        <v>S</v>
      </c>
      <c r="W31" s="330" t="str">
        <f>Summary!L32</f>
        <v>S</v>
      </c>
    </row>
    <row r="32" spans="1:23" x14ac:dyDescent="0.3">
      <c r="M32" s="452" t="str">
        <f>Summary!B35</f>
        <v>H = Hit</v>
      </c>
      <c r="N32" s="452"/>
      <c r="O32" s="452"/>
      <c r="P32" s="452"/>
      <c r="Q32" s="452"/>
      <c r="R32" s="452"/>
      <c r="S32" s="452"/>
      <c r="T32" s="452"/>
      <c r="U32" s="452"/>
      <c r="V32" s="452"/>
      <c r="W32" s="452"/>
    </row>
    <row r="33" spans="13:23" x14ac:dyDescent="0.3">
      <c r="M33" s="433" t="str">
        <f>Summary!B36</f>
        <v>D = Double</v>
      </c>
      <c r="N33" s="433"/>
      <c r="O33" s="433"/>
      <c r="P33" s="433"/>
      <c r="Q33" s="433"/>
      <c r="R33" s="433"/>
      <c r="S33" s="433"/>
      <c r="T33" s="433"/>
      <c r="U33" s="433"/>
      <c r="V33" s="433"/>
      <c r="W33" s="433"/>
    </row>
    <row r="34" spans="13:23" x14ac:dyDescent="0.3">
      <c r="M34" s="450" t="str">
        <f>Summary!B37</f>
        <v>S = Stand</v>
      </c>
      <c r="N34" s="450"/>
      <c r="O34" s="450"/>
      <c r="P34" s="450"/>
      <c r="Q34" s="450"/>
      <c r="R34" s="450"/>
      <c r="S34" s="450"/>
      <c r="T34" s="450"/>
      <c r="U34" s="450"/>
      <c r="V34" s="450"/>
      <c r="W34" s="450"/>
    </row>
    <row r="35" spans="13:23" x14ac:dyDescent="0.3">
      <c r="M35" s="432" t="str">
        <f>Summary!B38</f>
        <v>2, 3, 4, 5 = Hands to Split</v>
      </c>
      <c r="N35" s="432"/>
      <c r="O35" s="432"/>
      <c r="P35" s="432"/>
      <c r="Q35" s="432"/>
      <c r="R35" s="432"/>
      <c r="S35" s="432"/>
      <c r="T35" s="432"/>
      <c r="U35" s="432"/>
      <c r="V35" s="432"/>
      <c r="W35" s="432"/>
    </row>
    <row r="36" spans="13:23" x14ac:dyDescent="0.3">
      <c r="M36" s="434" t="str">
        <f>Summary!B39</f>
        <v>R = Surrender</v>
      </c>
      <c r="N36" s="434"/>
      <c r="O36" s="434"/>
      <c r="P36" s="434"/>
      <c r="Q36" s="434"/>
      <c r="R36" s="434"/>
      <c r="S36" s="434"/>
      <c r="T36" s="434"/>
      <c r="U36" s="434"/>
      <c r="V36" s="434"/>
      <c r="W36" s="434"/>
    </row>
  </sheetData>
  <sheetProtection sheet="1" objects="1" scenarios="1"/>
  <mergeCells count="7">
    <mergeCell ref="M35:W35"/>
    <mergeCell ref="M36:W36"/>
    <mergeCell ref="A20:B20"/>
    <mergeCell ref="A21:B21"/>
    <mergeCell ref="M32:W32"/>
    <mergeCell ref="M33:W33"/>
    <mergeCell ref="M34:W34"/>
  </mergeCells>
  <conditionalFormatting sqref="N2:W11">
    <cfRule type="containsText" dxfId="806" priority="14" operator="containsText" text="S">
      <formula>NOT(ISERROR(SEARCH("S",N2)))</formula>
    </cfRule>
    <cfRule type="containsText" dxfId="805" priority="15" operator="containsText" text="H">
      <formula>NOT(ISERROR(SEARCH("H",N2)))</formula>
    </cfRule>
  </conditionalFormatting>
  <conditionalFormatting sqref="N2:W11">
    <cfRule type="containsText" dxfId="804" priority="13" operator="containsText" text="D">
      <formula>NOT(ISERROR(SEARCH("D",N2)))</formula>
    </cfRule>
  </conditionalFormatting>
  <conditionalFormatting sqref="N2:W11">
    <cfRule type="containsText" dxfId="803" priority="12" operator="containsText" text="R">
      <formula>NOT(ISERROR(SEARCH("R",N2)))</formula>
    </cfRule>
  </conditionalFormatting>
  <conditionalFormatting sqref="N2:W11">
    <cfRule type="cellIs" dxfId="802" priority="11" operator="between">
      <formula>2</formula>
      <formula>5</formula>
    </cfRule>
  </conditionalFormatting>
  <conditionalFormatting sqref="N13:W20">
    <cfRule type="containsText" dxfId="801" priority="9" operator="containsText" text="S">
      <formula>NOT(ISERROR(SEARCH("S",N13)))</formula>
    </cfRule>
    <cfRule type="containsText" dxfId="800" priority="10" operator="containsText" text="H">
      <formula>NOT(ISERROR(SEARCH("H",N13)))</formula>
    </cfRule>
  </conditionalFormatting>
  <conditionalFormatting sqref="N13:W20">
    <cfRule type="containsText" dxfId="799" priority="8" operator="containsText" text="D">
      <formula>NOT(ISERROR(SEARCH("D",N13)))</formula>
    </cfRule>
  </conditionalFormatting>
  <conditionalFormatting sqref="N13:W20">
    <cfRule type="containsText" dxfId="798" priority="7" operator="containsText" text="R">
      <formula>NOT(ISERROR(SEARCH("R",N13)))</formula>
    </cfRule>
  </conditionalFormatting>
  <conditionalFormatting sqref="N13:W20">
    <cfRule type="cellIs" dxfId="797" priority="6" operator="between">
      <formula>2</formula>
      <formula>5</formula>
    </cfRule>
  </conditionalFormatting>
  <conditionalFormatting sqref="N22:W31">
    <cfRule type="containsText" dxfId="796" priority="4" operator="containsText" text="S">
      <formula>NOT(ISERROR(SEARCH("S",N22)))</formula>
    </cfRule>
    <cfRule type="containsText" dxfId="795" priority="5" operator="containsText" text="H">
      <formula>NOT(ISERROR(SEARCH("H",N22)))</formula>
    </cfRule>
  </conditionalFormatting>
  <conditionalFormatting sqref="N22:W31">
    <cfRule type="containsText" dxfId="794" priority="3" operator="containsText" text="D">
      <formula>NOT(ISERROR(SEARCH("D",N22)))</formula>
    </cfRule>
  </conditionalFormatting>
  <conditionalFormatting sqref="N22:W31">
    <cfRule type="containsText" dxfId="793" priority="2" operator="containsText" text="R">
      <formula>NOT(ISERROR(SEARCH("R",N22)))</formula>
    </cfRule>
  </conditionalFormatting>
  <conditionalFormatting sqref="N22:W31">
    <cfRule type="cellIs" dxfId="792" priority="1" operator="between">
      <formula>2</formula>
      <formula>5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U54"/>
  <sheetViews>
    <sheetView topLeftCell="A17" zoomScale="90" zoomScaleNormal="90" workbookViewId="0">
      <selection activeCell="A31" sqref="A31:G54"/>
    </sheetView>
  </sheetViews>
  <sheetFormatPr defaultColWidth="8.69921875" defaultRowHeight="15.6" x14ac:dyDescent="0.3"/>
  <cols>
    <col min="13" max="13" width="9.19921875" bestFit="1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1.0000000000000007</v>
      </c>
    </row>
    <row r="2" spans="1:21" x14ac:dyDescent="0.3">
      <c r="A2" t="s">
        <v>39</v>
      </c>
      <c r="B2" s="133" t="s">
        <v>122</v>
      </c>
      <c r="C2" s="139">
        <f>Analysis!B15</f>
        <v>0.696402710387937</v>
      </c>
      <c r="D2" s="133" t="s">
        <v>123</v>
      </c>
      <c r="E2" s="139">
        <f>Analysis!L15</f>
        <v>0.30359728961206373</v>
      </c>
      <c r="F2" s="133" t="s">
        <v>46</v>
      </c>
      <c r="G2" s="139">
        <f>Analysis!S15</f>
        <v>290.72266052268918</v>
      </c>
      <c r="H2" t="s">
        <v>149</v>
      </c>
      <c r="I2" s="153">
        <f>Analysis!T15</f>
        <v>-291.09304439224843</v>
      </c>
      <c r="J2" t="s">
        <v>47</v>
      </c>
      <c r="K2" s="153">
        <f>G2*C2+I2*E2</f>
        <v>114.08498945678205</v>
      </c>
      <c r="L2" t="s">
        <v>46</v>
      </c>
      <c r="M2" s="160">
        <v>1</v>
      </c>
      <c r="N2" t="s">
        <v>149</v>
      </c>
      <c r="O2" s="160">
        <v>9</v>
      </c>
    </row>
    <row r="4" spans="1:21" x14ac:dyDescent="0.3">
      <c r="A4" t="s">
        <v>120</v>
      </c>
      <c r="B4">
        <f>$C$2</f>
        <v>0.696402710387937</v>
      </c>
      <c r="C4" t="s">
        <v>121</v>
      </c>
      <c r="D4">
        <f>$E$2</f>
        <v>0.30359728961206373</v>
      </c>
      <c r="E4" t="s">
        <v>46</v>
      </c>
      <c r="F4">
        <f>G2</f>
        <v>290.72266052268918</v>
      </c>
      <c r="G4" t="s">
        <v>149</v>
      </c>
      <c r="H4">
        <f>I2</f>
        <v>-291.09304439224843</v>
      </c>
      <c r="I4" t="s">
        <v>47</v>
      </c>
      <c r="J4">
        <f>B4*F4+D4*H4</f>
        <v>114.08498945678205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0.696402710387937</v>
      </c>
      <c r="C7" s="95">
        <v>1</v>
      </c>
      <c r="D7" s="107">
        <f>C7*D4</f>
        <v>0.30359728961206373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1.0000000000000007</v>
      </c>
      <c r="R7" s="265">
        <f>B7-D7</f>
        <v>0.39280542077587327</v>
      </c>
      <c r="S7" s="266">
        <f>IF(Rules!B23=Rules!D23,SUM(C7)*B4*F4,SUM(C7)*B4*F4*POWER(O2,A7-1))</f>
        <v>202.46004875919283</v>
      </c>
      <c r="T7" s="252">
        <f>IF(Rules!B23=Rules!D23,SUM(C7)*D4*H4,SUM(C7)*D4*H4*POWER(O2,A7-1))</f>
        <v>-88.375059302410776</v>
      </c>
      <c r="U7" s="263">
        <f>S7+T7</f>
        <v>114.08498945678205</v>
      </c>
    </row>
    <row r="8" spans="1:21" x14ac:dyDescent="0.3">
      <c r="A8" s="98">
        <v>2</v>
      </c>
      <c r="B8" s="97">
        <f>C8*B4</f>
        <v>0.88311647178466834</v>
      </c>
      <c r="C8" s="97">
        <f>1/(1-B4*D4)</f>
        <v>1.2681117672455939</v>
      </c>
      <c r="D8" s="93">
        <f>C8*D4</f>
        <v>0.38499529546092653</v>
      </c>
      <c r="E8" s="1">
        <f>D8*D4</f>
        <v>0.11688352821533296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1.0000000000000013</v>
      </c>
      <c r="R8" s="267">
        <f>B8-E8</f>
        <v>0.76623294356933536</v>
      </c>
      <c r="S8" s="268">
        <f>IF(Rules!B23=Rules!D23,SUM(C8:D8)*B4*F4,SUM(C8:D8)*B4*F4*POWER(O2,A8-1))</f>
        <v>334.68813651972818</v>
      </c>
      <c r="T8" s="253">
        <f>IF(Rules!B23=Rules!D23,SUM(C8:D8)*D4*H4,SUM(C8:D8)*D4*H4*POWER(O2,A8-1))</f>
        <v>-146.09343469992282</v>
      </c>
      <c r="U8" s="264">
        <f>S8+T8</f>
        <v>188.59470181980535</v>
      </c>
    </row>
    <row r="9" spans="1:21" x14ac:dyDescent="0.3">
      <c r="A9" s="98">
        <v>3</v>
      </c>
      <c r="B9" s="97">
        <f>C9*B4</f>
        <v>0.95151510739157241</v>
      </c>
      <c r="C9" s="97">
        <f>1/(1-D4*B4/(1-D4*B4))</f>
        <v>1.3663288399057536</v>
      </c>
      <c r="D9" s="93">
        <f>C9*D4*C8</f>
        <v>0.52603017541630059</v>
      </c>
      <c r="E9" s="1">
        <f>D9*(D4)</f>
        <v>0.1597013355105473</v>
      </c>
      <c r="F9" s="1">
        <f>E9*D4</f>
        <v>4.8484892608428982E-2</v>
      </c>
      <c r="G9" s="1"/>
      <c r="H9" s="1"/>
      <c r="I9" s="1"/>
      <c r="J9" s="1"/>
      <c r="K9" s="1"/>
      <c r="L9" s="1"/>
      <c r="M9" s="235"/>
      <c r="N9" s="97">
        <f>B9+F9</f>
        <v>1.0000000000000013</v>
      </c>
      <c r="R9" s="267">
        <f>B9-F9</f>
        <v>0.90303021478314338</v>
      </c>
      <c r="S9" s="268">
        <f>IF(Rules!B23=Rules!D23,SUM(C9:E9)*B4*F4,SUM(C9:E9)*B4*F4*POWER(O2,A9-1))</f>
        <v>415.46023868637491</v>
      </c>
      <c r="T9" s="253">
        <f>IF(Rules!B23=Rules!D23,SUM(C9:E9)*D4*H4,SUM(C9:E9)*D4*H4*POWER(O2,A9-1))</f>
        <v>-181.35095519695702</v>
      </c>
      <c r="U9" s="264">
        <f t="shared" ref="U9:U15" si="0">S9+T9</f>
        <v>234.10928348941789</v>
      </c>
    </row>
    <row r="10" spans="1:21" x14ac:dyDescent="0.3">
      <c r="A10" s="98">
        <v>4</v>
      </c>
      <c r="B10" s="97">
        <f>C10*B4</f>
        <v>0.97930050016555981</v>
      </c>
      <c r="C10" s="97">
        <f>1/(1-D4*B4/(1-D4*B4/(1-D4*B4)))</f>
        <v>1.4062272957266813</v>
      </c>
      <c r="D10" s="93">
        <f>C10*D4*C9</f>
        <v>0.58332239330370927</v>
      </c>
      <c r="E10" s="1">
        <f>D10*D4*C8</f>
        <v>0.22457637715893636</v>
      </c>
      <c r="F10" s="1">
        <f>E10*D4</f>
        <v>6.818077941634966E-2</v>
      </c>
      <c r="G10" s="1">
        <f>F10*D4</f>
        <v>2.0699499834441741E-2</v>
      </c>
      <c r="H10" s="1"/>
      <c r="I10" s="1"/>
      <c r="J10" s="1"/>
      <c r="K10" s="1"/>
      <c r="L10" s="1"/>
      <c r="M10" s="235"/>
      <c r="N10" s="97">
        <f>B10+G10</f>
        <v>1.0000000000000016</v>
      </c>
      <c r="R10" s="267">
        <f>B10-G10</f>
        <v>0.95860100033111806</v>
      </c>
      <c r="S10" s="268">
        <f>IF(Rules!B23=Rules!D23,SUM(C10:F10)*B4*F4,SUM(C10:F10)*B4*F4*POWER(O2,A10-1))</f>
        <v>462.07595524476477</v>
      </c>
      <c r="T10" s="253">
        <f>IF(Rules!B23=Rules!D23,SUM(C10:F10)*D4*H4,SUM(C10:F10)*D4*H4*POWER(O2,A10-1))</f>
        <v>-201.69900282669971</v>
      </c>
      <c r="U10" s="264">
        <f t="shared" si="0"/>
        <v>260.37695241806506</v>
      </c>
    </row>
    <row r="11" spans="1:21" x14ac:dyDescent="0.3">
      <c r="A11" s="98">
        <v>5</v>
      </c>
      <c r="B11" s="97">
        <f>C11*B4</f>
        <v>0.9910567409879113</v>
      </c>
      <c r="C11" s="97">
        <f>1/(1-D4*B4/(1-D4*B4/(1-D4*B4/(1-D4*B4))))</f>
        <v>1.4231086786492184</v>
      </c>
      <c r="D11" s="93">
        <f>C11*D4*C10</f>
        <v>0.60756322791093398</v>
      </c>
      <c r="E11" s="1">
        <f>D11*D4*C9</f>
        <v>0.25202557030809924</v>
      </c>
      <c r="F11" s="1">
        <f>E11*D4*C8</f>
        <v>9.7028658904475179E-2</v>
      </c>
      <c r="G11" s="1">
        <f>F11*D4</f>
        <v>2.9457637858092096E-2</v>
      </c>
      <c r="H11" s="1">
        <f>G11*D4</f>
        <v>8.9432590120904782E-3</v>
      </c>
      <c r="I11" s="1"/>
      <c r="J11" s="1"/>
      <c r="K11" s="1"/>
      <c r="L11" s="1"/>
      <c r="M11" s="235"/>
      <c r="N11" s="97">
        <f>B11+H11</f>
        <v>1.0000000000000018</v>
      </c>
      <c r="R11" s="267">
        <f>B11-H11</f>
        <v>0.98211348197582082</v>
      </c>
      <c r="S11" s="268">
        <f>IF(Rules!B23=Rules!D23,SUM(C11:G11)*B4*F4,SUM(C11:G11)*B4*F4*POWER(O2,A11-1))</f>
        <v>487.76346427915178</v>
      </c>
      <c r="T11" s="253">
        <f>IF(Rules!B23=Rules!D23,SUM(C11:G11)*D4*H4,SUM(C11:G11)*D4*H4*POWER(O2,A11-1))</f>
        <v>-212.91175886502936</v>
      </c>
      <c r="U11" s="264">
        <f t="shared" si="0"/>
        <v>274.85170541412242</v>
      </c>
    </row>
    <row r="12" spans="1:21" x14ac:dyDescent="0.3">
      <c r="A12" s="98">
        <v>6</v>
      </c>
      <c r="B12" s="97">
        <f>C12*B4</f>
        <v>0.99611632121945426</v>
      </c>
      <c r="C12" s="97">
        <f>1/(1-D4*B4/(1-D4*B4/(1-D4*B4/(1-D4*B4/(1-D4*B4)))))</f>
        <v>1.4303739867189191</v>
      </c>
      <c r="D12" s="93">
        <f>C12*D4*C11</f>
        <v>0.61799585254223921</v>
      </c>
      <c r="E12" s="1">
        <f>D12*D4*C10</f>
        <v>0.26383898899592212</v>
      </c>
      <c r="F12" s="1">
        <f>E12*D4*C9</f>
        <v>0.10944403580816668</v>
      </c>
      <c r="G12" s="1">
        <f>F12*D4*C8</f>
        <v>4.2135438902401359E-2</v>
      </c>
      <c r="H12" s="1">
        <f>G12*D4</f>
        <v>1.2792205047383763E-2</v>
      </c>
      <c r="I12" s="1">
        <f>H12*D4</f>
        <v>3.8836787805474715E-3</v>
      </c>
      <c r="J12" s="1"/>
      <c r="K12" s="1"/>
      <c r="L12" s="1"/>
      <c r="M12" s="235"/>
      <c r="N12" s="97">
        <f>B12+I12</f>
        <v>1.0000000000000018</v>
      </c>
      <c r="R12" s="267">
        <f>B12-I12</f>
        <v>0.99223264243890674</v>
      </c>
      <c r="S12" s="268">
        <f>IF(Rules!B23=Rules!D23,SUM(C12:H12)*B4*F4,SUM(C12:H12)*B4*F4*POWER(O2,A12-1))</f>
        <v>501.40861040879003</v>
      </c>
      <c r="T12" s="253">
        <f>IF(Rules!B23=Rules!D23,SUM(C12:H12)*D4*H4,SUM(C12:H12)*D4*H4*POWER(O2,A12-1))</f>
        <v>-218.86794926302309</v>
      </c>
      <c r="U12" s="264">
        <f t="shared" si="0"/>
        <v>282.54066114576693</v>
      </c>
    </row>
    <row r="13" spans="1:21" x14ac:dyDescent="0.3">
      <c r="A13" s="98">
        <v>7</v>
      </c>
      <c r="B13" s="97">
        <f>C13*B4</f>
        <v>0.99830976900875168</v>
      </c>
      <c r="C13" s="97">
        <f>1/(1-D4*B4/(1-D4*B4/(1-D4*B4/(1-D4*B4/(1-D4*B4/(1-D4*B4))))))</f>
        <v>1.4335236697350515</v>
      </c>
      <c r="D13" s="93">
        <f>C13*D4*C12</f>
        <v>0.62251864225737086</v>
      </c>
      <c r="E13" s="1">
        <f>D13*D4*C11</f>
        <v>0.26896038561758373</v>
      </c>
      <c r="F13" s="1">
        <f>E13*D4*C10</f>
        <v>0.11482639556459882</v>
      </c>
      <c r="G13" s="1">
        <f>F13*D4*C9</f>
        <v>4.7631565735301161E-2</v>
      </c>
      <c r="H13" s="1">
        <f>G13*D4*C8</f>
        <v>1.8337928723528817E-2</v>
      </c>
      <c r="I13" s="1">
        <f>H13*D4</f>
        <v>5.5673454575625603E-3</v>
      </c>
      <c r="J13" s="1">
        <f>I13*D4</f>
        <v>1.6902309912500281E-3</v>
      </c>
      <c r="K13" s="1"/>
      <c r="L13" s="1"/>
      <c r="M13" s="235"/>
      <c r="N13" s="97">
        <f>B13+J13</f>
        <v>1.0000000000000018</v>
      </c>
      <c r="R13" s="267">
        <f>B13-J13</f>
        <v>0.99661953801750169</v>
      </c>
      <c r="S13" s="268">
        <f>IF(Rules!B23=Rules!D23,SUM(C13:I13)*B4*F4,SUM(C13:I13)*B4*F4*POWER(O2,A13-1))</f>
        <v>508.45126926577916</v>
      </c>
      <c r="T13" s="253">
        <f>IF(Rules!B23=Rules!D23,SUM(C13:I13)*D4*H4,SUM(C13:I13)*D4*H4*POWER(O2,A13-1))</f>
        <v>-221.94211326697106</v>
      </c>
      <c r="U13" s="264">
        <f t="shared" si="0"/>
        <v>286.50915599880807</v>
      </c>
    </row>
    <row r="14" spans="1:21" x14ac:dyDescent="0.3">
      <c r="A14" s="98">
        <v>8</v>
      </c>
      <c r="B14" s="97">
        <f>C14*B4</f>
        <v>0.99926368507697916</v>
      </c>
      <c r="C14" s="97">
        <f>1/(1-D4*B4/(1-D4*B4/(1-D4*B4/(1-D4*B4/(1-D4*B4/(1-D4*B4/(1-D4*B4)))))))</f>
        <v>1.43489344623649</v>
      </c>
      <c r="D14" s="93">
        <f>C14*D4*C13</f>
        <v>0.62448557386318748</v>
      </c>
      <c r="E14" s="1">
        <f>D14*D4*C12</f>
        <v>0.27118764744392204</v>
      </c>
      <c r="F14" s="1">
        <f>E14*D4*C11</f>
        <v>0.11716714854795821</v>
      </c>
      <c r="G14" s="1">
        <f>F14*D4*C10</f>
        <v>5.0021795274613819E-2</v>
      </c>
      <c r="H14" s="1">
        <f>G14*D4*C9</f>
        <v>2.0749727604922837E-2</v>
      </c>
      <c r="I14" s="1">
        <f>H14*D4*C8</f>
        <v>7.9885475099910116E-3</v>
      </c>
      <c r="J14" s="1">
        <f>I14*D4</f>
        <v>2.4253013719704717E-3</v>
      </c>
      <c r="K14" s="1">
        <f>J14*D4</f>
        <v>7.3631492302265479E-4</v>
      </c>
      <c r="L14" s="1"/>
      <c r="M14" s="235"/>
      <c r="N14" s="97">
        <f>B14+K14</f>
        <v>1.0000000000000018</v>
      </c>
      <c r="R14" s="267">
        <f>B14-K14</f>
        <v>0.99852737015395654</v>
      </c>
      <c r="S14" s="268">
        <f>IF(Rules!B23=Rules!D23,SUM(C14:J14)*B4*F4,SUM(C14:J14)*B4*F4*POWER(O2,A14-1))</f>
        <v>512.00510208078811</v>
      </c>
      <c r="T14" s="253">
        <f>IF(Rules!B23=Rules!D23,SUM(C14:J14)*D4*H4,SUM(C14:J14)*D4*H4*POWER(O2,A14-1))</f>
        <v>-223.49338319751828</v>
      </c>
      <c r="U14" s="264">
        <f t="shared" si="0"/>
        <v>288.51171888326985</v>
      </c>
    </row>
    <row r="15" spans="1:21" x14ac:dyDescent="0.3">
      <c r="A15" s="98">
        <v>9</v>
      </c>
      <c r="B15" s="97">
        <f>C15*B4</f>
        <v>0.99967910595707066</v>
      </c>
      <c r="C15" s="97">
        <f>1/(1-D4*B4/(1-D4*B4/(1-D4*B4/(1-D4*B4/(1-D4*B4/(1-D4*B4/(1-D4*B4/(1-D4*B4))))))))</f>
        <v>1.435489970164233</v>
      </c>
      <c r="D15" s="93">
        <f>C15*D4*C14</f>
        <v>0.62534215284951955</v>
      </c>
      <c r="E15" s="1">
        <f>D15*D4*C13</f>
        <v>0.27215759763022201</v>
      </c>
      <c r="F15" s="1">
        <f>E15*D4*C12</f>
        <v>0.11818652299484318</v>
      </c>
      <c r="G15" s="1">
        <f>F15*D4*C11</f>
        <v>5.1062716265374737E-2</v>
      </c>
      <c r="H15" s="1">
        <f>G15*D4*C10</f>
        <v>2.1800041827823243E-2</v>
      </c>
      <c r="I15" s="1">
        <f>H15*D4*C9</f>
        <v>9.042956719564654E-3</v>
      </c>
      <c r="J15" s="1">
        <f>I15*D4*C8</f>
        <v>3.4814957940891649E-3</v>
      </c>
      <c r="K15" s="1">
        <f>J15*D4</f>
        <v>1.05697268688127E-3</v>
      </c>
      <c r="L15" s="1">
        <f>K15*D4</f>
        <v>3.2089404293113408E-4</v>
      </c>
      <c r="M15" s="235"/>
      <c r="N15" s="97">
        <f>B15+L15</f>
        <v>1.0000000000000018</v>
      </c>
      <c r="R15" s="267">
        <f>B15-L15</f>
        <v>0.99935821191413954</v>
      </c>
      <c r="S15" s="268">
        <f>IF(Rules!B23=Rules!D23,SUM(C15:K15)*B4*F4,SUM(C15:K15)*B4*F4*POWER(O2,A15-1))</f>
        <v>513.76675536908806</v>
      </c>
      <c r="T15" s="253">
        <f>IF(Rules!B23=Rules!D23,SUM(C15:K15)*D4*H4,SUM(C15:K15)*D4*H4*POWER(O2,A15-1))</f>
        <v>-224.26235571717314</v>
      </c>
      <c r="U15" s="264">
        <f t="shared" si="0"/>
        <v>289.50439965191492</v>
      </c>
    </row>
    <row r="16" spans="1:21" ht="16.2" thickBot="1" x14ac:dyDescent="0.35">
      <c r="A16" s="99">
        <v>10</v>
      </c>
      <c r="B16" s="129">
        <f>C16*B4</f>
        <v>0.99986012556627568</v>
      </c>
      <c r="C16" s="129">
        <f>1/(1-D4*B4/(1-D4*B4/(1-D4*B4/(1-D4*B4/(1-D4*B4/(1-D4*B4/(1-D4*B4/(1-D4*B4/(1-D4*B4)))))))))</f>
        <v>1.4357499054093215</v>
      </c>
      <c r="D16" s="94">
        <f>C16*D4*C15</f>
        <v>0.62571540706178941</v>
      </c>
      <c r="E16" s="109">
        <f>D16*D4*C14</f>
        <v>0.27258025333215402</v>
      </c>
      <c r="F16" s="109">
        <f>E16*D4*C13</f>
        <v>0.11863071531365002</v>
      </c>
      <c r="G16" s="109">
        <f>F16*D4*C12</f>
        <v>5.1516297488637397E-2</v>
      </c>
      <c r="H16" s="109">
        <f>G16*D4*C11</f>
        <v>2.2257716151102166E-2</v>
      </c>
      <c r="I16" s="109">
        <f>H16*D4*C10</f>
        <v>9.5024154328990883E-3</v>
      </c>
      <c r="J16" s="109">
        <f>I16*D4*C9</f>
        <v>3.9417324136212387E-3</v>
      </c>
      <c r="K16" s="109">
        <f>J16*D4*C8</f>
        <v>1.51754843521002E-3</v>
      </c>
      <c r="L16" s="109">
        <f>K16*D4</f>
        <v>4.6072359178479056E-4</v>
      </c>
      <c r="M16" s="237">
        <f>L16*D4</f>
        <v>1.3987443372619727E-4</v>
      </c>
      <c r="N16" s="129">
        <f>B16+M16</f>
        <v>1.0000000000000018</v>
      </c>
      <c r="R16" s="269">
        <f>B16-M16</f>
        <v>0.99972025113254948</v>
      </c>
      <c r="S16" s="270">
        <f>IF(Rules!B23=Rules!D23,SUM(C16:L16)*B4*F4,SUM(C16:L16)*B4*F4*POWER(O2,A16-1))</f>
        <v>514.62767374368593</v>
      </c>
      <c r="T16" s="254">
        <f>IF(Rules!B23=Rules!D23,SUM(C16:L16)*D4*H4,SUM(C16:L16)*D4*H4*POWER(O2,A16-1))</f>
        <v>-224.63815189462107</v>
      </c>
      <c r="U16" s="271">
        <f>S16+T16</f>
        <v>289.98952184906489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9</v>
      </c>
      <c r="D21" s="57">
        <f>SUM($C$21:C21)</f>
        <v>9</v>
      </c>
      <c r="E21" s="57">
        <f t="shared" ref="E21:E30" si="2">D21/R7</f>
        <v>22.912107430246529</v>
      </c>
      <c r="F21" s="8">
        <f t="shared" ref="F21:F30" si="3">U7/E21</f>
        <v>4.9792446986424821</v>
      </c>
      <c r="G21" s="256">
        <f>U7/D21</f>
        <v>12.676109939642451</v>
      </c>
    </row>
    <row r="22" spans="1:7" x14ac:dyDescent="0.3">
      <c r="A22" s="97">
        <v>2</v>
      </c>
      <c r="B22" s="93">
        <f>C21</f>
        <v>9</v>
      </c>
      <c r="C22" s="1">
        <f t="shared" si="1"/>
        <v>81</v>
      </c>
      <c r="D22" s="9">
        <f>SUM($C$21:C22)</f>
        <v>90</v>
      </c>
      <c r="E22" s="9">
        <f t="shared" si="2"/>
        <v>117.45775322678492</v>
      </c>
      <c r="F22" s="9">
        <f t="shared" si="3"/>
        <v>1.6056385946330058</v>
      </c>
      <c r="G22" s="257">
        <f>U8/D22</f>
        <v>2.095496686886726</v>
      </c>
    </row>
    <row r="23" spans="1:7" x14ac:dyDescent="0.3">
      <c r="A23" s="97">
        <v>3</v>
      </c>
      <c r="B23" s="93">
        <f t="shared" ref="B23:B30" si="4">C22</f>
        <v>81</v>
      </c>
      <c r="C23" s="1">
        <f t="shared" si="1"/>
        <v>729</v>
      </c>
      <c r="D23" s="9">
        <f>SUM($C$21:C23)</f>
        <v>819</v>
      </c>
      <c r="E23" s="9">
        <f t="shared" si="2"/>
        <v>906.94639735468581</v>
      </c>
      <c r="F23" s="9">
        <f t="shared" si="3"/>
        <v>0.25812912887933681</v>
      </c>
      <c r="G23" s="257">
        <f t="shared" ref="G23:G29" si="5">U9/D23</f>
        <v>0.28584772098830025</v>
      </c>
    </row>
    <row r="24" spans="1:7" x14ac:dyDescent="0.3">
      <c r="A24" s="97">
        <v>4</v>
      </c>
      <c r="B24" s="93">
        <f t="shared" si="4"/>
        <v>729</v>
      </c>
      <c r="C24" s="1">
        <f t="shared" si="1"/>
        <v>6561</v>
      </c>
      <c r="D24" s="9">
        <f>SUM($C$21:C24)</f>
        <v>7380</v>
      </c>
      <c r="E24" s="9">
        <f t="shared" si="2"/>
        <v>7698.7192767906718</v>
      </c>
      <c r="F24" s="9">
        <f t="shared" si="3"/>
        <v>3.3820813963567085E-2</v>
      </c>
      <c r="G24" s="257">
        <f t="shared" si="5"/>
        <v>3.5281429866946483E-2</v>
      </c>
    </row>
    <row r="25" spans="1:7" x14ac:dyDescent="0.3">
      <c r="A25" s="97">
        <v>5</v>
      </c>
      <c r="B25" s="93">
        <f t="shared" si="4"/>
        <v>6561</v>
      </c>
      <c r="C25" s="1">
        <f t="shared" si="1"/>
        <v>59049</v>
      </c>
      <c r="D25" s="9">
        <f>SUM($C$21:C25)</f>
        <v>66429</v>
      </c>
      <c r="E25" s="9">
        <f t="shared" si="2"/>
        <v>67638.82302721047</v>
      </c>
      <c r="F25" s="9">
        <f t="shared" si="3"/>
        <v>4.0635199300193634E-3</v>
      </c>
      <c r="G25" s="257">
        <f t="shared" si="5"/>
        <v>4.1375258609059658E-3</v>
      </c>
    </row>
    <row r="26" spans="1:7" x14ac:dyDescent="0.3">
      <c r="A26" s="97">
        <v>6</v>
      </c>
      <c r="B26" s="93">
        <f t="shared" si="4"/>
        <v>59049</v>
      </c>
      <c r="C26" s="1">
        <f t="shared" si="1"/>
        <v>531441</v>
      </c>
      <c r="D26" s="9">
        <f>SUM($C$21:C26)</f>
        <v>597870</v>
      </c>
      <c r="E26" s="9">
        <f t="shared" si="2"/>
        <v>602550.22303079674</v>
      </c>
      <c r="F26" s="9">
        <f t="shared" si="3"/>
        <v>4.6890806831769458E-4</v>
      </c>
      <c r="G26" s="257">
        <f t="shared" si="5"/>
        <v>4.7257875649516943E-4</v>
      </c>
    </row>
    <row r="27" spans="1:7" x14ac:dyDescent="0.3">
      <c r="A27" s="97">
        <v>7</v>
      </c>
      <c r="B27" s="93">
        <f t="shared" si="4"/>
        <v>531441</v>
      </c>
      <c r="C27" s="1">
        <f t="shared" si="1"/>
        <v>4782969</v>
      </c>
      <c r="D27" s="9">
        <f>SUM($C$21:C27)</f>
        <v>5380839</v>
      </c>
      <c r="E27" s="9">
        <f t="shared" si="2"/>
        <v>5399090.419904558</v>
      </c>
      <c r="F27" s="9">
        <f t="shared" si="3"/>
        <v>5.3066189620116202E-5</v>
      </c>
      <c r="G27" s="257">
        <f t="shared" si="5"/>
        <v>5.3246186328713436E-5</v>
      </c>
    </row>
    <row r="28" spans="1:7" x14ac:dyDescent="0.3">
      <c r="A28" s="97">
        <v>8</v>
      </c>
      <c r="B28" s="93">
        <f t="shared" si="4"/>
        <v>4782969</v>
      </c>
      <c r="C28" s="1">
        <f t="shared" si="1"/>
        <v>43046721</v>
      </c>
      <c r="D28" s="9">
        <f>SUM($C$21:C28)</f>
        <v>48427560</v>
      </c>
      <c r="E28" s="9">
        <f t="shared" si="2"/>
        <v>48498981.046992496</v>
      </c>
      <c r="F28" s="9">
        <f t="shared" si="3"/>
        <v>5.9488202154952482E-6</v>
      </c>
      <c r="G28" s="257">
        <f t="shared" si="5"/>
        <v>5.9575935455610366E-6</v>
      </c>
    </row>
    <row r="29" spans="1:7" x14ac:dyDescent="0.3">
      <c r="A29" s="97">
        <v>9</v>
      </c>
      <c r="B29" s="93">
        <f t="shared" si="4"/>
        <v>43046721</v>
      </c>
      <c r="C29" s="1">
        <f t="shared" si="1"/>
        <v>387420489</v>
      </c>
      <c r="D29" s="9">
        <f>SUM($C$21:C29)</f>
        <v>435848049</v>
      </c>
      <c r="E29" s="9">
        <f t="shared" si="2"/>
        <v>436127950.72268456</v>
      </c>
      <c r="F29" s="9">
        <f t="shared" si="3"/>
        <v>6.6380611279830266E-7</v>
      </c>
      <c r="G29" s="257">
        <f t="shared" si="5"/>
        <v>6.6423240924479831E-7</v>
      </c>
    </row>
    <row r="30" spans="1:7" ht="16.2" thickBot="1" x14ac:dyDescent="0.35">
      <c r="A30" s="129">
        <v>10</v>
      </c>
      <c r="B30" s="94">
        <f t="shared" si="4"/>
        <v>387420489</v>
      </c>
      <c r="C30" s="109">
        <f t="shared" si="1"/>
        <v>3486784401</v>
      </c>
      <c r="D30" s="10">
        <f>SUM($C$21:C30)</f>
        <v>3922632450</v>
      </c>
      <c r="E30" s="10">
        <f t="shared" si="2"/>
        <v>3923730109.0541892</v>
      </c>
      <c r="F30" s="10">
        <f t="shared" si="3"/>
        <v>7.3906592397856474E-8</v>
      </c>
      <c r="G30" s="258">
        <f>U16/D30</f>
        <v>7.392727346888309E-8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9</v>
      </c>
      <c r="D33" s="57">
        <f>SUM($C$33:C33)</f>
        <v>9</v>
      </c>
      <c r="E33" s="96">
        <f>D33/$R$7</f>
        <v>22.912107430246529</v>
      </c>
      <c r="F33" s="8">
        <f t="shared" ref="F33:F42" si="7">U7/E33</f>
        <v>4.9792446986424821</v>
      </c>
      <c r="G33" s="259">
        <f>U7/D33</f>
        <v>12.676109939642451</v>
      </c>
    </row>
    <row r="34" spans="1:7" x14ac:dyDescent="0.3">
      <c r="A34" s="97">
        <v>2</v>
      </c>
      <c r="B34" s="93">
        <f>C33+1</f>
        <v>10</v>
      </c>
      <c r="C34" s="1">
        <f t="shared" si="6"/>
        <v>90</v>
      </c>
      <c r="D34" s="9">
        <f>SUM($C$33:C34)</f>
        <v>99</v>
      </c>
      <c r="E34" s="96">
        <f t="shared" ref="E34:E42" si="8">D34/$R$7</f>
        <v>252.03318173271182</v>
      </c>
      <c r="F34" s="9">
        <f t="shared" si="7"/>
        <v>0.74829314347908071</v>
      </c>
      <c r="G34" s="259">
        <f t="shared" ref="G34:G42" si="9">U8/D34</f>
        <v>1.904996988078842</v>
      </c>
    </row>
    <row r="35" spans="1:7" x14ac:dyDescent="0.3">
      <c r="A35" s="97">
        <v>3</v>
      </c>
      <c r="B35" s="93">
        <f t="shared" ref="B35:B42" si="10">C34</f>
        <v>90</v>
      </c>
      <c r="C35" s="1">
        <f t="shared" si="6"/>
        <v>810</v>
      </c>
      <c r="D35" s="9">
        <f>SUM($C$33:C35)</f>
        <v>909</v>
      </c>
      <c r="E35" s="96">
        <f t="shared" si="8"/>
        <v>2314.1228504548994</v>
      </c>
      <c r="F35" s="9">
        <f t="shared" si="7"/>
        <v>0.10116545171463036</v>
      </c>
      <c r="G35" s="259">
        <f t="shared" si="9"/>
        <v>0.25754596643500316</v>
      </c>
    </row>
    <row r="36" spans="1:7" x14ac:dyDescent="0.3">
      <c r="A36" s="97">
        <v>4</v>
      </c>
      <c r="B36" s="93">
        <f t="shared" si="10"/>
        <v>810</v>
      </c>
      <c r="C36" s="1">
        <f t="shared" si="6"/>
        <v>7290</v>
      </c>
      <c r="D36" s="9">
        <f>SUM($C$33:C36)</f>
        <v>8199</v>
      </c>
      <c r="E36" s="96">
        <f t="shared" si="8"/>
        <v>20872.929868954587</v>
      </c>
      <c r="F36" s="9">
        <f t="shared" si="7"/>
        <v>1.247438448041439E-2</v>
      </c>
      <c r="G36" s="259">
        <f t="shared" si="9"/>
        <v>3.1757159704606054E-2</v>
      </c>
    </row>
    <row r="37" spans="1:7" x14ac:dyDescent="0.3">
      <c r="A37" s="97">
        <v>5</v>
      </c>
      <c r="B37" s="93">
        <f t="shared" si="10"/>
        <v>7290</v>
      </c>
      <c r="C37" s="1">
        <f t="shared" si="6"/>
        <v>65610</v>
      </c>
      <c r="D37" s="9">
        <f>SUM($C$33:C37)</f>
        <v>73809</v>
      </c>
      <c r="E37" s="96">
        <f t="shared" si="8"/>
        <v>187902.19303545178</v>
      </c>
      <c r="F37" s="9">
        <f t="shared" si="7"/>
        <v>1.4627381457025664E-3</v>
      </c>
      <c r="G37" s="259">
        <f t="shared" si="9"/>
        <v>3.7238237262952E-3</v>
      </c>
    </row>
    <row r="38" spans="1:7" x14ac:dyDescent="0.3">
      <c r="A38" s="97">
        <v>6</v>
      </c>
      <c r="B38" s="93">
        <f t="shared" si="10"/>
        <v>65610</v>
      </c>
      <c r="C38" s="1">
        <f t="shared" si="6"/>
        <v>590490</v>
      </c>
      <c r="D38" s="9">
        <f>SUM($C$33:C38)</f>
        <v>664299</v>
      </c>
      <c r="E38" s="96">
        <f t="shared" si="8"/>
        <v>1691165.5615339265</v>
      </c>
      <c r="F38" s="9">
        <f t="shared" si="7"/>
        <v>1.6706859906104993E-4</v>
      </c>
      <c r="G38" s="259">
        <f t="shared" si="9"/>
        <v>4.2532152110084004E-4</v>
      </c>
    </row>
    <row r="39" spans="1:7" x14ac:dyDescent="0.3">
      <c r="A39" s="97">
        <v>7</v>
      </c>
      <c r="B39" s="93">
        <f t="shared" si="10"/>
        <v>590490</v>
      </c>
      <c r="C39" s="1">
        <f t="shared" si="6"/>
        <v>5314410</v>
      </c>
      <c r="D39" s="9">
        <f>SUM($C$33:C39)</f>
        <v>5978709</v>
      </c>
      <c r="E39" s="96">
        <f t="shared" si="8"/>
        <v>15220535.878020199</v>
      </c>
      <c r="F39" s="9">
        <f t="shared" si="7"/>
        <v>1.8823854711485726E-5</v>
      </c>
      <c r="G39" s="259">
        <f t="shared" si="9"/>
        <v>4.792157571121258E-5</v>
      </c>
    </row>
    <row r="40" spans="1:7" x14ac:dyDescent="0.3">
      <c r="A40" s="97">
        <v>8</v>
      </c>
      <c r="B40" s="93">
        <f t="shared" si="10"/>
        <v>5314410</v>
      </c>
      <c r="C40" s="1">
        <f t="shared" si="6"/>
        <v>47829690</v>
      </c>
      <c r="D40" s="9">
        <f>SUM($C$33:C40)</f>
        <v>53808399</v>
      </c>
      <c r="E40" s="96">
        <f t="shared" si="8"/>
        <v>136984868.72639665</v>
      </c>
      <c r="F40" s="9">
        <f t="shared" si="7"/>
        <v>2.1061575746699559E-6</v>
      </c>
      <c r="G40" s="259">
        <f t="shared" si="9"/>
        <v>5.3618342906517221E-6</v>
      </c>
    </row>
    <row r="41" spans="1:7" x14ac:dyDescent="0.3">
      <c r="A41" s="97">
        <v>9</v>
      </c>
      <c r="B41" s="93">
        <f t="shared" si="10"/>
        <v>47829690</v>
      </c>
      <c r="C41" s="1">
        <f t="shared" si="6"/>
        <v>430467210</v>
      </c>
      <c r="D41" s="9">
        <f>SUM($C$33:C41)</f>
        <v>484275609</v>
      </c>
      <c r="E41" s="96">
        <f t="shared" si="8"/>
        <v>1232863864.3617847</v>
      </c>
      <c r="F41" s="9">
        <f t="shared" si="7"/>
        <v>2.3482268239063227E-7</v>
      </c>
      <c r="G41" s="259">
        <f t="shared" si="9"/>
        <v>5.9780916955475844E-7</v>
      </c>
    </row>
    <row r="42" spans="1:7" ht="16.2" thickBot="1" x14ac:dyDescent="0.35">
      <c r="A42" s="129">
        <v>10</v>
      </c>
      <c r="B42" s="94">
        <f t="shared" si="10"/>
        <v>430467210</v>
      </c>
      <c r="C42" s="109">
        <f t="shared" si="6"/>
        <v>3874204890</v>
      </c>
      <c r="D42" s="10">
        <f>SUM($C$33:C42)</f>
        <v>4358480499</v>
      </c>
      <c r="E42" s="357">
        <f t="shared" si="8"/>
        <v>11095774825.080276</v>
      </c>
      <c r="F42" s="10">
        <f t="shared" si="7"/>
        <v>2.6135130391578296E-8</v>
      </c>
      <c r="G42" s="259">
        <f t="shared" si="9"/>
        <v>6.6534546137260327E-8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9</v>
      </c>
      <c r="D45" s="57">
        <f>SUM(C45:C45)</f>
        <v>9</v>
      </c>
      <c r="E45" s="57">
        <f t="shared" ref="E45:E54" si="12">D45/R7</f>
        <v>22.912107430246529</v>
      </c>
      <c r="F45" s="262">
        <f t="shared" ref="F45:F54" si="13">U7/E45</f>
        <v>4.9792446986424821</v>
      </c>
      <c r="G45" s="256">
        <f>U7/D45</f>
        <v>12.676109939642451</v>
      </c>
    </row>
    <row r="46" spans="1:7" x14ac:dyDescent="0.3">
      <c r="A46" s="97">
        <v>2</v>
      </c>
      <c r="B46" s="93">
        <f t="shared" ref="B46:B54" si="14">B45*$O$2*2</f>
        <v>18</v>
      </c>
      <c r="C46" s="1">
        <f t="shared" si="11"/>
        <v>162</v>
      </c>
      <c r="D46" s="9">
        <f>SUM($C$45:C46)</f>
        <v>171</v>
      </c>
      <c r="E46" s="9">
        <f t="shared" si="12"/>
        <v>223.16973113089134</v>
      </c>
      <c r="F46" s="98">
        <f t="shared" si="13"/>
        <v>0.84507294454368731</v>
      </c>
      <c r="G46" s="257">
        <f t="shared" ref="G46:G54" si="15">U8/D46</f>
        <v>1.1028929930982769</v>
      </c>
    </row>
    <row r="47" spans="1:7" x14ac:dyDescent="0.3">
      <c r="A47" s="97">
        <v>3</v>
      </c>
      <c r="B47" s="93">
        <f t="shared" si="14"/>
        <v>324</v>
      </c>
      <c r="C47" s="1">
        <f t="shared" si="11"/>
        <v>2916</v>
      </c>
      <c r="D47" s="9">
        <f>SUM($C$45:C47)</f>
        <v>3087</v>
      </c>
      <c r="E47" s="9">
        <f t="shared" si="12"/>
        <v>3418.4902669522771</v>
      </c>
      <c r="F47" s="98">
        <f t="shared" si="13"/>
        <v>6.8483238274109764E-2</v>
      </c>
      <c r="G47" s="257">
        <f t="shared" si="15"/>
        <v>7.583715046628374E-2</v>
      </c>
    </row>
    <row r="48" spans="1:7" x14ac:dyDescent="0.3">
      <c r="A48" s="97">
        <v>4</v>
      </c>
      <c r="B48" s="93">
        <f t="shared" si="14"/>
        <v>5832</v>
      </c>
      <c r="C48" s="1">
        <f t="shared" si="11"/>
        <v>52488</v>
      </c>
      <c r="D48" s="9">
        <f>SUM($C$45:C48)</f>
        <v>55575</v>
      </c>
      <c r="E48" s="9">
        <f t="shared" si="12"/>
        <v>57975.111627051709</v>
      </c>
      <c r="F48" s="98">
        <f t="shared" si="13"/>
        <v>4.4911850121659939E-3</v>
      </c>
      <c r="G48" s="257">
        <f t="shared" si="15"/>
        <v>4.6851453426552418E-3</v>
      </c>
    </row>
    <row r="49" spans="1:7" x14ac:dyDescent="0.3">
      <c r="A49" s="97">
        <v>5</v>
      </c>
      <c r="B49" s="93">
        <f t="shared" si="14"/>
        <v>104976</v>
      </c>
      <c r="C49" s="1">
        <f t="shared" si="11"/>
        <v>944784</v>
      </c>
      <c r="D49" s="9">
        <f>SUM($C$45:C49)</f>
        <v>1000359</v>
      </c>
      <c r="E49" s="9">
        <f t="shared" si="12"/>
        <v>1018577.8103641066</v>
      </c>
      <c r="F49" s="98">
        <f t="shared" si="13"/>
        <v>2.6983869334034716E-4</v>
      </c>
      <c r="G49" s="257">
        <f t="shared" si="15"/>
        <v>2.7475306906232902E-4</v>
      </c>
    </row>
    <row r="50" spans="1:7" x14ac:dyDescent="0.3">
      <c r="A50" s="97">
        <v>6</v>
      </c>
      <c r="B50" s="93">
        <f t="shared" si="14"/>
        <v>1889568</v>
      </c>
      <c r="C50" s="1">
        <f t="shared" si="11"/>
        <v>17006112</v>
      </c>
      <c r="D50" s="9">
        <f>SUM($C$45:C50)</f>
        <v>18006471</v>
      </c>
      <c r="E50" s="9">
        <f t="shared" si="12"/>
        <v>18147428.56649033</v>
      </c>
      <c r="F50" s="98">
        <f t="shared" si="13"/>
        <v>1.5569184367392148E-5</v>
      </c>
      <c r="G50" s="257">
        <f t="shared" si="15"/>
        <v>1.5691062460032669E-5</v>
      </c>
    </row>
    <row r="51" spans="1:7" x14ac:dyDescent="0.3">
      <c r="A51" s="97">
        <v>7</v>
      </c>
      <c r="B51" s="93">
        <f t="shared" si="14"/>
        <v>34012224</v>
      </c>
      <c r="C51" s="1">
        <f t="shared" si="11"/>
        <v>306110016</v>
      </c>
      <c r="D51" s="9">
        <f>SUM($C$45:C51)</f>
        <v>324116487</v>
      </c>
      <c r="E51" s="9">
        <f t="shared" si="12"/>
        <v>325215866.87407303</v>
      </c>
      <c r="F51" s="98">
        <f t="shared" si="13"/>
        <v>8.8098148086282457E-7</v>
      </c>
      <c r="G51" s="257">
        <f t="shared" si="15"/>
        <v>8.8396970685051292E-7</v>
      </c>
    </row>
    <row r="52" spans="1:7" x14ac:dyDescent="0.3">
      <c r="A52" s="97">
        <v>8</v>
      </c>
      <c r="B52" s="93">
        <f t="shared" si="14"/>
        <v>612220032</v>
      </c>
      <c r="C52" s="1">
        <f t="shared" si="11"/>
        <v>5509980288</v>
      </c>
      <c r="D52" s="9">
        <f>SUM($C$45:C52)</f>
        <v>5834096775</v>
      </c>
      <c r="E52" s="9">
        <f t="shared" si="12"/>
        <v>5842700910.7426653</v>
      </c>
      <c r="F52" s="98">
        <f t="shared" si="13"/>
        <v>4.9379854161762517E-8</v>
      </c>
      <c r="G52" s="257">
        <f t="shared" si="15"/>
        <v>4.9452679653787515E-8</v>
      </c>
    </row>
    <row r="53" spans="1:7" x14ac:dyDescent="0.3">
      <c r="A53" s="97">
        <v>9</v>
      </c>
      <c r="B53" s="93">
        <f t="shared" si="14"/>
        <v>11019960576</v>
      </c>
      <c r="C53" s="1">
        <f t="shared" si="11"/>
        <v>99179645184</v>
      </c>
      <c r="D53" s="9">
        <f>SUM($C$45:C53)</f>
        <v>105013741959</v>
      </c>
      <c r="E53" s="9">
        <f t="shared" si="12"/>
        <v>105081181809.53349</v>
      </c>
      <c r="F53" s="98">
        <f t="shared" si="13"/>
        <v>2.7550546602783794E-9</v>
      </c>
      <c r="G53" s="257">
        <f t="shared" si="15"/>
        <v>2.7568239570488279E-9</v>
      </c>
    </row>
    <row r="54" spans="1:7" ht="16.2" thickBot="1" x14ac:dyDescent="0.35">
      <c r="A54" s="129">
        <v>10</v>
      </c>
      <c r="B54" s="94">
        <f t="shared" si="14"/>
        <v>198359290368</v>
      </c>
      <c r="C54" s="109">
        <f t="shared" si="11"/>
        <v>1785233613312</v>
      </c>
      <c r="D54" s="10">
        <f>SUM($C$45:C54)</f>
        <v>1890247355271</v>
      </c>
      <c r="E54" s="10">
        <f t="shared" si="12"/>
        <v>1890776297798.9116</v>
      </c>
      <c r="F54" s="99">
        <f t="shared" si="13"/>
        <v>1.5337061406293657E-10</v>
      </c>
      <c r="G54" s="258">
        <f t="shared" si="15"/>
        <v>1.534135313245762E-10</v>
      </c>
    </row>
  </sheetData>
  <mergeCells count="3">
    <mergeCell ref="A18:F18"/>
    <mergeCell ref="A31:G31"/>
    <mergeCell ref="A43:G43"/>
  </mergeCells>
  <conditionalFormatting sqref="F21:F30">
    <cfRule type="cellIs" dxfId="472" priority="94" operator="equal">
      <formula>MAX($F$21:$F$30)</formula>
    </cfRule>
  </conditionalFormatting>
  <conditionalFormatting sqref="E21:E30">
    <cfRule type="cellIs" dxfId="471" priority="86" stopIfTrue="1" operator="lessThan">
      <formula>0</formula>
    </cfRule>
    <cfRule type="cellIs" dxfId="470" priority="87" operator="equal">
      <formula>MIN($E$21:$E$30)</formula>
    </cfRule>
  </conditionalFormatting>
  <conditionalFormatting sqref="R7:R16">
    <cfRule type="cellIs" dxfId="469" priority="12" operator="lessThanOrEqual">
      <formula>0</formula>
    </cfRule>
    <cfRule type="cellIs" dxfId="468" priority="13" operator="greaterThan">
      <formula>0</formula>
    </cfRule>
  </conditionalFormatting>
  <conditionalFormatting sqref="U7:U16">
    <cfRule type="cellIs" dxfId="467" priority="10" operator="lessThanOrEqual">
      <formula>0</formula>
    </cfRule>
    <cfRule type="cellIs" dxfId="466" priority="11" operator="greaterThan">
      <formula>0</formula>
    </cfRule>
  </conditionalFormatting>
  <conditionalFormatting sqref="S7:T16">
    <cfRule type="cellIs" dxfId="465" priority="8" operator="lessThanOrEqual">
      <formula>0</formula>
    </cfRule>
    <cfRule type="cellIs" dxfId="464" priority="9" operator="greaterThan">
      <formula>0</formula>
    </cfRule>
  </conditionalFormatting>
  <conditionalFormatting sqref="F45:F54">
    <cfRule type="cellIs" dxfId="463" priority="7" operator="equal">
      <formula>MAX($F$45:$F$54)</formula>
    </cfRule>
  </conditionalFormatting>
  <conditionalFormatting sqref="E45:E54">
    <cfRule type="cellIs" dxfId="462" priority="5" stopIfTrue="1" operator="lessThan">
      <formula>0</formula>
    </cfRule>
    <cfRule type="cellIs" dxfId="461" priority="6" operator="equal">
      <formula>MIN($E$45:$E$54)</formula>
    </cfRule>
  </conditionalFormatting>
  <conditionalFormatting sqref="E33:E42">
    <cfRule type="cellIs" dxfId="460" priority="3" stopIfTrue="1" operator="lessThan">
      <formula>0</formula>
    </cfRule>
    <cfRule type="cellIs" dxfId="459" priority="4" operator="equal">
      <formula>MIN($E$33:$E$42)</formula>
    </cfRule>
  </conditionalFormatting>
  <conditionalFormatting sqref="F33:F42">
    <cfRule type="cellIs" dxfId="458" priority="1" operator="lessThanOrEqual">
      <formula>0</formula>
    </cfRule>
    <cfRule type="cellIs" dxfId="457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U54"/>
  <sheetViews>
    <sheetView topLeftCell="A20" zoomScale="90" zoomScaleNormal="90" workbookViewId="0">
      <selection activeCell="A31" sqref="A31:G54"/>
    </sheetView>
  </sheetViews>
  <sheetFormatPr defaultColWidth="8.69921875" defaultRowHeight="15.6" x14ac:dyDescent="0.3"/>
  <cols>
    <col min="14" max="14" width="5.69921875" bestFit="1" customWidth="1"/>
  </cols>
  <sheetData>
    <row r="1" spans="1:21" x14ac:dyDescent="0.3">
      <c r="C1" t="s">
        <v>93</v>
      </c>
      <c r="D1">
        <f>C2+E2</f>
        <v>1.0000000000000009</v>
      </c>
    </row>
    <row r="2" spans="1:21" x14ac:dyDescent="0.3">
      <c r="A2" t="s">
        <v>39</v>
      </c>
      <c r="B2" s="133" t="s">
        <v>122</v>
      </c>
      <c r="C2" s="139">
        <f>Analysis!B16</f>
        <v>0.69920039008563861</v>
      </c>
      <c r="D2" s="133" t="s">
        <v>123</v>
      </c>
      <c r="E2" s="139">
        <f>Analysis!M16</f>
        <v>0.30079960991436233</v>
      </c>
      <c r="F2" s="133" t="s">
        <v>46</v>
      </c>
      <c r="G2" s="139">
        <f>Analysis!S16</f>
        <v>329.67984614120041</v>
      </c>
      <c r="H2" t="s">
        <v>149</v>
      </c>
      <c r="I2" s="153">
        <f>Analysis!T16</f>
        <v>-330.09986189404862</v>
      </c>
      <c r="J2" t="s">
        <v>47</v>
      </c>
      <c r="K2" s="153">
        <f>G2*C2+I2*E2</f>
        <v>131.21836733478597</v>
      </c>
      <c r="L2" t="s">
        <v>46</v>
      </c>
      <c r="M2" s="160">
        <v>1</v>
      </c>
      <c r="N2" t="s">
        <v>149</v>
      </c>
      <c r="O2" s="160">
        <v>10</v>
      </c>
    </row>
    <row r="4" spans="1:21" x14ac:dyDescent="0.3">
      <c r="A4" t="s">
        <v>120</v>
      </c>
      <c r="B4">
        <f>$C$2</f>
        <v>0.69920039008563861</v>
      </c>
      <c r="C4" t="s">
        <v>121</v>
      </c>
      <c r="D4">
        <f>$E$2</f>
        <v>0.30079960991436233</v>
      </c>
      <c r="E4" t="s">
        <v>46</v>
      </c>
      <c r="F4">
        <f>G2</f>
        <v>329.67984614120041</v>
      </c>
      <c r="G4" t="s">
        <v>149</v>
      </c>
      <c r="H4">
        <f>I2</f>
        <v>-330.09986189404862</v>
      </c>
      <c r="I4" t="s">
        <v>47</v>
      </c>
      <c r="J4">
        <f>B4*F4+D4*H4</f>
        <v>131.21836733478597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0.69920039008563861</v>
      </c>
      <c r="C7" s="95">
        <v>1</v>
      </c>
      <c r="D7" s="107">
        <f>C7*D4</f>
        <v>0.30079960991436233</v>
      </c>
      <c r="E7" s="108"/>
      <c r="F7" s="108"/>
      <c r="G7" s="108"/>
      <c r="H7" s="108"/>
      <c r="I7" s="108"/>
      <c r="J7" s="108"/>
      <c r="K7" s="108"/>
      <c r="L7" s="108"/>
      <c r="M7" s="236"/>
      <c r="N7" s="95">
        <f>B7+D7</f>
        <v>1.0000000000000009</v>
      </c>
      <c r="R7" s="265">
        <f>B7-D7</f>
        <v>0.39840078017127628</v>
      </c>
      <c r="S7" s="266">
        <f>IF(Rules!B23=Rules!D23,SUM(C7)*B4*F4,SUM(C7)*B4*F4*POWER(O2,A7-1))</f>
        <v>230.51227702530065</v>
      </c>
      <c r="T7" s="252">
        <f>IF(Rules!B23=Rules!D23,SUM(C7)*D4*H4,SUM(C7)*D4*H4*POWER(O2,A7-1))</f>
        <v>-99.293909690514695</v>
      </c>
      <c r="U7" s="263">
        <f>S7+T7</f>
        <v>131.21836733478597</v>
      </c>
    </row>
    <row r="8" spans="1:21" x14ac:dyDescent="0.3">
      <c r="A8" s="98">
        <v>2</v>
      </c>
      <c r="B8" s="97">
        <f>C8*B4</f>
        <v>0.88542154519836935</v>
      </c>
      <c r="C8" s="97">
        <f>1/(1-B4*D4)</f>
        <v>1.2663344554054414</v>
      </c>
      <c r="D8" s="93">
        <f>C8*D4</f>
        <v>0.38091291020707324</v>
      </c>
      <c r="E8" s="1">
        <f>D8*D4</f>
        <v>0.11457845480163216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1.0000000000000016</v>
      </c>
      <c r="R8" s="267">
        <f>B8-E8</f>
        <v>0.77084309039673715</v>
      </c>
      <c r="S8" s="268">
        <f>IF(Rules!B23=Rules!D23,SUM(C8:D8)*B4*F4,SUM(C8:D8)*B4*F4*POWER(O2,A8-1))</f>
        <v>379.71074107126867</v>
      </c>
      <c r="T8" s="253">
        <f>IF(Rules!B23=Rules!D23,SUM(C8:D8)*D4*H4,SUM(C8:D8)*D4*H4*POWER(O2,A8-1))</f>
        <v>-163.56163115906728</v>
      </c>
      <c r="U8" s="264">
        <f>S8+T8</f>
        <v>216.1491099122014</v>
      </c>
    </row>
    <row r="9" spans="1:21" x14ac:dyDescent="0.3">
      <c r="A9" s="98">
        <v>3</v>
      </c>
      <c r="B9" s="97">
        <f>C9*B4</f>
        <v>0.95302334318021398</v>
      </c>
      <c r="C9" s="97">
        <f>1/(1-D4*B4/(1-D4*B4))</f>
        <v>1.3630188951460496</v>
      </c>
      <c r="D9" s="93">
        <f>C9*D4*C8</f>
        <v>0.51919149401731135</v>
      </c>
      <c r="E9" s="1">
        <f>D9*(D4)</f>
        <v>0.15617259887126222</v>
      </c>
      <c r="F9" s="1">
        <f>E9*D4</f>
        <v>4.6976656819787861E-2</v>
      </c>
      <c r="G9" s="1"/>
      <c r="H9" s="1"/>
      <c r="I9" s="1"/>
      <c r="J9" s="1"/>
      <c r="K9" s="1"/>
      <c r="L9" s="1"/>
      <c r="M9" s="235"/>
      <c r="N9" s="97">
        <f>B9+F9</f>
        <v>1.0000000000000018</v>
      </c>
      <c r="R9" s="267">
        <f>B9-F9</f>
        <v>0.90604668636042607</v>
      </c>
      <c r="S9" s="268">
        <f>IF(Rules!B23=Rules!D23,SUM(C9:E9)*B4*F4,SUM(C9:E9)*B4*F4*POWER(O2,A9-1))</f>
        <v>469.87230402149709</v>
      </c>
      <c r="T9" s="253">
        <f>IF(Rules!B23=Rules!D23,SUM(C9:E9)*D4*H4,SUM(C9:E9)*D4*H4*POWER(O2,A9-1))</f>
        <v>-202.39901632859136</v>
      </c>
      <c r="U9" s="264">
        <f t="shared" ref="U9:U15" si="0">S9+T9</f>
        <v>267.47328769290573</v>
      </c>
    </row>
    <row r="10" spans="1:21" x14ac:dyDescent="0.3">
      <c r="A10" s="98">
        <v>4</v>
      </c>
      <c r="B10" s="97">
        <f>C10*B4</f>
        <v>0.98019073749168673</v>
      </c>
      <c r="C10" s="97">
        <f>1/(1-D4*B4/(1-D4*B4/(1-D4*B4)))</f>
        <v>1.4018738424497048</v>
      </c>
      <c r="D10" s="93">
        <f>C10*D4*C9</f>
        <v>0.57476203982163532</v>
      </c>
      <c r="E10" s="1">
        <f>D10*D4*C8</f>
        <v>0.21893428126501283</v>
      </c>
      <c r="F10" s="1">
        <f>E10*D4</f>
        <v>6.5855346401397147E-2</v>
      </c>
      <c r="G10" s="1">
        <f>F10*D4</f>
        <v>1.9809262508315467E-2</v>
      </c>
      <c r="H10" s="1"/>
      <c r="I10" s="1"/>
      <c r="J10" s="1"/>
      <c r="K10" s="1"/>
      <c r="L10" s="1"/>
      <c r="M10" s="235"/>
      <c r="N10" s="97">
        <f>B10+G10</f>
        <v>1.0000000000000022</v>
      </c>
      <c r="R10" s="267">
        <f>B10-G10</f>
        <v>0.96038147498337123</v>
      </c>
      <c r="S10" s="268">
        <f>IF(Rules!B23=Rules!D23,SUM(C10:F10)*B4*F4,SUM(C10:F10)*B4*F4*POWER(O2,A10-1))</f>
        <v>521.28634361885247</v>
      </c>
      <c r="T10" s="253">
        <f>IF(Rules!B23=Rules!D23,SUM(C10:F10)*D4*H4,SUM(C10:F10)*D4*H4*POWER(O2,A10-1))</f>
        <v>-224.54578035558512</v>
      </c>
      <c r="U10" s="264">
        <f t="shared" si="0"/>
        <v>296.74056326326735</v>
      </c>
    </row>
    <row r="11" spans="1:21" x14ac:dyDescent="0.3">
      <c r="A11" s="98">
        <v>5</v>
      </c>
      <c r="B11" s="97">
        <f>C11*B4</f>
        <v>0.99154996481192259</v>
      </c>
      <c r="C11" s="97">
        <f>1/(1-D4*B4/(1-D4*B4/(1-D4*B4/(1-D4*B4))))</f>
        <v>1.4181198678829066</v>
      </c>
      <c r="D11" s="93">
        <f>C11*D4*C10</f>
        <v>0.59799718909152033</v>
      </c>
      <c r="E11" s="1">
        <f>D11*D4*C9</f>
        <v>0.24517618761559679</v>
      </c>
      <c r="F11" s="1">
        <f>E11*D4*C8</f>
        <v>9.3390775138132348E-2</v>
      </c>
      <c r="G11" s="1">
        <f>F11*D4</f>
        <v>2.8091908731150139E-2</v>
      </c>
      <c r="H11" s="1">
        <f>G11*D4</f>
        <v>8.4500351880798311E-3</v>
      </c>
      <c r="I11" s="1"/>
      <c r="J11" s="1"/>
      <c r="K11" s="1"/>
      <c r="L11" s="1"/>
      <c r="M11" s="235"/>
      <c r="N11" s="97">
        <f>B11+H11</f>
        <v>1.0000000000000024</v>
      </c>
      <c r="R11" s="267">
        <f>B11-H11</f>
        <v>0.98309992962384274</v>
      </c>
      <c r="S11" s="268">
        <f>IF(Rules!B23=Rules!D23,SUM(C11:G11)*B4*F4,SUM(C11:G11)*B4*F4*POWER(O2,A11-1))</f>
        <v>549.25910491022955</v>
      </c>
      <c r="T11" s="253">
        <f>IF(Rules!B23=Rules!D23,SUM(C11:G11)*D4*H4,SUM(C11:G11)*D4*H4*POWER(O2,A11-1))</f>
        <v>-236.59513785317066</v>
      </c>
      <c r="U11" s="264">
        <f t="shared" si="0"/>
        <v>312.66396705705893</v>
      </c>
    </row>
    <row r="12" spans="1:21" x14ac:dyDescent="0.3">
      <c r="A12" s="98">
        <v>6</v>
      </c>
      <c r="B12" s="97">
        <f>C12*B4</f>
        <v>0.99637791849666402</v>
      </c>
      <c r="C12" s="97">
        <f>1/(1-D4*B4/(1-D4*B4/(1-D4*B4/(1-D4*B4/(1-D4*B4)))))</f>
        <v>1.4250248321151922</v>
      </c>
      <c r="D12" s="93">
        <f>C12*D4*C11</f>
        <v>0.60787270450912467</v>
      </c>
      <c r="E12" s="1">
        <f>D12*D4*C10</f>
        <v>0.25632964945663633</v>
      </c>
      <c r="F12" s="1">
        <f>E12*D4*C9</f>
        <v>0.10509401611418308</v>
      </c>
      <c r="G12" s="1">
        <f>F12*D4*C8</f>
        <v>4.003166752340253E-2</v>
      </c>
      <c r="H12" s="1">
        <f>G12*D4</f>
        <v>1.2041509975260928E-2</v>
      </c>
      <c r="I12" s="1">
        <f>H12*D4</f>
        <v>3.6220815033383902E-3</v>
      </c>
      <c r="J12" s="1"/>
      <c r="K12" s="1"/>
      <c r="L12" s="1"/>
      <c r="M12" s="235"/>
      <c r="N12" s="97">
        <f>B12+I12</f>
        <v>1.0000000000000024</v>
      </c>
      <c r="R12" s="267">
        <f>B12-I12</f>
        <v>0.99275583699332559</v>
      </c>
      <c r="S12" s="268">
        <f>IF(Rules!B23=Rules!D23,SUM(C12:H12)*B4*F4,SUM(C12:H12)*B4*F4*POWER(O2,A12-1))</f>
        <v>563.92393896511578</v>
      </c>
      <c r="T12" s="253">
        <f>IF(Rules!B23=Rules!D23,SUM(C12:H12)*D4*H4,SUM(C12:H12)*D4*H4*POWER(O2,A12-1))</f>
        <v>-242.91206260469892</v>
      </c>
      <c r="U12" s="264">
        <f t="shared" si="0"/>
        <v>321.01187636041686</v>
      </c>
    </row>
    <row r="13" spans="1:21" x14ac:dyDescent="0.3">
      <c r="A13" s="98">
        <v>7</v>
      </c>
      <c r="B13" s="97">
        <f>C13*B4</f>
        <v>0.99844418620560571</v>
      </c>
      <c r="C13" s="97">
        <f>1/(1-D4*B4/(1-D4*B4/(1-D4*B4/(1-D4*B4/(1-D4*B4/(1-D4*B4))))))</f>
        <v>1.4279800188373972</v>
      </c>
      <c r="D13" s="93">
        <f>C13*D4*C12</f>
        <v>0.61209922778357984</v>
      </c>
      <c r="E13" s="1">
        <f>D13*D4*C11</f>
        <v>0.26110310826546662</v>
      </c>
      <c r="F13" s="1">
        <f>E13*D4*C10</f>
        <v>0.11010276940757187</v>
      </c>
      <c r="G13" s="1">
        <f>F13*D4*C9</f>
        <v>4.5141645716224685E-2</v>
      </c>
      <c r="H13" s="1">
        <f>G13*D4*C8</f>
        <v>1.7195035641303806E-2</v>
      </c>
      <c r="I13" s="1">
        <f>H13*D4</f>
        <v>5.1722600133677424E-3</v>
      </c>
      <c r="J13" s="1">
        <f>I13*D4</f>
        <v>1.5558137943966713E-3</v>
      </c>
      <c r="K13" s="1"/>
      <c r="L13" s="1"/>
      <c r="M13" s="235"/>
      <c r="N13" s="97">
        <f>B13+J13</f>
        <v>1.0000000000000024</v>
      </c>
      <c r="R13" s="267">
        <f>B13-J13</f>
        <v>0.99688837241120909</v>
      </c>
      <c r="S13" s="268">
        <f>IF(Rules!B23=Rules!D23,SUM(C13:I13)*B4*F4,SUM(C13:I13)*B4*F4*POWER(O2,A13-1))</f>
        <v>571.39246435322138</v>
      </c>
      <c r="T13" s="253">
        <f>IF(Rules!B23=Rules!D23,SUM(C13:I13)*D4*H4,SUM(C13:I13)*D4*H4*POWER(O2,A13-1))</f>
        <v>-246.12915409751551</v>
      </c>
      <c r="U13" s="264">
        <f t="shared" si="0"/>
        <v>325.26331025570585</v>
      </c>
    </row>
    <row r="14" spans="1:21" x14ac:dyDescent="0.3">
      <c r="A14" s="98">
        <v>8</v>
      </c>
      <c r="B14" s="97">
        <f>C14*B4</f>
        <v>0.9993311285789267</v>
      </c>
      <c r="C14" s="97">
        <f>1/(1-D4*B4/(1-D4*B4/(1-D4*B4/(1-D4*B4/(1-D4*B4/(1-D4*B4/(1-D4*B4)))))))</f>
        <v>1.4292485283890186</v>
      </c>
      <c r="D14" s="93">
        <f>C14*D4*C13</f>
        <v>0.61391345667934172</v>
      </c>
      <c r="E14" s="1">
        <f>D14*D4*C12</f>
        <v>0.26315210843448261</v>
      </c>
      <c r="F14" s="1">
        <f>E14*D4*C11</f>
        <v>0.11225276938782268</v>
      </c>
      <c r="G14" s="1">
        <f>F14*D4*C10</f>
        <v>4.7335096335593581E-2</v>
      </c>
      <c r="H14" s="1">
        <f>G14*D4*C9</f>
        <v>1.9407178949467752E-2</v>
      </c>
      <c r="I14" s="1">
        <f>H14*D4*C8</f>
        <v>7.3924450125512119E-3</v>
      </c>
      <c r="J14" s="1">
        <f>I14*D4</f>
        <v>2.2236445760887777E-3</v>
      </c>
      <c r="K14" s="1">
        <f>J14*D4</f>
        <v>6.6887142107569192E-4</v>
      </c>
      <c r="L14" s="1"/>
      <c r="M14" s="235"/>
      <c r="N14" s="97">
        <f>B14+K14</f>
        <v>1.0000000000000024</v>
      </c>
      <c r="R14" s="267">
        <f>B14-K14</f>
        <v>0.99866225715785095</v>
      </c>
      <c r="S14" s="268">
        <f>IF(Rules!B23=Rules!D23,SUM(C14:J14)*B4*F4,SUM(C14:J14)*B4*F4*POWER(O2,A14-1))</f>
        <v>575.11089525983107</v>
      </c>
      <c r="T14" s="253">
        <f>IF(Rules!B23=Rules!D23,SUM(C14:J14)*D4*H4,SUM(C14:J14)*D4*H4*POWER(O2,A14-1))</f>
        <v>-247.73088025022184</v>
      </c>
      <c r="U14" s="264">
        <f t="shared" si="0"/>
        <v>327.38001500960922</v>
      </c>
    </row>
    <row r="15" spans="1:21" x14ac:dyDescent="0.3">
      <c r="A15" s="98">
        <v>9</v>
      </c>
      <c r="B15" s="97">
        <f>C15*B4</f>
        <v>0.99971233084615774</v>
      </c>
      <c r="C15" s="97">
        <f>1/(1-D4*B4/(1-D4*B4/(1-D4*B4/(1-D4*B4/(1-D4*B4/(1-D4*B4/(1-D4*B4/(1-D4*B4))))))))</f>
        <v>1.4297937258354678</v>
      </c>
      <c r="D15" s="93">
        <f>C15*D4*C14</f>
        <v>0.61469320087596957</v>
      </c>
      <c r="E15" s="1">
        <f>D15*D4*C13</f>
        <v>0.26403275585136149</v>
      </c>
      <c r="F15" s="1">
        <f>E15*D4*C12</f>
        <v>0.11317682588988082</v>
      </c>
      <c r="G15" s="1">
        <f>F15*D4*C11</f>
        <v>4.8277827649728246E-2</v>
      </c>
      <c r="H15" s="1">
        <f>G15*D4*C10</f>
        <v>2.0357944263965529E-2</v>
      </c>
      <c r="I15" s="1">
        <f>H15*D4*C9</f>
        <v>8.3466665953942903E-3</v>
      </c>
      <c r="J15" s="1">
        <f>I15*D4*C8</f>
        <v>3.1793530633798029E-3</v>
      </c>
      <c r="K15" s="1">
        <f>J15*D4</f>
        <v>9.5634816124467764E-4</v>
      </c>
      <c r="L15" s="1">
        <f>K15*D4</f>
        <v>2.876691538447167E-4</v>
      </c>
      <c r="M15" s="235"/>
      <c r="N15" s="97">
        <f>B15+L15</f>
        <v>1.0000000000000024</v>
      </c>
      <c r="R15" s="267">
        <f>B15-L15</f>
        <v>0.99942466169231303</v>
      </c>
      <c r="S15" s="268">
        <f>IF(Rules!B23=Rules!D23,SUM(C15:K15)*B4*F4,SUM(C15:K15)*B4*F4*POWER(O2,A15-1))</f>
        <v>576.929503525722</v>
      </c>
      <c r="T15" s="253">
        <f>IF(Rules!B23=Rules!D23,SUM(C15:K15)*D4*H4,SUM(C15:K15)*D4*H4*POWER(O2,A15-1))</f>
        <v>-248.51425164911694</v>
      </c>
      <c r="U15" s="264">
        <f t="shared" si="0"/>
        <v>328.41525187660505</v>
      </c>
    </row>
    <row r="16" spans="1:21" ht="16.2" thickBot="1" x14ac:dyDescent="0.35">
      <c r="A16" s="99">
        <v>10</v>
      </c>
      <c r="B16" s="129">
        <f>C16*B4</f>
        <v>0.99987625856186002</v>
      </c>
      <c r="C16" s="129">
        <f>1/(1-D4*B4/(1-D4*B4/(1-D4*B4/(1-D4*B4/(1-D4*B4/(1-D4*B4/(1-D4*B4/(1-D4*B4/(1-D4*B4)))))))))</f>
        <v>1.4300281760989784</v>
      </c>
      <c r="D16" s="94">
        <f>C16*D4*C15</f>
        <v>0.61502851285066928</v>
      </c>
      <c r="E16" s="109">
        <f>D16*D4*C14</f>
        <v>0.26441145905382823</v>
      </c>
      <c r="F16" s="109">
        <f>E16*D4*C13</f>
        <v>0.11357419622207331</v>
      </c>
      <c r="G16" s="109">
        <f>F16*D4*C12</f>
        <v>4.8683228677296971E-2</v>
      </c>
      <c r="H16" s="109">
        <f>G16*D4*C11</f>
        <v>2.0766800138057182E-2</v>
      </c>
      <c r="I16" s="109">
        <f>H16*D4*C10</f>
        <v>8.7570087622585793E-3</v>
      </c>
      <c r="J16" s="109">
        <f>I16*D4*C9</f>
        <v>3.5903346410518762E-3</v>
      </c>
      <c r="K16" s="109">
        <f>J16*D4*C8</f>
        <v>1.3676048167403378E-3</v>
      </c>
      <c r="L16" s="109">
        <f>K16*D4</f>
        <v>4.1137499539249661E-4</v>
      </c>
      <c r="M16" s="237">
        <f>L16*D4</f>
        <v>1.2374143814258557E-4</v>
      </c>
      <c r="N16" s="129">
        <f>B16+M16</f>
        <v>1.0000000000000027</v>
      </c>
      <c r="R16" s="269">
        <f>B16-M16</f>
        <v>0.99975251712371749</v>
      </c>
      <c r="S16" s="270">
        <f>IF(Rules!B23=Rules!D23,SUM(C16:L16)*B4*F4,SUM(C16:L16)*B4*F4*POWER(O2,A16-1))</f>
        <v>577.80638330824092</v>
      </c>
      <c r="T16" s="254">
        <f>IF(Rules!B23=Rules!D23,SUM(C16:L16)*D4*H4,SUM(C16:L16)*D4*H4*POWER(O2,A16-1))</f>
        <v>-248.89197045463339</v>
      </c>
      <c r="U16" s="271">
        <f>S16+T16</f>
        <v>328.91441285360753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0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25.100352453378491</v>
      </c>
      <c r="F21" s="8">
        <f t="shared" ref="F21:F30" si="3">U7/E21</f>
        <v>5.2277499918979844</v>
      </c>
      <c r="G21" s="256">
        <f>U7/D21</f>
        <v>13.121836733478597</v>
      </c>
    </row>
    <row r="22" spans="1:7" x14ac:dyDescent="0.3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142.70089642158595</v>
      </c>
      <c r="F22" s="9">
        <f t="shared" si="3"/>
        <v>1.5147004351929576</v>
      </c>
      <c r="G22" s="257">
        <f>U8/D22</f>
        <v>1.9649919082927401</v>
      </c>
    </row>
    <row r="23" spans="1:7" x14ac:dyDescent="0.3">
      <c r="A23" s="97">
        <v>3</v>
      </c>
      <c r="B23" s="93">
        <f t="shared" ref="B23:B30" si="4">C22</f>
        <v>100</v>
      </c>
      <c r="C23" s="1">
        <f t="shared" si="1"/>
        <v>1000</v>
      </c>
      <c r="D23" s="9">
        <f>SUM($C$21:C23)</f>
        <v>1110</v>
      </c>
      <c r="E23" s="9">
        <f t="shared" si="2"/>
        <v>1225.1024331415535</v>
      </c>
      <c r="F23" s="9">
        <f t="shared" si="3"/>
        <v>0.2183272846883659</v>
      </c>
      <c r="G23" s="257">
        <f t="shared" ref="G23:G29" si="5">U9/D23</f>
        <v>0.24096692584946461</v>
      </c>
    </row>
    <row r="24" spans="1:7" x14ac:dyDescent="0.3">
      <c r="A24" s="97">
        <v>4</v>
      </c>
      <c r="B24" s="93">
        <f t="shared" si="4"/>
        <v>1000</v>
      </c>
      <c r="C24" s="1">
        <f t="shared" si="1"/>
        <v>10000</v>
      </c>
      <c r="D24" s="9">
        <f>SUM($C$21:C24)</f>
        <v>11110</v>
      </c>
      <c r="E24" s="9">
        <f t="shared" si="2"/>
        <v>11568.31976605168</v>
      </c>
      <c r="F24" s="9">
        <f t="shared" si="3"/>
        <v>2.5651137698845462E-2</v>
      </c>
      <c r="G24" s="257">
        <f t="shared" si="5"/>
        <v>2.6709321625856645E-2</v>
      </c>
    </row>
    <row r="25" spans="1:7" x14ac:dyDescent="0.3">
      <c r="A25" s="97">
        <v>5</v>
      </c>
      <c r="B25" s="93">
        <f t="shared" si="4"/>
        <v>10000</v>
      </c>
      <c r="C25" s="1">
        <f t="shared" si="1"/>
        <v>100000</v>
      </c>
      <c r="D25" s="9">
        <f>SUM($C$21:C25)</f>
        <v>111110</v>
      </c>
      <c r="E25" s="9">
        <f t="shared" si="2"/>
        <v>113020.04674388829</v>
      </c>
      <c r="F25" s="9">
        <f t="shared" si="3"/>
        <v>2.7664469805571607E-3</v>
      </c>
      <c r="G25" s="257">
        <f t="shared" si="5"/>
        <v>2.8140038435519659E-3</v>
      </c>
    </row>
    <row r="26" spans="1:7" x14ac:dyDescent="0.3">
      <c r="A26" s="97">
        <v>6</v>
      </c>
      <c r="B26" s="93">
        <f t="shared" si="4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1119217.79615532</v>
      </c>
      <c r="F26" s="9">
        <f t="shared" si="3"/>
        <v>2.8681805941894464E-4</v>
      </c>
      <c r="G26" s="257">
        <f t="shared" si="5"/>
        <v>2.889109776353528E-4</v>
      </c>
    </row>
    <row r="27" spans="1:7" x14ac:dyDescent="0.3">
      <c r="A27" s="97">
        <v>7</v>
      </c>
      <c r="B27" s="93">
        <f t="shared" si="4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11145791.552493652</v>
      </c>
      <c r="F27" s="9">
        <f t="shared" si="3"/>
        <v>2.9182611995191543E-5</v>
      </c>
      <c r="G27" s="257">
        <f t="shared" si="5"/>
        <v>2.927370085038361E-5</v>
      </c>
    </row>
    <row r="28" spans="1:7" x14ac:dyDescent="0.3">
      <c r="A28" s="97">
        <v>8</v>
      </c>
      <c r="B28" s="93">
        <f t="shared" si="4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111259947.19798198</v>
      </c>
      <c r="F28" s="9">
        <f t="shared" si="3"/>
        <v>2.9424786120655935E-6</v>
      </c>
      <c r="G28" s="257">
        <f t="shared" si="5"/>
        <v>2.9464201645506847E-6</v>
      </c>
    </row>
    <row r="29" spans="1:7" x14ac:dyDescent="0.3">
      <c r="A29" s="97">
        <v>9</v>
      </c>
      <c r="B29" s="93">
        <f t="shared" si="4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1111750742.7909272</v>
      </c>
      <c r="F29" s="9">
        <f t="shared" si="3"/>
        <v>2.9540367209663824E-7</v>
      </c>
      <c r="G29" s="257">
        <f t="shared" si="5"/>
        <v>2.9557372698451826E-7</v>
      </c>
    </row>
    <row r="30" spans="1:7" ht="16.2" thickBot="1" x14ac:dyDescent="0.35">
      <c r="A30" s="129">
        <v>10</v>
      </c>
      <c r="B30" s="94">
        <f t="shared" si="4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11113861600.435482</v>
      </c>
      <c r="F30" s="10">
        <f t="shared" si="3"/>
        <v>2.9594971098139234E-8</v>
      </c>
      <c r="G30" s="258">
        <f>U16/D30</f>
        <v>2.9602297159784909E-8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6">
        <f>D33/$R$7</f>
        <v>25.100352453378491</v>
      </c>
      <c r="F33" s="8">
        <f t="shared" ref="F33:F42" si="7">U7/E33</f>
        <v>5.2277499918979844</v>
      </c>
      <c r="G33" s="259">
        <f>U7/D33</f>
        <v>13.121836733478597</v>
      </c>
    </row>
    <row r="34" spans="1:7" x14ac:dyDescent="0.3">
      <c r="A34" s="97">
        <v>2</v>
      </c>
      <c r="B34" s="93">
        <f>C33+1</f>
        <v>11</v>
      </c>
      <c r="C34" s="1">
        <f t="shared" si="6"/>
        <v>110</v>
      </c>
      <c r="D34" s="9">
        <f>SUM($C$33:C34)</f>
        <v>120</v>
      </c>
      <c r="E34" s="96">
        <f t="shared" ref="E34:E42" si="8">D34/$R$7</f>
        <v>301.20422944054189</v>
      </c>
      <c r="F34" s="9">
        <f t="shared" si="7"/>
        <v>0.71761645018623321</v>
      </c>
      <c r="G34" s="259">
        <f t="shared" ref="G34:G42" si="9">U8/D34</f>
        <v>1.8012425826016782</v>
      </c>
    </row>
    <row r="35" spans="1:7" x14ac:dyDescent="0.3">
      <c r="A35" s="97">
        <v>3</v>
      </c>
      <c r="B35" s="93">
        <f t="shared" ref="B35:B42" si="10">C34</f>
        <v>110</v>
      </c>
      <c r="C35" s="1">
        <f t="shared" si="6"/>
        <v>1100</v>
      </c>
      <c r="D35" s="9">
        <f>SUM($C$33:C35)</f>
        <v>1220</v>
      </c>
      <c r="E35" s="96">
        <f t="shared" si="8"/>
        <v>3062.2429993121759</v>
      </c>
      <c r="F35" s="9">
        <f t="shared" si="7"/>
        <v>8.7345546304778587E-2</v>
      </c>
      <c r="G35" s="259">
        <f t="shared" si="9"/>
        <v>0.21924039974828338</v>
      </c>
    </row>
    <row r="36" spans="1:7" x14ac:dyDescent="0.3">
      <c r="A36" s="97">
        <v>4</v>
      </c>
      <c r="B36" s="93">
        <f t="shared" si="10"/>
        <v>1100</v>
      </c>
      <c r="C36" s="1">
        <f t="shared" si="6"/>
        <v>11000</v>
      </c>
      <c r="D36" s="9">
        <f>SUM($C$33:C36)</f>
        <v>12220</v>
      </c>
      <c r="E36" s="96">
        <f t="shared" si="8"/>
        <v>30672.630698028519</v>
      </c>
      <c r="F36" s="9">
        <f t="shared" si="7"/>
        <v>9.6744412367061917E-3</v>
      </c>
      <c r="G36" s="259">
        <f t="shared" si="9"/>
        <v>2.4283188483082436E-2</v>
      </c>
    </row>
    <row r="37" spans="1:7" x14ac:dyDescent="0.3">
      <c r="A37" s="97">
        <v>5</v>
      </c>
      <c r="B37" s="93">
        <f t="shared" si="10"/>
        <v>11000</v>
      </c>
      <c r="C37" s="1">
        <f t="shared" si="6"/>
        <v>110000</v>
      </c>
      <c r="D37" s="9">
        <f>SUM($C$33:C37)</f>
        <v>122220</v>
      </c>
      <c r="E37" s="96">
        <f t="shared" si="8"/>
        <v>306776.50768519193</v>
      </c>
      <c r="F37" s="9">
        <f t="shared" si="7"/>
        <v>1.0191913631727909E-3</v>
      </c>
      <c r="G37" s="259">
        <f t="shared" si="9"/>
        <v>2.5582062433076331E-3</v>
      </c>
    </row>
    <row r="38" spans="1:7" x14ac:dyDescent="0.3">
      <c r="A38" s="97">
        <v>6</v>
      </c>
      <c r="B38" s="93">
        <f t="shared" si="10"/>
        <v>110000</v>
      </c>
      <c r="C38" s="1">
        <f t="shared" si="6"/>
        <v>1100000</v>
      </c>
      <c r="D38" s="9">
        <f>SUM($C$33:C38)</f>
        <v>1222220</v>
      </c>
      <c r="E38" s="96">
        <f t="shared" si="8"/>
        <v>3067815.2775568259</v>
      </c>
      <c r="F38" s="9">
        <f t="shared" si="7"/>
        <v>1.0463859369527202E-4</v>
      </c>
      <c r="G38" s="259">
        <f t="shared" si="9"/>
        <v>2.6264655819771961E-4</v>
      </c>
    </row>
    <row r="39" spans="1:7" x14ac:dyDescent="0.3">
      <c r="A39" s="97">
        <v>7</v>
      </c>
      <c r="B39" s="93">
        <f t="shared" si="10"/>
        <v>1100000</v>
      </c>
      <c r="C39" s="1">
        <f t="shared" si="6"/>
        <v>11000000</v>
      </c>
      <c r="D39" s="9">
        <f>SUM($C$33:C39)</f>
        <v>12222220</v>
      </c>
      <c r="E39" s="96">
        <f t="shared" si="8"/>
        <v>30678202.976273168</v>
      </c>
      <c r="F39" s="9">
        <f t="shared" si="7"/>
        <v>1.0602423828646932E-5</v>
      </c>
      <c r="G39" s="259">
        <f t="shared" si="9"/>
        <v>2.6612457495913659E-5</v>
      </c>
    </row>
    <row r="40" spans="1:7" x14ac:dyDescent="0.3">
      <c r="A40" s="97">
        <v>8</v>
      </c>
      <c r="B40" s="93">
        <f t="shared" si="10"/>
        <v>11000000</v>
      </c>
      <c r="C40" s="1">
        <f t="shared" si="6"/>
        <v>110000000</v>
      </c>
      <c r="D40" s="9">
        <f>SUM($C$33:C40)</f>
        <v>122222220</v>
      </c>
      <c r="E40" s="96">
        <f t="shared" si="8"/>
        <v>306782079.9634366</v>
      </c>
      <c r="F40" s="9">
        <f t="shared" si="7"/>
        <v>1.0671419107942275E-6</v>
      </c>
      <c r="G40" s="259">
        <f t="shared" si="9"/>
        <v>2.6785638078706903E-6</v>
      </c>
    </row>
    <row r="41" spans="1:7" x14ac:dyDescent="0.3">
      <c r="A41" s="97">
        <v>9</v>
      </c>
      <c r="B41" s="93">
        <f t="shared" si="10"/>
        <v>110000000</v>
      </c>
      <c r="C41" s="1">
        <f t="shared" si="6"/>
        <v>1100000000</v>
      </c>
      <c r="D41" s="9">
        <f>SUM($C$33:C41)</f>
        <v>1222222220</v>
      </c>
      <c r="E41" s="96">
        <f t="shared" si="8"/>
        <v>3067820849.8350706</v>
      </c>
      <c r="F41" s="9">
        <f t="shared" si="7"/>
        <v>1.0705163956828216E-7</v>
      </c>
      <c r="G41" s="259">
        <f t="shared" si="9"/>
        <v>2.6870338838759214E-7</v>
      </c>
    </row>
    <row r="42" spans="1:7" ht="16.2" thickBot="1" x14ac:dyDescent="0.35">
      <c r="A42" s="129">
        <v>10</v>
      </c>
      <c r="B42" s="94">
        <f t="shared" si="10"/>
        <v>1100000000</v>
      </c>
      <c r="C42" s="109">
        <f t="shared" si="6"/>
        <v>11000000000</v>
      </c>
      <c r="D42" s="10">
        <f>SUM($C$33:C42)</f>
        <v>12222222220</v>
      </c>
      <c r="E42" s="357">
        <f t="shared" si="8"/>
        <v>30678208548.551411</v>
      </c>
      <c r="F42" s="10">
        <f t="shared" si="7"/>
        <v>1.072143480389563E-8</v>
      </c>
      <c r="G42" s="259">
        <f t="shared" si="9"/>
        <v>2.691117923836992E-8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25.100352453378491</v>
      </c>
      <c r="F45" s="262">
        <f t="shared" ref="F45:F54" si="13">U7/E45</f>
        <v>5.2277499918979844</v>
      </c>
      <c r="G45" s="256">
        <f>U7/D45</f>
        <v>13.121836733478597</v>
      </c>
    </row>
    <row r="46" spans="1:7" x14ac:dyDescent="0.3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272.42898407757315</v>
      </c>
      <c r="F46" s="98">
        <f t="shared" si="13"/>
        <v>0.79341451367250171</v>
      </c>
      <c r="G46" s="257">
        <f t="shared" ref="G46:G54" si="15">U8/D46</f>
        <v>1.0292814757723876</v>
      </c>
    </row>
    <row r="47" spans="1:7" x14ac:dyDescent="0.3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4646.5596788521989</v>
      </c>
      <c r="F47" s="98">
        <f t="shared" si="13"/>
        <v>5.7563725891706927E-2</v>
      </c>
      <c r="G47" s="257">
        <f t="shared" si="15"/>
        <v>6.3532847432994241E-2</v>
      </c>
    </row>
    <row r="48" spans="1:7" x14ac:dyDescent="0.3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87683.907065635634</v>
      </c>
      <c r="F48" s="98">
        <f t="shared" si="13"/>
        <v>3.3842078118296293E-3</v>
      </c>
      <c r="G48" s="257">
        <f t="shared" si="15"/>
        <v>3.5238162126026286E-3</v>
      </c>
    </row>
    <row r="49" spans="1:7" x14ac:dyDescent="0.3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1713162.5679643967</v>
      </c>
      <c r="F49" s="98">
        <f t="shared" si="13"/>
        <v>1.8250688691416516E-4</v>
      </c>
      <c r="G49" s="257">
        <f t="shared" si="15"/>
        <v>1.8564428845396888E-4</v>
      </c>
    </row>
    <row r="50" spans="1:7" x14ac:dyDescent="0.3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33930004.483294174</v>
      </c>
      <c r="F50" s="98">
        <f t="shared" si="13"/>
        <v>9.4610030634823746E-6</v>
      </c>
      <c r="G50" s="257">
        <f t="shared" si="15"/>
        <v>9.5300402283567534E-6</v>
      </c>
    </row>
    <row r="51" spans="1:7" x14ac:dyDescent="0.3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675787007.49667311</v>
      </c>
      <c r="F51" s="98">
        <f t="shared" si="13"/>
        <v>4.8131039313789576E-7</v>
      </c>
      <c r="G51" s="257">
        <f t="shared" si="15"/>
        <v>4.8281272653801083E-7</v>
      </c>
    </row>
    <row r="52" spans="1:7" x14ac:dyDescent="0.3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13491732678.819279</v>
      </c>
      <c r="F52" s="98">
        <f t="shared" si="13"/>
        <v>2.4265231368211463E-8</v>
      </c>
      <c r="G52" s="257">
        <f t="shared" si="15"/>
        <v>2.4297735489943565E-8</v>
      </c>
    </row>
    <row r="53" spans="1:7" x14ac:dyDescent="0.3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269628811994.39651</v>
      </c>
      <c r="F53" s="98">
        <f t="shared" si="13"/>
        <v>1.2180272925855944E-9</v>
      </c>
      <c r="G53" s="257">
        <f t="shared" si="15"/>
        <v>1.2187284737632193E-9</v>
      </c>
    </row>
    <row r="54" spans="1:7" ht="16.2" thickBot="1" x14ac:dyDescent="0.35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5390807816833.9961</v>
      </c>
      <c r="F54" s="99">
        <f t="shared" si="13"/>
        <v>6.1013937804738488E-11</v>
      </c>
      <c r="G54" s="258">
        <f t="shared" si="15"/>
        <v>6.1029041447452667E-11</v>
      </c>
    </row>
  </sheetData>
  <mergeCells count="3">
    <mergeCell ref="A18:F18"/>
    <mergeCell ref="A31:G31"/>
    <mergeCell ref="A43:G43"/>
  </mergeCells>
  <conditionalFormatting sqref="F21:F30">
    <cfRule type="cellIs" dxfId="456" priority="86" operator="equal">
      <formula>MAX($F$21:$F$30)</formula>
    </cfRule>
  </conditionalFormatting>
  <conditionalFormatting sqref="E21:E30">
    <cfRule type="cellIs" dxfId="455" priority="78" stopIfTrue="1" operator="lessThan">
      <formula>0</formula>
    </cfRule>
    <cfRule type="cellIs" dxfId="454" priority="79" operator="equal">
      <formula>MIN($E$21:$E$30)</formula>
    </cfRule>
  </conditionalFormatting>
  <conditionalFormatting sqref="R7:R16">
    <cfRule type="cellIs" dxfId="453" priority="12" operator="lessThanOrEqual">
      <formula>0</formula>
    </cfRule>
    <cfRule type="cellIs" dxfId="452" priority="13" operator="greaterThan">
      <formula>0</formula>
    </cfRule>
  </conditionalFormatting>
  <conditionalFormatting sqref="U7:U16">
    <cfRule type="cellIs" dxfId="451" priority="10" operator="lessThanOrEqual">
      <formula>0</formula>
    </cfRule>
    <cfRule type="cellIs" dxfId="450" priority="11" operator="greaterThan">
      <formula>0</formula>
    </cfRule>
  </conditionalFormatting>
  <conditionalFormatting sqref="S7:T16">
    <cfRule type="cellIs" dxfId="449" priority="8" operator="lessThanOrEqual">
      <formula>0</formula>
    </cfRule>
    <cfRule type="cellIs" dxfId="448" priority="9" operator="greaterThan">
      <formula>0</formula>
    </cfRule>
  </conditionalFormatting>
  <conditionalFormatting sqref="F45:F54">
    <cfRule type="cellIs" dxfId="447" priority="7" operator="equal">
      <formula>MAX($F$45:$F$54)</formula>
    </cfRule>
  </conditionalFormatting>
  <conditionalFormatting sqref="E45:E54">
    <cfRule type="cellIs" dxfId="446" priority="5" stopIfTrue="1" operator="lessThan">
      <formula>0</formula>
    </cfRule>
    <cfRule type="cellIs" dxfId="445" priority="6" operator="equal">
      <formula>MIN($E$45:$E$54)</formula>
    </cfRule>
  </conditionalFormatting>
  <conditionalFormatting sqref="E33:E42">
    <cfRule type="cellIs" dxfId="444" priority="3" stopIfTrue="1" operator="lessThan">
      <formula>0</formula>
    </cfRule>
    <cfRule type="cellIs" dxfId="443" priority="4" operator="equal">
      <formula>MIN($E$33:$E$42)</formula>
    </cfRule>
  </conditionalFormatting>
  <conditionalFormatting sqref="F33:F42">
    <cfRule type="cellIs" dxfId="442" priority="1" operator="lessThanOrEqual">
      <formula>0</formula>
    </cfRule>
    <cfRule type="cellIs" dxfId="441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U54"/>
  <sheetViews>
    <sheetView topLeftCell="A22"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1.0000000000000002</v>
      </c>
    </row>
    <row r="2" spans="1:21" x14ac:dyDescent="0.3">
      <c r="A2" t="s">
        <v>39</v>
      </c>
      <c r="B2" s="133" t="s">
        <v>122</v>
      </c>
      <c r="C2" s="139">
        <f>Analysis!B25</f>
        <v>0.39151450498629714</v>
      </c>
      <c r="D2" s="133" t="s">
        <v>123</v>
      </c>
      <c r="E2" s="139">
        <f>Analysis!G25</f>
        <v>0.60848549501370308</v>
      </c>
      <c r="F2" s="133" t="s">
        <v>46</v>
      </c>
      <c r="G2" s="139">
        <f>Analysis!S25</f>
        <v>148.85133762405016</v>
      </c>
      <c r="H2" t="s">
        <v>149</v>
      </c>
      <c r="I2" s="153">
        <f>Analysis!T25</f>
        <v>-149.04097586662522</v>
      </c>
      <c r="J2" t="s">
        <v>47</v>
      </c>
      <c r="K2" s="153">
        <f>G2*C2+I2*E2</f>
        <v>-32.411814211100634</v>
      </c>
      <c r="L2" t="s">
        <v>46</v>
      </c>
      <c r="M2" s="160">
        <v>2</v>
      </c>
      <c r="N2" t="s">
        <v>149</v>
      </c>
      <c r="O2" s="160">
        <v>3</v>
      </c>
    </row>
    <row r="4" spans="1:21" x14ac:dyDescent="0.3">
      <c r="A4" t="s">
        <v>120</v>
      </c>
      <c r="B4">
        <f>$C$2</f>
        <v>0.39151450498629714</v>
      </c>
      <c r="C4" t="s">
        <v>121</v>
      </c>
      <c r="D4">
        <f>$E$2</f>
        <v>0.60848549501370308</v>
      </c>
      <c r="E4" t="s">
        <v>46</v>
      </c>
      <c r="F4">
        <f>G2</f>
        <v>148.85133762405016</v>
      </c>
      <c r="G4" t="s">
        <v>149</v>
      </c>
      <c r="H4">
        <f>I2</f>
        <v>-149.04097586662522</v>
      </c>
      <c r="I4" t="s">
        <v>47</v>
      </c>
      <c r="J4">
        <f>B4*F4+D4*H4</f>
        <v>-32.411814211100634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0.39151450498629714</v>
      </c>
      <c r="C7" s="95">
        <v>1</v>
      </c>
      <c r="D7" s="22">
        <f>C7*D4</f>
        <v>0.60848549501370308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1.0000000000000002</v>
      </c>
      <c r="R7" s="265">
        <f>B7-D7</f>
        <v>-0.21697099002740594</v>
      </c>
      <c r="S7" s="266">
        <f>IF(Rules!B23=Rules!D23,SUM(C7)*B4*F4,SUM(C7)*B4*F4*POWER(O2,A7-1))</f>
        <v>58.277457766428185</v>
      </c>
      <c r="T7" s="252">
        <f>IF(Rules!B23=Rules!D23,SUM(C7)*D4*H4,SUM(C7)*D4*H4*POWER(O2,A7-1))</f>
        <v>-90.689271977528819</v>
      </c>
      <c r="U7" s="263">
        <f>S7+T7</f>
        <v>-32.411814211100634</v>
      </c>
    </row>
    <row r="8" spans="1:21" x14ac:dyDescent="0.3">
      <c r="A8" s="98">
        <v>2</v>
      </c>
      <c r="B8" s="97">
        <f>C8*B4</f>
        <v>0.51395429879662491</v>
      </c>
      <c r="C8" s="97">
        <f>1/(1-B4*D4)</f>
        <v>1.3127337359176849</v>
      </c>
      <c r="D8" s="128">
        <f>C8*D4</f>
        <v>0.79877943712106025</v>
      </c>
      <c r="E8" s="1">
        <f>D8*D4</f>
        <v>0.48604570120337548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1.0000000000000004</v>
      </c>
      <c r="R8" s="267">
        <f>B8-E8</f>
        <v>2.7908597593249429E-2</v>
      </c>
      <c r="S8" s="268">
        <f>IF(Rules!B23=Rules!D23,SUM(C8:D8)*B4*F4,SUM(C8:D8)*B4*F4*POWER(O2,A8-1))</f>
        <v>123.05361976502223</v>
      </c>
      <c r="T8" s="253">
        <f>IF(Rules!B23=Rules!D23,SUM(C8:D8)*D4*H4,SUM(C8:D8)*D4*H4*POWER(O2,A8-1))</f>
        <v>-191.49159243384565</v>
      </c>
      <c r="U8" s="264">
        <f>S8+T8</f>
        <v>-68.43797266882342</v>
      </c>
    </row>
    <row r="9" spans="1:21" x14ac:dyDescent="0.3">
      <c r="A9" s="98">
        <v>3</v>
      </c>
      <c r="B9" s="97">
        <f>C9*B4</f>
        <v>0.56966931951632183</v>
      </c>
      <c r="C9" s="97">
        <f>1/(1-D4*B4/(1-D4*B4))</f>
        <v>1.4550401383883849</v>
      </c>
      <c r="D9" s="128">
        <f>C9*D4*C8</f>
        <v>1.1622561427304237</v>
      </c>
      <c r="E9" s="1">
        <f>D9*(D4)</f>
        <v>0.70721600434203902</v>
      </c>
      <c r="F9" s="1">
        <f>E9*D4</f>
        <v>0.43033068048367878</v>
      </c>
      <c r="G9" s="1"/>
      <c r="H9" s="1"/>
      <c r="I9" s="1"/>
      <c r="J9" s="1"/>
      <c r="K9" s="1"/>
      <c r="L9" s="1"/>
      <c r="M9" s="235"/>
      <c r="N9" s="97">
        <f>B9+F9</f>
        <v>1.0000000000000007</v>
      </c>
      <c r="R9" s="267">
        <f>B9-F9</f>
        <v>0.13933863903264304</v>
      </c>
      <c r="S9" s="268">
        <f>IF(Rules!B23=Rules!D23,SUM(C9:E9)*B4*F4,SUM(C9:E9)*B4*F4*POWER(O2,A9-1))</f>
        <v>193.74412430991617</v>
      </c>
      <c r="T9" s="253">
        <f>IF(Rules!B23=Rules!D23,SUM(C9:E9)*D4*H4,SUM(C9:E9)*D4*H4*POWER(O2,A9-1))</f>
        <v>-301.49759884879478</v>
      </c>
      <c r="U9" s="264">
        <f t="shared" ref="U9:U15" si="0">S9+T9</f>
        <v>-107.75347453887861</v>
      </c>
    </row>
    <row r="10" spans="1:21" x14ac:dyDescent="0.3">
      <c r="A10" s="98">
        <v>4</v>
      </c>
      <c r="B10" s="97">
        <f>C10*B4</f>
        <v>0.5992283261494995</v>
      </c>
      <c r="C10" s="97">
        <f>1/(1-D4*B4/(1-D4*B4/(1-D4*B4)))</f>
        <v>1.5305392738143182</v>
      </c>
      <c r="D10" s="128">
        <f>C10*D4*C9</f>
        <v>1.3550948101728362</v>
      </c>
      <c r="E10" s="1">
        <f>D10*D4*C8</f>
        <v>1.0824218697155281</v>
      </c>
      <c r="F10" s="1">
        <f>E10*D4</f>
        <v>0.6586380072075112</v>
      </c>
      <c r="G10" s="1">
        <f>F10*D4</f>
        <v>0.40077167385050139</v>
      </c>
      <c r="H10" s="1"/>
      <c r="I10" s="1"/>
      <c r="J10" s="1"/>
      <c r="K10" s="1"/>
      <c r="L10" s="1"/>
      <c r="M10" s="235"/>
      <c r="N10" s="97">
        <f>B10+G10</f>
        <v>1.0000000000000009</v>
      </c>
      <c r="R10" s="267">
        <f>B10-G10</f>
        <v>0.19845665229899812</v>
      </c>
      <c r="S10" s="268">
        <f>IF(Rules!B23=Rules!D23,SUM(C10:F10)*B4*F4,SUM(C10:F10)*B4*F4*POWER(O2,A10-1))</f>
        <v>269.63196190513213</v>
      </c>
      <c r="T10" s="253">
        <f>IF(Rules!B23=Rules!D23,SUM(C10:F10)*D4*H4,SUM(C10:F10)*D4*H4*POWER(O2,A10-1))</f>
        <v>-419.59150697777466</v>
      </c>
      <c r="U10" s="264">
        <f t="shared" si="0"/>
        <v>-149.95954507264253</v>
      </c>
    </row>
    <row r="11" spans="1:21" x14ac:dyDescent="0.3">
      <c r="A11" s="98">
        <v>5</v>
      </c>
      <c r="B11" s="97">
        <f>C11*B4</f>
        <v>0.61619122420050754</v>
      </c>
      <c r="C11" s="97">
        <f>1/(1-D4*B4/(1-D4*B4/(1-D4*B4/(1-D4*B4))))</f>
        <v>1.5738656329529197</v>
      </c>
      <c r="D11" s="128">
        <f>C11*D4*C10</f>
        <v>1.465758294122474</v>
      </c>
      <c r="E11" s="1">
        <f>D11*D4*C9</f>
        <v>1.2977396211357335</v>
      </c>
      <c r="F11" s="1">
        <f>E11*D4*C8</f>
        <v>1.0366077241004992</v>
      </c>
      <c r="G11" s="1">
        <f>F11*D4</f>
        <v>0.63076076413432036</v>
      </c>
      <c r="H11" s="1">
        <f>G11*D4</f>
        <v>0.38380877579949352</v>
      </c>
      <c r="I11" s="1"/>
      <c r="J11" s="1"/>
      <c r="K11" s="1"/>
      <c r="L11" s="1"/>
      <c r="M11" s="235"/>
      <c r="N11" s="97">
        <f>B11+H11</f>
        <v>1.0000000000000011</v>
      </c>
      <c r="R11" s="267">
        <f>B11-H11</f>
        <v>0.23238244840101402</v>
      </c>
      <c r="S11" s="268">
        <f>IF(Rules!B23=Rules!D23,SUM(C11:G11)*B4*F4,SUM(C11:G11)*B4*F4*POWER(O2,A11-1))</f>
        <v>349.940517652697</v>
      </c>
      <c r="T11" s="253">
        <f>IF(Rules!B23=Rules!D23,SUM(C11:G11)*D4*H4,SUM(C11:G11)*D4*H4*POWER(O2,A11-1))</f>
        <v>-544.56477680542707</v>
      </c>
      <c r="U11" s="264">
        <f t="shared" si="0"/>
        <v>-194.62425915273008</v>
      </c>
    </row>
    <row r="12" spans="1:21" x14ac:dyDescent="0.3">
      <c r="A12" s="98">
        <v>6</v>
      </c>
      <c r="B12" s="97">
        <f>C12*B4</f>
        <v>0.62636650635628277</v>
      </c>
      <c r="C12" s="97">
        <f>1/(1-D4*B4/(1-D4*B4/(1-D4*B4/(1-D4*B4/(1-D4*B4)))))</f>
        <v>1.5998551736370672</v>
      </c>
      <c r="D12" s="128">
        <f>C12*D4*C11</f>
        <v>1.5321403575023667</v>
      </c>
      <c r="E12" s="1">
        <f>D12*D4*C10</f>
        <v>1.4268990883010437</v>
      </c>
      <c r="F12" s="1">
        <f>E12*D4*C9</f>
        <v>1.2633348142568956</v>
      </c>
      <c r="G12" s="1">
        <f>F12*D4*C8</f>
        <v>1.0091258718275624</v>
      </c>
      <c r="H12" s="1">
        <f>G12*D4</f>
        <v>0.61403845565012904</v>
      </c>
      <c r="I12" s="1">
        <f>H12*D4</f>
        <v>0.37363349364371856</v>
      </c>
      <c r="J12" s="1"/>
      <c r="K12" s="1"/>
      <c r="L12" s="1"/>
      <c r="M12" s="235"/>
      <c r="N12" s="97">
        <f>B12+I12</f>
        <v>1.0000000000000013</v>
      </c>
      <c r="R12" s="267">
        <f>B12-I12</f>
        <v>0.25273301271256421</v>
      </c>
      <c r="S12" s="268">
        <f>IF(Rules!B23=Rules!D23,SUM(C12:H12)*B4*F4,SUM(C12:H12)*B4*F4*POWER(O2,A12-1))</f>
        <v>433.89862047130771</v>
      </c>
      <c r="T12" s="253">
        <f>IF(Rules!B23=Rules!D23,SUM(C12:H12)*D4*H4,SUM(C12:H12)*D4*H4*POWER(O2,A12-1))</f>
        <v>-675.21733978700172</v>
      </c>
      <c r="U12" s="264">
        <f t="shared" si="0"/>
        <v>-241.31871931569401</v>
      </c>
    </row>
    <row r="13" spans="1:21" x14ac:dyDescent="0.3">
      <c r="A13" s="98">
        <v>7</v>
      </c>
      <c r="B13" s="97">
        <f>C13*B4</f>
        <v>0.63263306703433353</v>
      </c>
      <c r="C13" s="97">
        <f>1/(1-D4*B4/(1-D4*B4/(1-D4*B4/(1-D4*B4/(1-D4*B4/(1-D4*B4))))))</f>
        <v>1.6158611213050087</v>
      </c>
      <c r="D13" s="128">
        <f>C13*D4*C12</f>
        <v>1.5730224894900473</v>
      </c>
      <c r="E13" s="1">
        <f>D13*D4*C11</f>
        <v>1.506443382576629</v>
      </c>
      <c r="F13" s="1">
        <f>E13*D4*C10</f>
        <v>1.402967214230836</v>
      </c>
      <c r="G13" s="1">
        <f>F13*D4*C9</f>
        <v>1.2421462313142129</v>
      </c>
      <c r="H13" s="1">
        <f>G13*D4*C8</f>
        <v>0.99220086747121339</v>
      </c>
      <c r="I13" s="1">
        <f>H13*D4</f>
        <v>0.60373983599624692</v>
      </c>
      <c r="J13" s="1">
        <f>I13*D4</f>
        <v>0.36736693296566825</v>
      </c>
      <c r="K13" s="1"/>
      <c r="L13" s="1"/>
      <c r="M13" s="235"/>
      <c r="N13" s="97">
        <f>B13+J13</f>
        <v>1.0000000000000018</v>
      </c>
      <c r="R13" s="267">
        <f>B13-J13</f>
        <v>0.26526613406866528</v>
      </c>
      <c r="S13" s="268">
        <f>IF(Rules!B23=Rules!D23,SUM(C13:I13)*B4*F4,SUM(C13:I13)*B4*F4*POWER(O2,A13-1))</f>
        <v>520.78957461000016</v>
      </c>
      <c r="T13" s="253">
        <f>IF(Rules!B23=Rules!D23,SUM(C13:I13)*D4*H4,SUM(C13:I13)*D4*H4*POWER(O2,A13-1))</f>
        <v>-810.43389991653987</v>
      </c>
      <c r="U13" s="264">
        <f t="shared" si="0"/>
        <v>-289.64432530653971</v>
      </c>
    </row>
    <row r="14" spans="1:21" x14ac:dyDescent="0.3">
      <c r="A14" s="98">
        <v>8</v>
      </c>
      <c r="B14" s="97">
        <f>C14*B4</f>
        <v>0.63655517517793825</v>
      </c>
      <c r="C14" s="97">
        <f>1/(1-D4*B4/(1-D4*B4/(1-D4*B4/(1-D4*B4/(1-D4*B4/(1-D4*B4/(1-D4*B4)))))))</f>
        <v>1.6258789063261332</v>
      </c>
      <c r="D14" s="128">
        <f>C14*D4*C13</f>
        <v>1.598609753546778</v>
      </c>
      <c r="E14" s="1">
        <f>D14*D4*C12</f>
        <v>1.5562284784823166</v>
      </c>
      <c r="F14" s="1">
        <f>E14*D4*C11</f>
        <v>1.490360188014219</v>
      </c>
      <c r="G14" s="1">
        <f>F14*D4*C10</f>
        <v>1.3879887590614401</v>
      </c>
      <c r="H14" s="1">
        <f>G14*D4*C9</f>
        <v>1.2288847441954465</v>
      </c>
      <c r="I14" s="1">
        <f>H14*D4*C8</f>
        <v>0.98160786425509683</v>
      </c>
      <c r="J14" s="1">
        <f>I14*D4</f>
        <v>0.59729414719060647</v>
      </c>
      <c r="K14" s="1">
        <f>J14*D4</f>
        <v>0.36344482482206381</v>
      </c>
      <c r="L14" s="1"/>
      <c r="M14" s="235"/>
      <c r="N14" s="97">
        <f>B14+K14</f>
        <v>1.000000000000002</v>
      </c>
      <c r="R14" s="267">
        <f>B14-K14</f>
        <v>0.27311035035587444</v>
      </c>
      <c r="S14" s="268">
        <f>IF(Rules!B23=Rules!D23,SUM(C14:J14)*B4*F4,SUM(C14:J14)*B4*F4*POWER(O2,A14-1))</f>
        <v>609.98157439299439</v>
      </c>
      <c r="T14" s="253">
        <f>IF(Rules!B23=Rules!D23,SUM(C14:J14)*D4*H4,SUM(C14:J14)*D4*H4*POWER(O2,A14-1))</f>
        <v>-949.23126405275207</v>
      </c>
      <c r="U14" s="264">
        <f t="shared" si="0"/>
        <v>-339.24968965975768</v>
      </c>
    </row>
    <row r="15" spans="1:21" x14ac:dyDescent="0.3">
      <c r="A15" s="98">
        <v>9</v>
      </c>
      <c r="B15" s="97">
        <f>C15*B4</f>
        <v>0.63903478008221881</v>
      </c>
      <c r="C15" s="97">
        <f>1/(1-D4*B4/(1-D4*B4/(1-D4*B4/(1-D4*B4/(1-D4*B4/(1-D4*B4/(1-D4*B4/(1-D4*B4))))))))</f>
        <v>1.6322122729644073</v>
      </c>
      <c r="D15" s="128">
        <f>C15*D4*C14</f>
        <v>1.6147863359150241</v>
      </c>
      <c r="E15" s="1">
        <f>D15*D4*C13</f>
        <v>1.5877032271246025</v>
      </c>
      <c r="F15" s="1">
        <f>E15*D4*C12</f>
        <v>1.5456110986109304</v>
      </c>
      <c r="G15" s="1">
        <f>F15*D4*C11</f>
        <v>1.4801921950233894</v>
      </c>
      <c r="H15" s="1">
        <f>G15*D4*C10</f>
        <v>1.3785191958733014</v>
      </c>
      <c r="I15" s="1">
        <f>H15*D4*C9</f>
        <v>1.2205006692812033</v>
      </c>
      <c r="J15" s="1">
        <f>I15*D4*C8</f>
        <v>0.97491083761431696</v>
      </c>
      <c r="K15" s="1">
        <f>J15*D4</f>
        <v>0.59321910361997154</v>
      </c>
      <c r="L15" s="1">
        <f>K15*D4</f>
        <v>0.36096521991778363</v>
      </c>
      <c r="M15" s="235"/>
      <c r="N15" s="97">
        <f>B15+L15</f>
        <v>1.0000000000000024</v>
      </c>
      <c r="R15" s="267">
        <f>B15-L15</f>
        <v>0.27806956016443518</v>
      </c>
      <c r="S15" s="268">
        <f>IF(Rules!B23=Rules!D23,SUM(C15:K15)*B4*F4,SUM(C15:K15)*B4*F4*POWER(O2,A15-1))</f>
        <v>700.94115256349346</v>
      </c>
      <c r="T15" s="253">
        <f>IF(Rules!B23=Rules!D23,SUM(C15:K15)*D4*H4,SUM(C15:K15)*D4*H4*POWER(O2,A15-1))</f>
        <v>-1090.7792697452328</v>
      </c>
      <c r="U15" s="264">
        <f t="shared" si="0"/>
        <v>-389.83811718173934</v>
      </c>
    </row>
    <row r="16" spans="1:21" ht="16.2" thickBot="1" x14ac:dyDescent="0.35">
      <c r="A16" s="99">
        <v>10</v>
      </c>
      <c r="B16" s="129">
        <f>C16*B4</f>
        <v>0.64061240843357581</v>
      </c>
      <c r="C16" s="129">
        <f>1/(1-D4*B4/(1-D4*B4/(1-D4*B4/(1-D4*B4/(1-D4*B4/(1-D4*B4/(1-D4*B4/(1-D4*B4/(1-D4*B4)))))))))</f>
        <v>1.6362418257172795</v>
      </c>
      <c r="D16" s="137">
        <f>C16*D4*C15</f>
        <v>1.6250785542148631</v>
      </c>
      <c r="E16" s="109">
        <f>D16*D4*C14</f>
        <v>1.6077287786647632</v>
      </c>
      <c r="F16" s="109">
        <f>E16*D4*C13</f>
        <v>1.5807640388415247</v>
      </c>
      <c r="G16" s="109">
        <f>F16*D4*C12</f>
        <v>1.5388558774572265</v>
      </c>
      <c r="H16" s="109">
        <f>G16*D4*C11</f>
        <v>1.4737228925990242</v>
      </c>
      <c r="I16" s="109">
        <f>H16*D4*C10</f>
        <v>1.3724942637017357</v>
      </c>
      <c r="J16" s="109">
        <f>I16*D4*C9</f>
        <v>1.2151663701508155</v>
      </c>
      <c r="K16" s="109">
        <f>J16*D4*C8</f>
        <v>0.97064990915751048</v>
      </c>
      <c r="L16" s="109">
        <f>K16*D4</f>
        <v>0.59062639045871368</v>
      </c>
      <c r="M16" s="237">
        <f>L16*D4</f>
        <v>0.35938759156642708</v>
      </c>
      <c r="N16" s="129">
        <f>B16+M16</f>
        <v>1.0000000000000029</v>
      </c>
      <c r="R16" s="269">
        <f>B16-M16</f>
        <v>0.28122481686714873</v>
      </c>
      <c r="S16" s="270">
        <f>IF(Rules!B23=Rules!D23,SUM(C16:L16)*B4*F4,SUM(C16:L16)*B4*F4*POWER(O2,A16-1))</f>
        <v>793.23364517086122</v>
      </c>
      <c r="T16" s="254">
        <f>IF(Rules!B23=Rules!D23,SUM(C16:L16)*D4*H4,SUM(C16:L16)*D4*H4*POWER(O2,A16-1))</f>
        <v>-1234.4015086750735</v>
      </c>
      <c r="U16" s="271">
        <f>S16+T16</f>
        <v>-441.16786350421228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3</v>
      </c>
      <c r="D21" s="57">
        <f>SUM($C$21:C21)</f>
        <v>3</v>
      </c>
      <c r="E21" s="57">
        <f t="shared" ref="E21:E30" si="2">D21/R7</f>
        <v>-13.826733240333491</v>
      </c>
      <c r="F21" s="8">
        <f t="shared" ref="F21:F30" si="3">U7/E21</f>
        <v>2.3441411393222831</v>
      </c>
      <c r="G21" s="256">
        <f>U7/D21</f>
        <v>-10.803938070366877</v>
      </c>
    </row>
    <row r="22" spans="1:7" x14ac:dyDescent="0.3">
      <c r="A22" s="97">
        <v>2</v>
      </c>
      <c r="B22" s="93">
        <f>C21</f>
        <v>3</v>
      </c>
      <c r="C22" s="1">
        <f t="shared" si="1"/>
        <v>9</v>
      </c>
      <c r="D22" s="9">
        <f>SUM($C$21:C22)</f>
        <v>12</v>
      </c>
      <c r="E22" s="9">
        <f t="shared" si="2"/>
        <v>429.97502686779853</v>
      </c>
      <c r="F22" s="9">
        <f t="shared" si="3"/>
        <v>-0.15916731994266628</v>
      </c>
      <c r="G22" s="257">
        <f>U8/D22</f>
        <v>-5.7031643890686183</v>
      </c>
    </row>
    <row r="23" spans="1:7" x14ac:dyDescent="0.3">
      <c r="A23" s="97">
        <v>3</v>
      </c>
      <c r="B23" s="93">
        <f t="shared" ref="B23:B30" si="4">C22</f>
        <v>9</v>
      </c>
      <c r="C23" s="1">
        <f t="shared" si="1"/>
        <v>27</v>
      </c>
      <c r="D23" s="9">
        <f>SUM($C$21:C23)</f>
        <v>39</v>
      </c>
      <c r="E23" s="9">
        <f t="shared" si="2"/>
        <v>279.89364809902742</v>
      </c>
      <c r="F23" s="9">
        <f t="shared" si="3"/>
        <v>-0.38498006393040768</v>
      </c>
      <c r="G23" s="257">
        <f t="shared" ref="G23:G29" si="5">U9/D23</f>
        <v>-2.7629096035609897</v>
      </c>
    </row>
    <row r="24" spans="1:7" x14ac:dyDescent="0.3">
      <c r="A24" s="97">
        <v>4</v>
      </c>
      <c r="B24" s="93">
        <f t="shared" si="4"/>
        <v>27</v>
      </c>
      <c r="C24" s="1">
        <f t="shared" si="1"/>
        <v>81</v>
      </c>
      <c r="D24" s="9">
        <f>SUM($C$21:C24)</f>
        <v>120</v>
      </c>
      <c r="E24" s="9">
        <f t="shared" si="2"/>
        <v>604.66604978907935</v>
      </c>
      <c r="F24" s="9">
        <f t="shared" si="3"/>
        <v>-0.24800391079497794</v>
      </c>
      <c r="G24" s="257">
        <f t="shared" si="5"/>
        <v>-1.2496628756053545</v>
      </c>
    </row>
    <row r="25" spans="1:7" x14ac:dyDescent="0.3">
      <c r="A25" s="97">
        <v>5</v>
      </c>
      <c r="B25" s="93">
        <f t="shared" si="4"/>
        <v>81</v>
      </c>
      <c r="C25" s="1">
        <f t="shared" si="1"/>
        <v>243</v>
      </c>
      <c r="D25" s="9">
        <f>SUM($C$21:C25)</f>
        <v>363</v>
      </c>
      <c r="E25" s="9">
        <f t="shared" si="2"/>
        <v>1562.0801075887796</v>
      </c>
      <c r="F25" s="9">
        <f t="shared" si="3"/>
        <v>-0.12459300787918699</v>
      </c>
      <c r="G25" s="257">
        <f t="shared" si="5"/>
        <v>-0.53615498389181837</v>
      </c>
    </row>
    <row r="26" spans="1:7" x14ac:dyDescent="0.3">
      <c r="A26" s="97">
        <v>6</v>
      </c>
      <c r="B26" s="93">
        <f t="shared" si="4"/>
        <v>243</v>
      </c>
      <c r="C26" s="1">
        <f t="shared" si="1"/>
        <v>729</v>
      </c>
      <c r="D26" s="9">
        <f>SUM($C$21:C26)</f>
        <v>1092</v>
      </c>
      <c r="E26" s="9">
        <f t="shared" si="2"/>
        <v>4320.7651753906111</v>
      </c>
      <c r="F26" s="9">
        <f t="shared" si="3"/>
        <v>-5.5850922121422168E-2</v>
      </c>
      <c r="G26" s="257">
        <f t="shared" si="5"/>
        <v>-0.22098783820118501</v>
      </c>
    </row>
    <row r="27" spans="1:7" x14ac:dyDescent="0.3">
      <c r="A27" s="97">
        <v>7</v>
      </c>
      <c r="B27" s="93">
        <f t="shared" si="4"/>
        <v>729</v>
      </c>
      <c r="C27" s="1">
        <f t="shared" si="1"/>
        <v>2187</v>
      </c>
      <c r="D27" s="9">
        <f>SUM($C$21:C27)</f>
        <v>3279</v>
      </c>
      <c r="E27" s="9">
        <f t="shared" si="2"/>
        <v>12361.170835140292</v>
      </c>
      <c r="F27" s="9">
        <f t="shared" si="3"/>
        <v>-2.3431787261052963E-2</v>
      </c>
      <c r="G27" s="257">
        <f t="shared" si="5"/>
        <v>-8.8333127571375333E-2</v>
      </c>
    </row>
    <row r="28" spans="1:7" x14ac:dyDescent="0.3">
      <c r="A28" s="97">
        <v>8</v>
      </c>
      <c r="B28" s="93">
        <f t="shared" si="4"/>
        <v>2187</v>
      </c>
      <c r="C28" s="1">
        <f t="shared" si="1"/>
        <v>6561</v>
      </c>
      <c r="D28" s="9">
        <f>SUM($C$21:C28)</f>
        <v>9840</v>
      </c>
      <c r="E28" s="9">
        <f t="shared" si="2"/>
        <v>36029.39246783602</v>
      </c>
      <c r="F28" s="9">
        <f t="shared" si="3"/>
        <v>-9.4159147968595636E-3</v>
      </c>
      <c r="G28" s="257">
        <f t="shared" si="5"/>
        <v>-3.4476594477617653E-2</v>
      </c>
    </row>
    <row r="29" spans="1:7" x14ac:dyDescent="0.3">
      <c r="A29" s="97">
        <v>9</v>
      </c>
      <c r="B29" s="93">
        <f t="shared" si="4"/>
        <v>6561</v>
      </c>
      <c r="C29" s="1">
        <f t="shared" si="1"/>
        <v>19683</v>
      </c>
      <c r="D29" s="9">
        <f>SUM($C$21:C29)</f>
        <v>29523</v>
      </c>
      <c r="E29" s="9">
        <f t="shared" si="2"/>
        <v>106171.27593017268</v>
      </c>
      <c r="F29" s="9">
        <f t="shared" si="3"/>
        <v>-3.6717851769826168E-3</v>
      </c>
      <c r="G29" s="257">
        <f t="shared" si="5"/>
        <v>-1.3204556352055663E-2</v>
      </c>
    </row>
    <row r="30" spans="1:7" ht="16.2" thickBot="1" x14ac:dyDescent="0.35">
      <c r="A30" s="129">
        <v>10</v>
      </c>
      <c r="B30" s="94">
        <f t="shared" si="4"/>
        <v>19683</v>
      </c>
      <c r="C30" s="109">
        <f t="shared" si="1"/>
        <v>59049</v>
      </c>
      <c r="D30" s="10">
        <f>SUM($C$21:C30)</f>
        <v>88572</v>
      </c>
      <c r="E30" s="10">
        <f t="shared" si="2"/>
        <v>314950.86737612356</v>
      </c>
      <c r="F30" s="10">
        <f t="shared" si="3"/>
        <v>-1.4007513844289774E-3</v>
      </c>
      <c r="G30" s="258">
        <f>U16/D30</f>
        <v>-4.9808953563678397E-3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3</v>
      </c>
      <c r="D33" s="57">
        <f>SUM($C$33:C33)</f>
        <v>3</v>
      </c>
      <c r="E33" s="96">
        <f>D33/$R$7</f>
        <v>-13.826733240333491</v>
      </c>
      <c r="F33" s="8">
        <f t="shared" ref="F33:F42" si="7">U7/E33</f>
        <v>2.3441411393222831</v>
      </c>
      <c r="G33" s="259">
        <f>U7/D33</f>
        <v>-10.803938070366877</v>
      </c>
    </row>
    <row r="34" spans="1:7" x14ac:dyDescent="0.3">
      <c r="A34" s="97">
        <v>2</v>
      </c>
      <c r="B34" s="93">
        <f>C33+1</f>
        <v>4</v>
      </c>
      <c r="C34" s="1">
        <f t="shared" si="6"/>
        <v>12</v>
      </c>
      <c r="D34" s="9">
        <f>SUM($C$33:C34)</f>
        <v>15</v>
      </c>
      <c r="E34" s="96">
        <f t="shared" ref="E34:E42" si="8">D34/$R$7</f>
        <v>-69.133666201667452</v>
      </c>
      <c r="F34" s="9">
        <f t="shared" si="7"/>
        <v>0.98993697902821109</v>
      </c>
      <c r="G34" s="259">
        <f t="shared" ref="G34:G42" si="9">U8/D34</f>
        <v>-4.5625315112548943</v>
      </c>
    </row>
    <row r="35" spans="1:7" x14ac:dyDescent="0.3">
      <c r="A35" s="97">
        <v>3</v>
      </c>
      <c r="B35" s="93">
        <f t="shared" ref="B35:B42" si="10">C34</f>
        <v>12</v>
      </c>
      <c r="C35" s="1">
        <f t="shared" si="6"/>
        <v>36</v>
      </c>
      <c r="D35" s="9">
        <f>SUM($C$33:C35)</f>
        <v>51</v>
      </c>
      <c r="E35" s="96">
        <f t="shared" si="8"/>
        <v>-235.05446508566934</v>
      </c>
      <c r="F35" s="9">
        <f t="shared" si="7"/>
        <v>0.45841917744300725</v>
      </c>
      <c r="G35" s="259">
        <f t="shared" si="9"/>
        <v>-2.1128132262525217</v>
      </c>
    </row>
    <row r="36" spans="1:7" x14ac:dyDescent="0.3">
      <c r="A36" s="97">
        <v>4</v>
      </c>
      <c r="B36" s="93">
        <f t="shared" si="10"/>
        <v>36</v>
      </c>
      <c r="C36" s="1">
        <f t="shared" si="6"/>
        <v>108</v>
      </c>
      <c r="D36" s="9">
        <f>SUM($C$33:C36)</f>
        <v>159</v>
      </c>
      <c r="E36" s="96">
        <f t="shared" si="8"/>
        <v>-732.81686173767503</v>
      </c>
      <c r="F36" s="9">
        <f t="shared" si="7"/>
        <v>0.20463440854384057</v>
      </c>
      <c r="G36" s="259">
        <f t="shared" si="9"/>
        <v>-0.94314179290970146</v>
      </c>
    </row>
    <row r="37" spans="1:7" x14ac:dyDescent="0.3">
      <c r="A37" s="97">
        <v>5</v>
      </c>
      <c r="B37" s="93">
        <f t="shared" si="10"/>
        <v>108</v>
      </c>
      <c r="C37" s="1">
        <f t="shared" si="6"/>
        <v>324</v>
      </c>
      <c r="D37" s="9">
        <f>SUM($C$33:C37)</f>
        <v>483</v>
      </c>
      <c r="E37" s="96">
        <f t="shared" si="8"/>
        <v>-2226.1040516936919</v>
      </c>
      <c r="F37" s="9">
        <f t="shared" si="7"/>
        <v>8.7428195013909457E-2</v>
      </c>
      <c r="G37" s="259">
        <f t="shared" si="9"/>
        <v>-0.40294877671372686</v>
      </c>
    </row>
    <row r="38" spans="1:7" x14ac:dyDescent="0.3">
      <c r="A38" s="97">
        <v>6</v>
      </c>
      <c r="B38" s="93">
        <f t="shared" si="10"/>
        <v>324</v>
      </c>
      <c r="C38" s="1">
        <f t="shared" si="6"/>
        <v>972</v>
      </c>
      <c r="D38" s="9">
        <f>SUM($C$33:C38)</f>
        <v>1455</v>
      </c>
      <c r="E38" s="96">
        <f t="shared" si="8"/>
        <v>-6705.9656215617433</v>
      </c>
      <c r="F38" s="9">
        <f t="shared" si="7"/>
        <v>3.5985677967059669E-2</v>
      </c>
      <c r="G38" s="259">
        <f t="shared" si="9"/>
        <v>-0.16585478990769348</v>
      </c>
    </row>
    <row r="39" spans="1:7" x14ac:dyDescent="0.3">
      <c r="A39" s="97">
        <v>7</v>
      </c>
      <c r="B39" s="93">
        <f t="shared" si="10"/>
        <v>972</v>
      </c>
      <c r="C39" s="1">
        <f t="shared" si="6"/>
        <v>2916</v>
      </c>
      <c r="D39" s="9">
        <f>SUM($C$33:C39)</f>
        <v>4371</v>
      </c>
      <c r="E39" s="96">
        <f t="shared" si="8"/>
        <v>-20145.550331165894</v>
      </c>
      <c r="F39" s="9">
        <f t="shared" si="7"/>
        <v>1.4377583165769836E-2</v>
      </c>
      <c r="G39" s="259">
        <f t="shared" si="9"/>
        <v>-6.6265002357936337E-2</v>
      </c>
    </row>
    <row r="40" spans="1:7" x14ac:dyDescent="0.3">
      <c r="A40" s="97">
        <v>8</v>
      </c>
      <c r="B40" s="93">
        <f t="shared" si="10"/>
        <v>2916</v>
      </c>
      <c r="C40" s="1">
        <f t="shared" si="6"/>
        <v>8748</v>
      </c>
      <c r="D40" s="9">
        <f>SUM($C$33:C40)</f>
        <v>13119</v>
      </c>
      <c r="E40" s="96">
        <f t="shared" si="8"/>
        <v>-60464.304459978353</v>
      </c>
      <c r="F40" s="9">
        <f t="shared" si="7"/>
        <v>5.6107432755520877E-3</v>
      </c>
      <c r="G40" s="259">
        <f t="shared" si="9"/>
        <v>-2.5859416850351223E-2</v>
      </c>
    </row>
    <row r="41" spans="1:7" x14ac:dyDescent="0.3">
      <c r="A41" s="97">
        <v>9</v>
      </c>
      <c r="B41" s="93">
        <f t="shared" si="10"/>
        <v>8748</v>
      </c>
      <c r="C41" s="1">
        <f t="shared" si="6"/>
        <v>26244</v>
      </c>
      <c r="D41" s="9">
        <f>SUM($C$33:C41)</f>
        <v>39363</v>
      </c>
      <c r="E41" s="96">
        <f t="shared" si="8"/>
        <v>-181420.56684641572</v>
      </c>
      <c r="F41" s="9">
        <f t="shared" si="7"/>
        <v>2.1488088366065057E-3</v>
      </c>
      <c r="G41" s="259">
        <f t="shared" si="9"/>
        <v>-9.9036688560765022E-3</v>
      </c>
    </row>
    <row r="42" spans="1:7" ht="16.2" thickBot="1" x14ac:dyDescent="0.35">
      <c r="A42" s="129">
        <v>10</v>
      </c>
      <c r="B42" s="94">
        <f t="shared" si="10"/>
        <v>26244</v>
      </c>
      <c r="C42" s="109">
        <f t="shared" si="6"/>
        <v>78732</v>
      </c>
      <c r="D42" s="10">
        <f>SUM($C$33:C42)</f>
        <v>118095</v>
      </c>
      <c r="E42" s="357">
        <f t="shared" si="8"/>
        <v>-544289.3540057278</v>
      </c>
      <c r="F42" s="10">
        <f t="shared" si="7"/>
        <v>8.1053921091311606E-4</v>
      </c>
      <c r="G42" s="259">
        <f t="shared" si="9"/>
        <v>-3.7357031500420195E-3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3</v>
      </c>
      <c r="D45" s="57">
        <f>SUM(C45:C45)</f>
        <v>3</v>
      </c>
      <c r="E45" s="57">
        <f t="shared" ref="E45:E54" si="12">D45/R7</f>
        <v>-13.826733240333491</v>
      </c>
      <c r="F45" s="262">
        <f t="shared" ref="F45:F54" si="13">U7/E45</f>
        <v>2.3441411393222831</v>
      </c>
      <c r="G45" s="256">
        <f>U7/D45</f>
        <v>-10.803938070366877</v>
      </c>
    </row>
    <row r="46" spans="1:7" x14ac:dyDescent="0.3">
      <c r="A46" s="97">
        <v>2</v>
      </c>
      <c r="B46" s="93">
        <f t="shared" ref="B46:B54" si="14">B45*$O$2*2</f>
        <v>6</v>
      </c>
      <c r="C46" s="1">
        <f t="shared" si="11"/>
        <v>18</v>
      </c>
      <c r="D46" s="9">
        <f>SUM($C$45:C46)</f>
        <v>21</v>
      </c>
      <c r="E46" s="9">
        <f t="shared" si="12"/>
        <v>752.45629701864743</v>
      </c>
      <c r="F46" s="98">
        <f t="shared" si="13"/>
        <v>-9.0952754252952156E-2</v>
      </c>
      <c r="G46" s="257">
        <f t="shared" ref="G46:G54" si="15">U8/D46</f>
        <v>-3.2589510794677818</v>
      </c>
    </row>
    <row r="47" spans="1:7" x14ac:dyDescent="0.3">
      <c r="A47" s="97">
        <v>3</v>
      </c>
      <c r="B47" s="93">
        <f t="shared" si="14"/>
        <v>36</v>
      </c>
      <c r="C47" s="1">
        <f t="shared" si="11"/>
        <v>108</v>
      </c>
      <c r="D47" s="9">
        <f>SUM($C$45:C47)</f>
        <v>129</v>
      </c>
      <c r="E47" s="9">
        <f t="shared" si="12"/>
        <v>925.80206678909076</v>
      </c>
      <c r="F47" s="98">
        <f t="shared" si="13"/>
        <v>-0.11638932165337906</v>
      </c>
      <c r="G47" s="257">
        <f t="shared" si="15"/>
        <v>-0.83529825223936904</v>
      </c>
    </row>
    <row r="48" spans="1:7" x14ac:dyDescent="0.3">
      <c r="A48" s="97">
        <v>4</v>
      </c>
      <c r="B48" s="93">
        <f t="shared" si="14"/>
        <v>216</v>
      </c>
      <c r="C48" s="1">
        <f t="shared" si="11"/>
        <v>648</v>
      </c>
      <c r="D48" s="9">
        <f>SUM($C$45:C48)</f>
        <v>777</v>
      </c>
      <c r="E48" s="9">
        <f t="shared" si="12"/>
        <v>3915.2126723842889</v>
      </c>
      <c r="F48" s="98">
        <f t="shared" si="13"/>
        <v>-3.830176228493868E-2</v>
      </c>
      <c r="G48" s="257">
        <f t="shared" si="15"/>
        <v>-0.19299812750661843</v>
      </c>
    </row>
    <row r="49" spans="1:7" x14ac:dyDescent="0.3">
      <c r="A49" s="97">
        <v>5</v>
      </c>
      <c r="B49" s="93">
        <f t="shared" si="14"/>
        <v>1296</v>
      </c>
      <c r="C49" s="1">
        <f t="shared" si="11"/>
        <v>3888</v>
      </c>
      <c r="D49" s="9">
        <f>SUM($C$45:C49)</f>
        <v>4665</v>
      </c>
      <c r="E49" s="9">
        <f t="shared" si="12"/>
        <v>20074.665845459109</v>
      </c>
      <c r="F49" s="98">
        <f t="shared" si="13"/>
        <v>-9.695018619538023E-3</v>
      </c>
      <c r="G49" s="257">
        <f t="shared" si="15"/>
        <v>-4.1720098425022521E-2</v>
      </c>
    </row>
    <row r="50" spans="1:7" x14ac:dyDescent="0.3">
      <c r="A50" s="97">
        <v>6</v>
      </c>
      <c r="B50" s="93">
        <f t="shared" si="14"/>
        <v>7776</v>
      </c>
      <c r="C50" s="1">
        <f t="shared" si="11"/>
        <v>23328</v>
      </c>
      <c r="D50" s="9">
        <f>SUM($C$45:C50)</f>
        <v>27993</v>
      </c>
      <c r="E50" s="9">
        <f t="shared" si="12"/>
        <v>110761.15343837855</v>
      </c>
      <c r="F50" s="98">
        <f t="shared" si="13"/>
        <v>-2.1787306453968139E-3</v>
      </c>
      <c r="G50" s="257">
        <f t="shared" si="15"/>
        <v>-8.6206808600612292E-3</v>
      </c>
    </row>
    <row r="51" spans="1:7" x14ac:dyDescent="0.3">
      <c r="A51" s="97">
        <v>7</v>
      </c>
      <c r="B51" s="93">
        <f t="shared" si="14"/>
        <v>46656</v>
      </c>
      <c r="C51" s="1">
        <f t="shared" si="11"/>
        <v>139968</v>
      </c>
      <c r="D51" s="9">
        <f>SUM($C$45:C51)</f>
        <v>167961</v>
      </c>
      <c r="E51" s="9">
        <f t="shared" si="12"/>
        <v>633179.20544098772</v>
      </c>
      <c r="F51" s="98">
        <f t="shared" si="13"/>
        <v>-4.5744446882902974E-4</v>
      </c>
      <c r="G51" s="257">
        <f t="shared" si="15"/>
        <v>-1.7244736891691506E-3</v>
      </c>
    </row>
    <row r="52" spans="1:7" x14ac:dyDescent="0.3">
      <c r="A52" s="97">
        <v>8</v>
      </c>
      <c r="B52" s="93">
        <f t="shared" si="14"/>
        <v>279936</v>
      </c>
      <c r="C52" s="1">
        <f t="shared" si="11"/>
        <v>839808</v>
      </c>
      <c r="D52" s="9">
        <f>SUM($C$45:C52)</f>
        <v>1007769</v>
      </c>
      <c r="E52" s="9">
        <f t="shared" si="12"/>
        <v>3689970.0018210001</v>
      </c>
      <c r="F52" s="98">
        <f t="shared" si="13"/>
        <v>-9.1938332694395335E-5</v>
      </c>
      <c r="G52" s="257">
        <f t="shared" si="15"/>
        <v>-3.3663437718341969E-4</v>
      </c>
    </row>
    <row r="53" spans="1:7" x14ac:dyDescent="0.3">
      <c r="A53" s="97">
        <v>9</v>
      </c>
      <c r="B53" s="93">
        <f t="shared" si="14"/>
        <v>1679616</v>
      </c>
      <c r="C53" s="1">
        <f t="shared" si="11"/>
        <v>5038848</v>
      </c>
      <c r="D53" s="9">
        <f>SUM($C$45:C53)</f>
        <v>6046617</v>
      </c>
      <c r="E53" s="9">
        <f t="shared" si="12"/>
        <v>21744979.91230813</v>
      </c>
      <c r="F53" s="98">
        <f t="shared" si="13"/>
        <v>-1.7927729469231771E-5</v>
      </c>
      <c r="G53" s="257">
        <f t="shared" si="15"/>
        <v>-6.4472103521975892E-5</v>
      </c>
    </row>
    <row r="54" spans="1:7" ht="16.2" thickBot="1" x14ac:dyDescent="0.35">
      <c r="A54" s="129">
        <v>10</v>
      </c>
      <c r="B54" s="94">
        <f t="shared" si="14"/>
        <v>10077696</v>
      </c>
      <c r="C54" s="109">
        <f t="shared" si="11"/>
        <v>30233088</v>
      </c>
      <c r="D54" s="10">
        <f>SUM($C$45:C54)</f>
        <v>36279705</v>
      </c>
      <c r="E54" s="10">
        <f t="shared" si="12"/>
        <v>129006057.87268987</v>
      </c>
      <c r="F54" s="99">
        <f t="shared" si="13"/>
        <v>-3.4197453265301735E-6</v>
      </c>
      <c r="G54" s="258">
        <f t="shared" si="15"/>
        <v>-1.2160183317483212E-5</v>
      </c>
    </row>
  </sheetData>
  <mergeCells count="3">
    <mergeCell ref="A18:F18"/>
    <mergeCell ref="A31:G31"/>
    <mergeCell ref="A43:G43"/>
  </mergeCells>
  <conditionalFormatting sqref="F21:F30">
    <cfRule type="cellIs" dxfId="440" priority="78" operator="equal">
      <formula>MAX($F$21:$F$30)</formula>
    </cfRule>
  </conditionalFormatting>
  <conditionalFormatting sqref="E21:E30">
    <cfRule type="cellIs" dxfId="439" priority="70" stopIfTrue="1" operator="lessThan">
      <formula>0</formula>
    </cfRule>
    <cfRule type="cellIs" dxfId="438" priority="71" operator="equal">
      <formula>MIN($E$21:$E$30)</formula>
    </cfRule>
  </conditionalFormatting>
  <conditionalFormatting sqref="R7:R16">
    <cfRule type="cellIs" dxfId="437" priority="12" operator="lessThanOrEqual">
      <formula>0</formula>
    </cfRule>
    <cfRule type="cellIs" dxfId="436" priority="13" operator="greaterThan">
      <formula>0</formula>
    </cfRule>
  </conditionalFormatting>
  <conditionalFormatting sqref="U7:U16">
    <cfRule type="cellIs" dxfId="435" priority="10" operator="lessThanOrEqual">
      <formula>0</formula>
    </cfRule>
    <cfRule type="cellIs" dxfId="434" priority="11" operator="greaterThan">
      <formula>0</formula>
    </cfRule>
  </conditionalFormatting>
  <conditionalFormatting sqref="S7:T16">
    <cfRule type="cellIs" dxfId="433" priority="8" operator="lessThanOrEqual">
      <formula>0</formula>
    </cfRule>
    <cfRule type="cellIs" dxfId="432" priority="9" operator="greaterThan">
      <formula>0</formula>
    </cfRule>
  </conditionalFormatting>
  <conditionalFormatting sqref="F45:F54">
    <cfRule type="cellIs" dxfId="431" priority="7" operator="equal">
      <formula>MAX($F$45:$F$54)</formula>
    </cfRule>
  </conditionalFormatting>
  <conditionalFormatting sqref="E45:E54">
    <cfRule type="cellIs" dxfId="430" priority="5" stopIfTrue="1" operator="lessThan">
      <formula>0</formula>
    </cfRule>
    <cfRule type="cellIs" dxfId="429" priority="6" operator="equal">
      <formula>MIN($E$45:$E$54)</formula>
    </cfRule>
  </conditionalFormatting>
  <conditionalFormatting sqref="E33:E42">
    <cfRule type="cellIs" dxfId="428" priority="3" stopIfTrue="1" operator="lessThan">
      <formula>0</formula>
    </cfRule>
    <cfRule type="cellIs" dxfId="427" priority="4" operator="equal">
      <formula>MIN($E$33:$E$42)</formula>
    </cfRule>
  </conditionalFormatting>
  <conditionalFormatting sqref="F33:F42">
    <cfRule type="cellIs" dxfId="426" priority="1" operator="lessThanOrEqual">
      <formula>0</formula>
    </cfRule>
    <cfRule type="cellIs" dxfId="425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U54"/>
  <sheetViews>
    <sheetView topLeftCell="A24"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1.0000000000000004</v>
      </c>
    </row>
    <row r="2" spans="1:21" x14ac:dyDescent="0.3">
      <c r="A2" t="s">
        <v>39</v>
      </c>
      <c r="B2" s="133" t="s">
        <v>122</v>
      </c>
      <c r="C2" s="139">
        <f>Analysis!B26</f>
        <v>0.42727505578589536</v>
      </c>
      <c r="D2" s="133" t="s">
        <v>123</v>
      </c>
      <c r="E2" s="139">
        <f>Analysis!H26</f>
        <v>0.57272494421410514</v>
      </c>
      <c r="F2" s="133" t="s">
        <v>46</v>
      </c>
      <c r="G2" s="139">
        <f>Analysis!S26</f>
        <v>205.10066559730828</v>
      </c>
      <c r="H2" t="s">
        <v>149</v>
      </c>
      <c r="I2" s="153">
        <f>Analysis!T26</f>
        <v>-205.36196610287098</v>
      </c>
      <c r="J2" t="s">
        <v>47</v>
      </c>
      <c r="K2" s="153">
        <f>G2*C2+I2*E2</f>
        <v>-29.981522245151567</v>
      </c>
      <c r="L2" t="s">
        <v>46</v>
      </c>
      <c r="M2" s="160">
        <v>2</v>
      </c>
      <c r="N2" t="s">
        <v>149</v>
      </c>
      <c r="O2" s="160">
        <v>4</v>
      </c>
    </row>
    <row r="4" spans="1:21" x14ac:dyDescent="0.3">
      <c r="A4" t="s">
        <v>120</v>
      </c>
      <c r="B4">
        <f>$C$2</f>
        <v>0.42727505578589536</v>
      </c>
      <c r="C4" t="s">
        <v>121</v>
      </c>
      <c r="D4">
        <f>$E$2</f>
        <v>0.57272494421410514</v>
      </c>
      <c r="E4" t="s">
        <v>46</v>
      </c>
      <c r="F4">
        <f>G2</f>
        <v>205.10066559730828</v>
      </c>
      <c r="G4" t="s">
        <v>149</v>
      </c>
      <c r="H4">
        <f>I2</f>
        <v>-205.36196610287098</v>
      </c>
      <c r="I4" t="s">
        <v>47</v>
      </c>
      <c r="J4">
        <f>B4*F4+D4*H4</f>
        <v>-29.981522245151567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0.42727505578589536</v>
      </c>
      <c r="C7" s="95">
        <v>1</v>
      </c>
      <c r="D7" s="22">
        <f>C7*D4</f>
        <v>0.57272494421410514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1.0000000000000004</v>
      </c>
      <c r="R7" s="265">
        <f>B7-D7</f>
        <v>-0.14544988842820977</v>
      </c>
      <c r="S7" s="266">
        <f>IF(Rules!B23=Rules!D23,SUM(C7)*B4*F4,SUM(C7)*B4*F4*POWER(O2,A7-1))</f>
        <v>87.634398334814165</v>
      </c>
      <c r="T7" s="252">
        <f>IF(Rules!B23=Rules!D23,SUM(C7)*D4*H4,SUM(C7)*D4*H4*POWER(O2,A7-1))</f>
        <v>-117.61592057996573</v>
      </c>
      <c r="U7" s="263">
        <f>S7+T7</f>
        <v>-29.981522245151567</v>
      </c>
    </row>
    <row r="8" spans="1:21" x14ac:dyDescent="0.3">
      <c r="A8" s="98">
        <v>2</v>
      </c>
      <c r="B8" s="97">
        <f>C8*B4</f>
        <v>0.56571074443139036</v>
      </c>
      <c r="C8" s="97">
        <f>1/(1-B4*D4)</f>
        <v>1.323996654545788</v>
      </c>
      <c r="D8" s="128">
        <f>C8*D4</f>
        <v>0.75828591011439828</v>
      </c>
      <c r="E8" s="1">
        <f>D8*D4</f>
        <v>0.4342892555686107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1.0000000000000011</v>
      </c>
      <c r="R8" s="267">
        <f>B8-E8</f>
        <v>0.13142148886277966</v>
      </c>
      <c r="S8" s="268">
        <f>IF(Rules!B23=Rules!D23,SUM(C8:D8)*B4*F4,SUM(C8:D8)*B4*F4*POWER(O2,A8-1))</f>
        <v>182.47957971706921</v>
      </c>
      <c r="T8" s="253">
        <f>IF(Rules!B23=Rules!D23,SUM(C8:D8)*D4*H4,SUM(C8:D8)*D4*H4*POWER(O2,A8-1))</f>
        <v>-244.90958075011983</v>
      </c>
      <c r="U8" s="264">
        <f>S8+T8</f>
        <v>-62.430001033050615</v>
      </c>
    </row>
    <row r="9" spans="1:21" x14ac:dyDescent="0.3">
      <c r="A9" s="98">
        <v>3</v>
      </c>
      <c r="B9" s="97">
        <f>C9*B4</f>
        <v>0.63206056398849009</v>
      </c>
      <c r="C9" s="97">
        <f>1/(1-D4*B4/(1-D4*B4))</f>
        <v>1.4792826200114322</v>
      </c>
      <c r="D9" s="128">
        <f>C9*D4*C8</f>
        <v>1.1217191678317804</v>
      </c>
      <c r="E9" s="1">
        <f>D9*(D4)</f>
        <v>0.64243654782034887</v>
      </c>
      <c r="F9" s="1">
        <f>E9*D4</f>
        <v>0.36793943601151158</v>
      </c>
      <c r="G9" s="1"/>
      <c r="H9" s="1"/>
      <c r="I9" s="1"/>
      <c r="J9" s="1"/>
      <c r="K9" s="1"/>
      <c r="L9" s="1"/>
      <c r="M9" s="235"/>
      <c r="N9" s="97">
        <f>B9+F9</f>
        <v>1.0000000000000018</v>
      </c>
      <c r="R9" s="267">
        <f>B9-F9</f>
        <v>0.26412112797697851</v>
      </c>
      <c r="S9" s="268">
        <f>IF(Rules!B23=Rules!D23,SUM(C9:E9)*B4*F4,SUM(C9:E9)*B4*F4*POWER(O2,A9-1))</f>
        <v>284.23676708194722</v>
      </c>
      <c r="T9" s="253">
        <f>IF(Rules!B23=Rules!D23,SUM(C9:E9)*D4*H4,SUM(C9:E9)*D4*H4*POWER(O2,A9-1))</f>
        <v>-381.47998569342167</v>
      </c>
      <c r="U9" s="264">
        <f t="shared" ref="U9:U15" si="0">S9+T9</f>
        <v>-97.243218611474447</v>
      </c>
    </row>
    <row r="10" spans="1:21" x14ac:dyDescent="0.3">
      <c r="A10" s="98">
        <v>4</v>
      </c>
      <c r="B10" s="97">
        <f>C10*B4</f>
        <v>0.66970681355286754</v>
      </c>
      <c r="C10" s="97">
        <f>1/(1-D4*B4/(1-D4*B4/(1-D4*B4)))</f>
        <v>1.567390383510834</v>
      </c>
      <c r="D10" s="128">
        <f>C10*D4*C9</f>
        <v>1.3279277033086376</v>
      </c>
      <c r="E10" s="1">
        <f>D10*D4*C8</f>
        <v>1.0069488670695128</v>
      </c>
      <c r="F10" s="1">
        <f>E10*D4</f>
        <v>0.57670473371884312</v>
      </c>
      <c r="G10" s="1">
        <f>F10*D4</f>
        <v>0.33029318644713479</v>
      </c>
      <c r="H10" s="1"/>
      <c r="I10" s="1"/>
      <c r="J10" s="1"/>
      <c r="K10" s="1"/>
      <c r="L10" s="1"/>
      <c r="M10" s="235"/>
      <c r="N10" s="97">
        <f>B10+G10</f>
        <v>1.0000000000000022</v>
      </c>
      <c r="R10" s="267">
        <f>B10-G10</f>
        <v>0.33941362710573275</v>
      </c>
      <c r="S10" s="268">
        <f>IF(Rules!B23=Rules!D23,SUM(C10:F10)*B4*F4,SUM(C10:F10)*B4*F4*POWER(O2,A10-1))</f>
        <v>392.51198900217923</v>
      </c>
      <c r="T10" s="253">
        <f>IF(Rules!B23=Rules!D23,SUM(C10:F10)*D4*H4,SUM(C10:F10)*D4*H4*POWER(O2,A10-1))</f>
        <v>-526.79837828959739</v>
      </c>
      <c r="U10" s="264">
        <f t="shared" si="0"/>
        <v>-134.28638928741816</v>
      </c>
    </row>
    <row r="11" spans="1:21" x14ac:dyDescent="0.3">
      <c r="A11" s="98">
        <v>5</v>
      </c>
      <c r="B11" s="97">
        <f>C11*B4</f>
        <v>0.69313076555408915</v>
      </c>
      <c r="C11" s="97">
        <f>1/(1-D4*B4/(1-D4*B4/(1-D4*B4/(1-D4*B4))))</f>
        <v>1.6222121000702936</v>
      </c>
      <c r="D11" s="128">
        <f>C11*D4*C10</f>
        <v>1.4562331492201124</v>
      </c>
      <c r="E11" s="1">
        <f>D11*D4*C9</f>
        <v>1.2337528427310285</v>
      </c>
      <c r="F11" s="1">
        <f>E11*D4*C8</f>
        <v>0.93553739720652396</v>
      </c>
      <c r="G11" s="1">
        <f>F11*D4</f>
        <v>0.5358056036253156</v>
      </c>
      <c r="H11" s="1">
        <f>G11*D4</f>
        <v>0.3068692344459138</v>
      </c>
      <c r="I11" s="1"/>
      <c r="J11" s="1"/>
      <c r="K11" s="1"/>
      <c r="L11" s="1"/>
      <c r="M11" s="235"/>
      <c r="N11" s="97">
        <f>B11+H11</f>
        <v>1.0000000000000029</v>
      </c>
      <c r="R11" s="267">
        <f>B11-H11</f>
        <v>0.38626153110817535</v>
      </c>
      <c r="S11" s="268">
        <f>IF(Rules!B23=Rules!D23,SUM(C11:G11)*B4*F4,SUM(C11:G11)*B4*F4*POWER(O2,A11-1))</f>
        <v>506.83714391687028</v>
      </c>
      <c r="T11" s="253">
        <f>IF(Rules!B23=Rules!D23,SUM(C11:G11)*D4*H4,SUM(C11:G11)*D4*H4*POWER(O2,A11-1))</f>
        <v>-680.23650984799895</v>
      </c>
      <c r="U11" s="264">
        <f t="shared" si="0"/>
        <v>-173.39936593112867</v>
      </c>
    </row>
    <row r="12" spans="1:21" x14ac:dyDescent="0.3">
      <c r="A12" s="98">
        <v>6</v>
      </c>
      <c r="B12" s="97">
        <f>C12*B4</f>
        <v>0.70855078378977332</v>
      </c>
      <c r="C12" s="97">
        <f>1/(1-D4*B4/(1-D4*B4/(1-D4*B4/(1-D4*B4/(1-D4*B4)))))</f>
        <v>1.6583013077759057</v>
      </c>
      <c r="D12" s="128">
        <f>C12*D4*C11</f>
        <v>1.5406967920584067</v>
      </c>
      <c r="E12" s="1">
        <f>D12*D4*C10</f>
        <v>1.3830581965177784</v>
      </c>
      <c r="F12" s="1">
        <f>E12*D4*C9</f>
        <v>1.1717574088531755</v>
      </c>
      <c r="G12" s="1">
        <f>F12*D4*C8</f>
        <v>0.88852713320551924</v>
      </c>
      <c r="H12" s="1">
        <f>G12*D4</f>
        <v>0.5088816527978498</v>
      </c>
      <c r="I12" s="1">
        <f>H12*D4</f>
        <v>0.29144921621023012</v>
      </c>
      <c r="J12" s="1"/>
      <c r="K12" s="1"/>
      <c r="L12" s="1"/>
      <c r="M12" s="235"/>
      <c r="N12" s="97">
        <f>B12+I12</f>
        <v>1.0000000000000036</v>
      </c>
      <c r="R12" s="267">
        <f>B12-I12</f>
        <v>0.4171015675795432</v>
      </c>
      <c r="S12" s="268">
        <f>IF(Rules!B23=Rules!D23,SUM(C12:H12)*B4*F4,SUM(C12:H12)*B4*F4*POWER(O2,A12-1))</f>
        <v>626.69308037545977</v>
      </c>
      <c r="T12" s="253">
        <f>IF(Rules!B23=Rules!D23,SUM(C12:H12)*D4*H4,SUM(C12:H12)*D4*H4*POWER(O2,A12-1))</f>
        <v>-841.09761657565957</v>
      </c>
      <c r="U12" s="264">
        <f t="shared" si="0"/>
        <v>-214.4045362001998</v>
      </c>
    </row>
    <row r="13" spans="1:21" x14ac:dyDescent="0.3">
      <c r="A13" s="98">
        <v>7</v>
      </c>
      <c r="B13" s="97">
        <f>C13*B4</f>
        <v>0.71908186016284403</v>
      </c>
      <c r="C13" s="97">
        <f>1/(1-D4*B4/(1-D4*B4/(1-D4*B4/(1-D4*B4/(1-D4*B4/(1-D4*B4))))))</f>
        <v>1.6829483734785844</v>
      </c>
      <c r="D13" s="128">
        <f>C13*D4*C12</f>
        <v>1.5983810995528962</v>
      </c>
      <c r="E13" s="1">
        <f>D13*D4*C11</f>
        <v>1.4850260450380843</v>
      </c>
      <c r="F13" s="1">
        <f>E13*D4*C10</f>
        <v>1.3330834815903487</v>
      </c>
      <c r="G13" s="1">
        <f>F13*D4*C9</f>
        <v>1.1294177281231981</v>
      </c>
      <c r="H13" s="1">
        <f>G13*D4*C8</f>
        <v>0.85642154986923524</v>
      </c>
      <c r="I13" s="1">
        <f>H13*D4</f>
        <v>0.49049398437261521</v>
      </c>
      <c r="J13" s="1">
        <f>I13*D4</f>
        <v>0.28091813983716019</v>
      </c>
      <c r="K13" s="1"/>
      <c r="L13" s="1"/>
      <c r="M13" s="235"/>
      <c r="N13" s="97">
        <f>B13+J13</f>
        <v>1.0000000000000042</v>
      </c>
      <c r="R13" s="267">
        <f>B13-J13</f>
        <v>0.43816372032568385</v>
      </c>
      <c r="S13" s="268">
        <f>IF(Rules!B23=Rules!D23,SUM(C13:I13)*B4*F4,SUM(C13:I13)*B4*F4*POWER(O2,A13-1))</f>
        <v>751.5326424389458</v>
      </c>
      <c r="T13" s="253">
        <f>IF(Rules!B23=Rules!D23,SUM(C13:I13)*D4*H4,SUM(C13:I13)*D4*H4*POWER(O2,A13-1))</f>
        <v>-1008.6473492822009</v>
      </c>
      <c r="U13" s="264">
        <f t="shared" si="0"/>
        <v>-257.11470684325514</v>
      </c>
    </row>
    <row r="14" spans="1:21" x14ac:dyDescent="0.3">
      <c r="A14" s="98">
        <v>8</v>
      </c>
      <c r="B14" s="97">
        <f>C14*B4</f>
        <v>0.7264557873096863</v>
      </c>
      <c r="C14" s="97">
        <f>1/(1-D4*B4/(1-D4*B4/(1-D4*B4/(1-D4*B4/(1-D4*B4/(1-D4*B4/(1-D4*B4)))))))</f>
        <v>1.7002064067922289</v>
      </c>
      <c r="D14" s="128">
        <f>C14*D4*C13</f>
        <v>1.6387720212319106</v>
      </c>
      <c r="E14" s="1">
        <f>D14*D4*C12</f>
        <v>1.5564245858588217</v>
      </c>
      <c r="F14" s="1">
        <f>E14*D4*C11</f>
        <v>1.4460450313035462</v>
      </c>
      <c r="G14" s="1">
        <f>F14*D4*C10</f>
        <v>1.2980908660205479</v>
      </c>
      <c r="H14" s="1">
        <f>G14*D4*C9</f>
        <v>1.0997712124145309</v>
      </c>
      <c r="I14" s="1">
        <f>H14*D4*C8</f>
        <v>0.83394101472336779</v>
      </c>
      <c r="J14" s="1">
        <f>I14*D4</f>
        <v>0.47761882113529502</v>
      </c>
      <c r="K14" s="1">
        <f>J14*D4</f>
        <v>0.27354421269031848</v>
      </c>
      <c r="L14" s="1"/>
      <c r="M14" s="235"/>
      <c r="N14" s="97">
        <f>B14+K14</f>
        <v>1.0000000000000049</v>
      </c>
      <c r="R14" s="267">
        <f>B14-K14</f>
        <v>0.45291157461936782</v>
      </c>
      <c r="S14" s="268">
        <f>IF(Rules!B23=Rules!D23,SUM(C14:J14)*B4*F4,SUM(C14:J14)*B4*F4*POWER(O2,A14-1))</f>
        <v>880.80194164050954</v>
      </c>
      <c r="T14" s="253">
        <f>IF(Rules!B23=Rules!D23,SUM(C14:J14)*D4*H4,SUM(C14:J14)*D4*H4*POWER(O2,A14-1))</f>
        <v>-1182.1423229137922</v>
      </c>
      <c r="U14" s="264">
        <f t="shared" si="0"/>
        <v>-301.34038127328267</v>
      </c>
    </row>
    <row r="15" spans="1:21" x14ac:dyDescent="0.3">
      <c r="A15" s="98">
        <v>9</v>
      </c>
      <c r="B15" s="97">
        <f>C15*B4</f>
        <v>0.73170973107770099</v>
      </c>
      <c r="C15" s="97">
        <f>1/(1-D4*B4/(1-D4*B4/(1-D4*B4/(1-D4*B4/(1-D4*B4/(1-D4*B4/(1-D4*B4/(1-D4*B4))))))))</f>
        <v>1.7125028039183168</v>
      </c>
      <c r="D15" s="128">
        <f>C15*D4*C14</f>
        <v>1.6675506661810535</v>
      </c>
      <c r="E15" s="1">
        <f>D15*D4*C13</f>
        <v>1.6072962463892735</v>
      </c>
      <c r="F15" s="1">
        <f>E15*D4*C12</f>
        <v>1.5265304522091574</v>
      </c>
      <c r="G15" s="1">
        <f>F15*D4*C11</f>
        <v>1.4182709497181101</v>
      </c>
      <c r="H15" s="1">
        <f>G15*D4*C10</f>
        <v>1.2731585293106298</v>
      </c>
      <c r="I15" s="1">
        <f>H15*D4*C9</f>
        <v>1.0786479868456977</v>
      </c>
      <c r="J15" s="1">
        <f>I15*D4*C8</f>
        <v>0.81792357039835339</v>
      </c>
      <c r="K15" s="1">
        <f>J15*D4</f>
        <v>0.46844523122779863</v>
      </c>
      <c r="L15" s="1">
        <f>K15*D4</f>
        <v>0.26829026892230456</v>
      </c>
      <c r="M15" s="235"/>
      <c r="N15" s="97">
        <f>B15+L15</f>
        <v>1.0000000000000056</v>
      </c>
      <c r="R15" s="267">
        <f>B15-L15</f>
        <v>0.46341946215539642</v>
      </c>
      <c r="S15" s="268">
        <f>IF(Rules!B23=Rules!D23,SUM(C15:K15)*B4*F4,SUM(C15:K15)*B4*F4*POWER(O2,A15-1))</f>
        <v>1013.9585957736405</v>
      </c>
      <c r="T15" s="253">
        <f>IF(Rules!B23=Rules!D23,SUM(C15:K15)*D4*H4,SUM(C15:K15)*D4*H4*POWER(O2,A15-1))</f>
        <v>-1360.8545952041879</v>
      </c>
      <c r="U15" s="264">
        <f t="shared" si="0"/>
        <v>-346.89599943054748</v>
      </c>
    </row>
    <row r="16" spans="1:21" ht="16.2" thickBot="1" x14ac:dyDescent="0.35">
      <c r="A16" s="99">
        <v>10</v>
      </c>
      <c r="B16" s="129">
        <f>C16*B4</f>
        <v>0.73549978474911348</v>
      </c>
      <c r="C16" s="129">
        <f>1/(1-D4*B4/(1-D4*B4/(1-D4*B4/(1-D4*B4/(1-D4*B4/(1-D4*B4/(1-D4*B4/(1-D4*B4/(1-D4*B4)))))))))</f>
        <v>1.7213730939576952</v>
      </c>
      <c r="D16" s="137">
        <f>C16*D4*C15</f>
        <v>1.6883108063279273</v>
      </c>
      <c r="E16" s="109">
        <f>D16*D4*C14</f>
        <v>1.6439936935408916</v>
      </c>
      <c r="F16" s="109">
        <f>E16*D4*C13</f>
        <v>1.5845904693063264</v>
      </c>
      <c r="G16" s="109">
        <f>F16*D4*C12</f>
        <v>1.5049656285271162</v>
      </c>
      <c r="H16" s="109">
        <f>G16*D4*C11</f>
        <v>1.3982354745529928</v>
      </c>
      <c r="I16" s="109">
        <f>H16*D4*C10</f>
        <v>1.2551730124386031</v>
      </c>
      <c r="J16" s="109">
        <f>I16*D4*C9</f>
        <v>1.063410260262744</v>
      </c>
      <c r="K16" s="109">
        <f>J16*D4*C8</f>
        <v>0.80636901702832386</v>
      </c>
      <c r="L16" s="109">
        <f>K16*D4</f>
        <v>0.46182765029352957</v>
      </c>
      <c r="M16" s="237">
        <f>L16*D4</f>
        <v>0.26450021525089296</v>
      </c>
      <c r="N16" s="129">
        <f>B16+M16</f>
        <v>1.0000000000000064</v>
      </c>
      <c r="R16" s="269">
        <f>B16-M16</f>
        <v>0.47099956949822053</v>
      </c>
      <c r="S16" s="270">
        <f>IF(Rules!B23=Rules!D23,SUM(C16:L16)*B4*F4,SUM(C16:L16)*B4*F4*POWER(O2,A16-1))</f>
        <v>1150.4862116145669</v>
      </c>
      <c r="T16" s="254">
        <f>IF(Rules!B23=Rules!D23,SUM(C16:L16)*D4*H4,SUM(C16:L16)*D4*H4*POWER(O2,A16-1))</f>
        <v>-1544.091104233077</v>
      </c>
      <c r="U16" s="271">
        <f>S16+T16</f>
        <v>-393.60489261851012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4</v>
      </c>
      <c r="D21" s="57">
        <f>SUM($C$21:C21)</f>
        <v>4</v>
      </c>
      <c r="E21" s="57">
        <f t="shared" ref="E21:E30" si="2">D21/R7</f>
        <v>-27.500880497232519</v>
      </c>
      <c r="F21" s="8">
        <f t="shared" ref="F21:F30" si="3">U7/E21</f>
        <v>1.0902022663662962</v>
      </c>
      <c r="G21" s="256">
        <f>U7/D21</f>
        <v>-7.4953805612878917</v>
      </c>
    </row>
    <row r="22" spans="1:7" x14ac:dyDescent="0.3">
      <c r="A22" s="97">
        <v>2</v>
      </c>
      <c r="B22" s="93">
        <f>C21</f>
        <v>4</v>
      </c>
      <c r="C22" s="1">
        <f t="shared" si="1"/>
        <v>16</v>
      </c>
      <c r="D22" s="9">
        <f>SUM($C$21:C22)</f>
        <v>20</v>
      </c>
      <c r="E22" s="9">
        <f t="shared" si="2"/>
        <v>152.18211399874249</v>
      </c>
      <c r="F22" s="9">
        <f t="shared" si="3"/>
        <v>-0.41023218427341918</v>
      </c>
      <c r="G22" s="257">
        <f>U8/D22</f>
        <v>-3.1215000516525309</v>
      </c>
    </row>
    <row r="23" spans="1:7" x14ac:dyDescent="0.3">
      <c r="A23" s="97">
        <v>3</v>
      </c>
      <c r="B23" s="93">
        <f t="shared" ref="B23:B30" si="4">C22</f>
        <v>16</v>
      </c>
      <c r="C23" s="1">
        <f t="shared" si="1"/>
        <v>64</v>
      </c>
      <c r="D23" s="9">
        <f>SUM($C$21:C23)</f>
        <v>84</v>
      </c>
      <c r="E23" s="9">
        <f t="shared" si="2"/>
        <v>318.0358975572816</v>
      </c>
      <c r="F23" s="9">
        <f t="shared" si="3"/>
        <v>-0.30576176890207785</v>
      </c>
      <c r="G23" s="257">
        <f t="shared" ref="G23:G29" si="5">U9/D23</f>
        <v>-1.1576573644223149</v>
      </c>
    </row>
    <row r="24" spans="1:7" x14ac:dyDescent="0.3">
      <c r="A24" s="97">
        <v>4</v>
      </c>
      <c r="B24" s="93">
        <f t="shared" si="4"/>
        <v>64</v>
      </c>
      <c r="C24" s="1">
        <f t="shared" si="1"/>
        <v>256</v>
      </c>
      <c r="D24" s="9">
        <f>SUM($C$21:C24)</f>
        <v>340</v>
      </c>
      <c r="E24" s="9">
        <f t="shared" si="2"/>
        <v>1001.7276056334786</v>
      </c>
      <c r="F24" s="9">
        <f t="shared" si="3"/>
        <v>-0.13405479546757357</v>
      </c>
      <c r="G24" s="257">
        <f t="shared" si="5"/>
        <v>-0.39495996849240633</v>
      </c>
    </row>
    <row r="25" spans="1:7" x14ac:dyDescent="0.3">
      <c r="A25" s="97">
        <v>5</v>
      </c>
      <c r="B25" s="93">
        <f t="shared" si="4"/>
        <v>256</v>
      </c>
      <c r="C25" s="1">
        <f t="shared" si="1"/>
        <v>1024</v>
      </c>
      <c r="D25" s="9">
        <f>SUM($C$21:C25)</f>
        <v>1364</v>
      </c>
      <c r="E25" s="9">
        <f t="shared" si="2"/>
        <v>3531.2861627372413</v>
      </c>
      <c r="F25" s="9">
        <f t="shared" si="3"/>
        <v>-4.9103742359050247E-2</v>
      </c>
      <c r="G25" s="257">
        <f t="shared" si="5"/>
        <v>-0.12712563484686853</v>
      </c>
    </row>
    <row r="26" spans="1:7" x14ac:dyDescent="0.3">
      <c r="A26" s="97">
        <v>6</v>
      </c>
      <c r="B26" s="93">
        <f t="shared" si="4"/>
        <v>1024</v>
      </c>
      <c r="C26" s="1">
        <f t="shared" si="1"/>
        <v>4096</v>
      </c>
      <c r="D26" s="9">
        <f>SUM($C$21:C26)</f>
        <v>5460</v>
      </c>
      <c r="E26" s="9">
        <f t="shared" si="2"/>
        <v>13090.336801380525</v>
      </c>
      <c r="F26" s="9">
        <f t="shared" si="3"/>
        <v>-1.6378840319646201E-2</v>
      </c>
      <c r="G26" s="257">
        <f t="shared" si="5"/>
        <v>-3.9268230073296669E-2</v>
      </c>
    </row>
    <row r="27" spans="1:7" x14ac:dyDescent="0.3">
      <c r="A27" s="97">
        <v>7</v>
      </c>
      <c r="B27" s="93">
        <f t="shared" si="4"/>
        <v>4096</v>
      </c>
      <c r="C27" s="1">
        <f t="shared" si="1"/>
        <v>16384</v>
      </c>
      <c r="D27" s="9">
        <f>SUM($C$21:C27)</f>
        <v>21844</v>
      </c>
      <c r="E27" s="9">
        <f t="shared" si="2"/>
        <v>49853.511339924531</v>
      </c>
      <c r="F27" s="9">
        <f t="shared" si="3"/>
        <v>-5.1574041613664271E-3</v>
      </c>
      <c r="G27" s="257">
        <f t="shared" si="5"/>
        <v>-1.1770495643804026E-2</v>
      </c>
    </row>
    <row r="28" spans="1:7" x14ac:dyDescent="0.3">
      <c r="A28" s="97">
        <v>8</v>
      </c>
      <c r="B28" s="93">
        <f t="shared" si="4"/>
        <v>16384</v>
      </c>
      <c r="C28" s="1">
        <f t="shared" si="1"/>
        <v>65536</v>
      </c>
      <c r="D28" s="9">
        <f>SUM($C$21:C28)</f>
        <v>87380</v>
      </c>
      <c r="E28" s="9">
        <f t="shared" si="2"/>
        <v>192929.49197298649</v>
      </c>
      <c r="F28" s="9">
        <f t="shared" si="3"/>
        <v>-1.5619197365402051E-3</v>
      </c>
      <c r="G28" s="257">
        <f t="shared" si="5"/>
        <v>-3.4486196071559015E-3</v>
      </c>
    </row>
    <row r="29" spans="1:7" x14ac:dyDescent="0.3">
      <c r="A29" s="97">
        <v>9</v>
      </c>
      <c r="B29" s="93">
        <f t="shared" si="4"/>
        <v>65536</v>
      </c>
      <c r="C29" s="1">
        <f t="shared" si="1"/>
        <v>262144</v>
      </c>
      <c r="D29" s="9">
        <f>SUM($C$21:C29)</f>
        <v>349524</v>
      </c>
      <c r="E29" s="9">
        <f t="shared" si="2"/>
        <v>754228.14219829987</v>
      </c>
      <c r="F29" s="9">
        <f t="shared" si="3"/>
        <v>-4.5993510454207158E-4</v>
      </c>
      <c r="G29" s="257">
        <f t="shared" si="5"/>
        <v>-9.924812013782959E-4</v>
      </c>
    </row>
    <row r="30" spans="1:7" ht="16.2" thickBot="1" x14ac:dyDescent="0.35">
      <c r="A30" s="129">
        <v>10</v>
      </c>
      <c r="B30" s="94">
        <f t="shared" si="4"/>
        <v>262144</v>
      </c>
      <c r="C30" s="109">
        <f t="shared" si="1"/>
        <v>1048576</v>
      </c>
      <c r="D30" s="10">
        <f>SUM($C$21:C30)</f>
        <v>1398100</v>
      </c>
      <c r="E30" s="10">
        <f t="shared" si="2"/>
        <v>2968367.8936043745</v>
      </c>
      <c r="F30" s="10">
        <f t="shared" si="3"/>
        <v>-1.3259976752429123E-4</v>
      </c>
      <c r="G30" s="258">
        <f>U16/D30</f>
        <v>-2.8152842616301419E-4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4</v>
      </c>
      <c r="D33" s="57">
        <f>SUM($C$33:C33)</f>
        <v>4</v>
      </c>
      <c r="E33" s="96">
        <f>D33/$R$7</f>
        <v>-27.500880497232519</v>
      </c>
      <c r="F33" s="8">
        <f t="shared" ref="F33:F42" si="7">U7/E33</f>
        <v>1.0902022663662962</v>
      </c>
      <c r="G33" s="259">
        <f>U7/D33</f>
        <v>-7.4953805612878917</v>
      </c>
    </row>
    <row r="34" spans="1:7" x14ac:dyDescent="0.3">
      <c r="A34" s="97">
        <v>2</v>
      </c>
      <c r="B34" s="93">
        <f>C33+1</f>
        <v>5</v>
      </c>
      <c r="C34" s="1">
        <f t="shared" si="6"/>
        <v>20</v>
      </c>
      <c r="D34" s="9">
        <f>SUM($C$33:C34)</f>
        <v>24</v>
      </c>
      <c r="E34" s="96">
        <f t="shared" ref="E34:E42" si="8">D34/$R$7</f>
        <v>-165.00528298339512</v>
      </c>
      <c r="F34" s="9">
        <f t="shared" si="7"/>
        <v>0.37835152853459303</v>
      </c>
      <c r="G34" s="259">
        <f t="shared" ref="G34:G42" si="9">U8/D34</f>
        <v>-2.6012500430437755</v>
      </c>
    </row>
    <row r="35" spans="1:7" x14ac:dyDescent="0.3">
      <c r="A35" s="97">
        <v>3</v>
      </c>
      <c r="B35" s="93">
        <f t="shared" ref="B35:B42" si="10">C34</f>
        <v>20</v>
      </c>
      <c r="C35" s="1">
        <f t="shared" si="6"/>
        <v>80</v>
      </c>
      <c r="D35" s="9">
        <f>SUM($C$33:C35)</f>
        <v>104</v>
      </c>
      <c r="E35" s="96">
        <f t="shared" si="8"/>
        <v>-715.02289292804551</v>
      </c>
      <c r="F35" s="9">
        <f t="shared" si="7"/>
        <v>0.13600014709075933</v>
      </c>
      <c r="G35" s="259">
        <f t="shared" si="9"/>
        <v>-0.9350309481872543</v>
      </c>
    </row>
    <row r="36" spans="1:7" x14ac:dyDescent="0.3">
      <c r="A36" s="97">
        <v>4</v>
      </c>
      <c r="B36" s="93">
        <f t="shared" si="10"/>
        <v>80</v>
      </c>
      <c r="C36" s="1">
        <f t="shared" si="6"/>
        <v>320</v>
      </c>
      <c r="D36" s="9">
        <f>SUM($C$33:C36)</f>
        <v>424</v>
      </c>
      <c r="E36" s="96">
        <f t="shared" si="8"/>
        <v>-2915.0933327066468</v>
      </c>
      <c r="F36" s="9">
        <f t="shared" si="7"/>
        <v>4.6065897026608765E-2</v>
      </c>
      <c r="G36" s="259">
        <f t="shared" si="9"/>
        <v>-0.31671318228164658</v>
      </c>
    </row>
    <row r="37" spans="1:7" x14ac:dyDescent="0.3">
      <c r="A37" s="97">
        <v>5</v>
      </c>
      <c r="B37" s="93">
        <f t="shared" si="10"/>
        <v>320</v>
      </c>
      <c r="C37" s="1">
        <f t="shared" si="6"/>
        <v>1280</v>
      </c>
      <c r="D37" s="9">
        <f>SUM($C$33:C37)</f>
        <v>1704</v>
      </c>
      <c r="E37" s="96">
        <f t="shared" si="8"/>
        <v>-11715.375091821054</v>
      </c>
      <c r="F37" s="9">
        <f t="shared" si="7"/>
        <v>1.4801008467256446E-2</v>
      </c>
      <c r="G37" s="259">
        <f t="shared" si="9"/>
        <v>-0.10176019127413655</v>
      </c>
    </row>
    <row r="38" spans="1:7" x14ac:dyDescent="0.3">
      <c r="A38" s="97">
        <v>6</v>
      </c>
      <c r="B38" s="93">
        <f t="shared" si="10"/>
        <v>1280</v>
      </c>
      <c r="C38" s="1">
        <f t="shared" si="6"/>
        <v>5120</v>
      </c>
      <c r="D38" s="9">
        <f>SUM($C$33:C38)</f>
        <v>6824</v>
      </c>
      <c r="E38" s="96">
        <f t="shared" si="8"/>
        <v>-46916.502128278677</v>
      </c>
      <c r="F38" s="9">
        <f t="shared" si="7"/>
        <v>4.5699173313043856E-3</v>
      </c>
      <c r="G38" s="259">
        <f t="shared" si="9"/>
        <v>-3.1419187602608409E-2</v>
      </c>
    </row>
    <row r="39" spans="1:7" x14ac:dyDescent="0.3">
      <c r="A39" s="97">
        <v>7</v>
      </c>
      <c r="B39" s="93">
        <f t="shared" si="10"/>
        <v>5120</v>
      </c>
      <c r="C39" s="1">
        <f t="shared" si="6"/>
        <v>20480</v>
      </c>
      <c r="D39" s="9">
        <f>SUM($C$33:C39)</f>
        <v>27304</v>
      </c>
      <c r="E39" s="96">
        <f t="shared" si="8"/>
        <v>-187721.01027410917</v>
      </c>
      <c r="F39" s="9">
        <f t="shared" si="7"/>
        <v>1.3696639841636142E-3</v>
      </c>
      <c r="G39" s="259">
        <f t="shared" si="9"/>
        <v>-9.4167413874617321E-3</v>
      </c>
    </row>
    <row r="40" spans="1:7" x14ac:dyDescent="0.3">
      <c r="A40" s="97">
        <v>8</v>
      </c>
      <c r="B40" s="93">
        <f t="shared" si="10"/>
        <v>20480</v>
      </c>
      <c r="C40" s="1">
        <f t="shared" si="6"/>
        <v>81920</v>
      </c>
      <c r="D40" s="9">
        <f>SUM($C$33:C40)</f>
        <v>109224</v>
      </c>
      <c r="E40" s="96">
        <f t="shared" si="8"/>
        <v>-750939.04285743122</v>
      </c>
      <c r="F40" s="9">
        <f t="shared" si="7"/>
        <v>4.012847436013436E-4</v>
      </c>
      <c r="G40" s="259">
        <f t="shared" si="9"/>
        <v>-2.7589209447857858E-3</v>
      </c>
    </row>
    <row r="41" spans="1:7" x14ac:dyDescent="0.3">
      <c r="A41" s="97">
        <v>9</v>
      </c>
      <c r="B41" s="93">
        <f t="shared" si="10"/>
        <v>81920</v>
      </c>
      <c r="C41" s="1">
        <f t="shared" si="6"/>
        <v>327680</v>
      </c>
      <c r="D41" s="9">
        <f>SUM($C$33:C41)</f>
        <v>436904</v>
      </c>
      <c r="E41" s="96">
        <f t="shared" si="8"/>
        <v>-3003811.173190719</v>
      </c>
      <c r="F41" s="9">
        <f t="shared" si="7"/>
        <v>1.1548528833191148E-4</v>
      </c>
      <c r="G41" s="259">
        <f t="shared" si="9"/>
        <v>-7.9398677840108458E-4</v>
      </c>
    </row>
    <row r="42" spans="1:7" ht="16.2" thickBot="1" x14ac:dyDescent="0.35">
      <c r="A42" s="129">
        <v>10</v>
      </c>
      <c r="B42" s="94">
        <f t="shared" si="10"/>
        <v>327680</v>
      </c>
      <c r="C42" s="109">
        <f t="shared" si="6"/>
        <v>1310720</v>
      </c>
      <c r="D42" s="10">
        <f>SUM($C$33:C42)</f>
        <v>1747624</v>
      </c>
      <c r="E42" s="357">
        <f t="shared" si="8"/>
        <v>-12015299.694523871</v>
      </c>
      <c r="F42" s="10">
        <f t="shared" si="7"/>
        <v>3.2758641284486702E-5</v>
      </c>
      <c r="G42" s="259">
        <f t="shared" si="9"/>
        <v>-2.2522286980409409E-4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4</v>
      </c>
      <c r="D45" s="57">
        <f>SUM(C45:C45)</f>
        <v>4</v>
      </c>
      <c r="E45" s="57">
        <f t="shared" ref="E45:E54" si="12">D45/R7</f>
        <v>-27.500880497232519</v>
      </c>
      <c r="F45" s="262">
        <f t="shared" ref="F45:F54" si="13">U7/E45</f>
        <v>1.0902022663662962</v>
      </c>
      <c r="G45" s="256">
        <f>U7/D45</f>
        <v>-7.4953805612878917</v>
      </c>
    </row>
    <row r="46" spans="1:7" x14ac:dyDescent="0.3">
      <c r="A46" s="97">
        <v>2</v>
      </c>
      <c r="B46" s="93">
        <f t="shared" ref="B46:B54" si="14">B45*$O$2*2</f>
        <v>8</v>
      </c>
      <c r="C46" s="1">
        <f t="shared" si="11"/>
        <v>32</v>
      </c>
      <c r="D46" s="9">
        <f>SUM($C$45:C46)</f>
        <v>36</v>
      </c>
      <c r="E46" s="9">
        <f t="shared" si="12"/>
        <v>273.92780519773646</v>
      </c>
      <c r="F46" s="98">
        <f t="shared" si="13"/>
        <v>-0.22790676904078846</v>
      </c>
      <c r="G46" s="257">
        <f t="shared" ref="G46:G54" si="15">U8/D46</f>
        <v>-1.734166695362517</v>
      </c>
    </row>
    <row r="47" spans="1:7" x14ac:dyDescent="0.3">
      <c r="A47" s="97">
        <v>3</v>
      </c>
      <c r="B47" s="93">
        <f t="shared" si="14"/>
        <v>64</v>
      </c>
      <c r="C47" s="1">
        <f t="shared" si="11"/>
        <v>256</v>
      </c>
      <c r="D47" s="9">
        <f>SUM($C$45:C47)</f>
        <v>292</v>
      </c>
      <c r="E47" s="9">
        <f t="shared" si="12"/>
        <v>1105.5533581753123</v>
      </c>
      <c r="F47" s="98">
        <f t="shared" si="13"/>
        <v>-8.795886502662513E-2</v>
      </c>
      <c r="G47" s="257">
        <f t="shared" si="15"/>
        <v>-0.33302472127217275</v>
      </c>
    </row>
    <row r="48" spans="1:7" x14ac:dyDescent="0.3">
      <c r="A48" s="97">
        <v>4</v>
      </c>
      <c r="B48" s="93">
        <f t="shared" si="14"/>
        <v>512</v>
      </c>
      <c r="C48" s="1">
        <f t="shared" si="11"/>
        <v>2048</v>
      </c>
      <c r="D48" s="9">
        <f>SUM($C$45:C48)</f>
        <v>2340</v>
      </c>
      <c r="E48" s="9">
        <f t="shared" si="12"/>
        <v>6894.2429328892349</v>
      </c>
      <c r="F48" s="98">
        <f t="shared" si="13"/>
        <v>-1.9478047204690176E-2</v>
      </c>
      <c r="G48" s="257">
        <f t="shared" si="15"/>
        <v>-5.7387345849323999E-2</v>
      </c>
    </row>
    <row r="49" spans="1:7" x14ac:dyDescent="0.3">
      <c r="A49" s="97">
        <v>5</v>
      </c>
      <c r="B49" s="93">
        <f t="shared" si="14"/>
        <v>4096</v>
      </c>
      <c r="C49" s="1">
        <f t="shared" si="11"/>
        <v>16384</v>
      </c>
      <c r="D49" s="9">
        <f>SUM($C$45:C49)</f>
        <v>18724</v>
      </c>
      <c r="E49" s="9">
        <f t="shared" si="12"/>
        <v>48474.928233938488</v>
      </c>
      <c r="F49" s="98">
        <f t="shared" si="13"/>
        <v>-3.5770938142354485E-3</v>
      </c>
      <c r="G49" s="257">
        <f t="shared" si="15"/>
        <v>-9.2608078365268472E-3</v>
      </c>
    </row>
    <row r="50" spans="1:7" x14ac:dyDescent="0.3">
      <c r="A50" s="97">
        <v>6</v>
      </c>
      <c r="B50" s="93">
        <f t="shared" si="14"/>
        <v>32768</v>
      </c>
      <c r="C50" s="1">
        <f t="shared" si="11"/>
        <v>131072</v>
      </c>
      <c r="D50" s="9">
        <f>SUM($C$45:C50)</f>
        <v>149796</v>
      </c>
      <c r="E50" s="9">
        <f t="shared" si="12"/>
        <v>359135.54789369908</v>
      </c>
      <c r="F50" s="98">
        <f t="shared" si="13"/>
        <v>-5.9700170996066816E-4</v>
      </c>
      <c r="G50" s="257">
        <f t="shared" si="15"/>
        <v>-1.4313101564808126E-3</v>
      </c>
    </row>
    <row r="51" spans="1:7" x14ac:dyDescent="0.3">
      <c r="A51" s="97">
        <v>7</v>
      </c>
      <c r="B51" s="93">
        <f t="shared" si="14"/>
        <v>262144</v>
      </c>
      <c r="C51" s="1">
        <f t="shared" si="11"/>
        <v>1048576</v>
      </c>
      <c r="D51" s="9">
        <f>SUM($C$45:C51)</f>
        <v>1198372</v>
      </c>
      <c r="E51" s="9">
        <f t="shared" si="12"/>
        <v>2734986.8197879526</v>
      </c>
      <c r="F51" s="98">
        <f t="shared" si="13"/>
        <v>-9.4009486620922581E-5</v>
      </c>
      <c r="G51" s="257">
        <f t="shared" si="15"/>
        <v>-2.145533330578945E-4</v>
      </c>
    </row>
    <row r="52" spans="1:7" x14ac:dyDescent="0.3">
      <c r="A52" s="97">
        <v>8</v>
      </c>
      <c r="B52" s="93">
        <f t="shared" si="14"/>
        <v>2097152</v>
      </c>
      <c r="C52" s="1">
        <f t="shared" si="11"/>
        <v>8388608</v>
      </c>
      <c r="D52" s="9">
        <f>SUM($C$45:C52)</f>
        <v>9586980</v>
      </c>
      <c r="E52" s="9">
        <f t="shared" si="12"/>
        <v>21167443.132927239</v>
      </c>
      <c r="F52" s="98">
        <f t="shared" si="13"/>
        <v>-1.4236031219308177E-5</v>
      </c>
      <c r="G52" s="257">
        <f t="shared" si="15"/>
        <v>-3.1432253042489157E-5</v>
      </c>
    </row>
    <row r="53" spans="1:7" x14ac:dyDescent="0.3">
      <c r="A53" s="97">
        <v>9</v>
      </c>
      <c r="B53" s="93">
        <f t="shared" si="14"/>
        <v>16777216</v>
      </c>
      <c r="C53" s="1">
        <f t="shared" si="11"/>
        <v>67108864</v>
      </c>
      <c r="D53" s="9">
        <f>SUM($C$45:C53)</f>
        <v>76695844</v>
      </c>
      <c r="E53" s="9">
        <f t="shared" si="12"/>
        <v>165499833.87249696</v>
      </c>
      <c r="F53" s="98">
        <f t="shared" si="13"/>
        <v>-2.0960504389255175E-6</v>
      </c>
      <c r="G53" s="257">
        <f t="shared" si="15"/>
        <v>-4.523009088087582E-6</v>
      </c>
    </row>
    <row r="54" spans="1:7" ht="16.2" thickBot="1" x14ac:dyDescent="0.35">
      <c r="A54" s="129">
        <v>10</v>
      </c>
      <c r="B54" s="94">
        <f t="shared" si="14"/>
        <v>134217728</v>
      </c>
      <c r="C54" s="109">
        <f t="shared" si="11"/>
        <v>536870912</v>
      </c>
      <c r="D54" s="10">
        <f>SUM($C$45:C54)</f>
        <v>613566756</v>
      </c>
      <c r="E54" s="10">
        <f t="shared" si="12"/>
        <v>1302690693.8655241</v>
      </c>
      <c r="F54" s="99">
        <f t="shared" si="13"/>
        <v>-3.0214761990089237E-7</v>
      </c>
      <c r="G54" s="258">
        <f t="shared" si="15"/>
        <v>-6.4150296405320582E-7</v>
      </c>
    </row>
  </sheetData>
  <mergeCells count="3">
    <mergeCell ref="A18:F18"/>
    <mergeCell ref="A31:G31"/>
    <mergeCell ref="A43:G43"/>
  </mergeCells>
  <conditionalFormatting sqref="F21:F30">
    <cfRule type="cellIs" dxfId="424" priority="80" operator="equal">
      <formula>MAX($F$21:$F$30)</formula>
    </cfRule>
  </conditionalFormatting>
  <conditionalFormatting sqref="E21:E30">
    <cfRule type="cellIs" dxfId="423" priority="72" stopIfTrue="1" operator="lessThan">
      <formula>0</formula>
    </cfRule>
    <cfRule type="cellIs" dxfId="422" priority="73" operator="equal">
      <formula>MIN($E$21:$E$30)</formula>
    </cfRule>
  </conditionalFormatting>
  <conditionalFormatting sqref="R7:R16">
    <cfRule type="cellIs" dxfId="421" priority="12" operator="lessThanOrEqual">
      <formula>0</formula>
    </cfRule>
    <cfRule type="cellIs" dxfId="420" priority="13" operator="greaterThan">
      <formula>0</formula>
    </cfRule>
  </conditionalFormatting>
  <conditionalFormatting sqref="U7:U16">
    <cfRule type="cellIs" dxfId="419" priority="10" operator="lessThanOrEqual">
      <formula>0</formula>
    </cfRule>
    <cfRule type="cellIs" dxfId="418" priority="11" operator="greaterThan">
      <formula>0</formula>
    </cfRule>
  </conditionalFormatting>
  <conditionalFormatting sqref="S7:T16">
    <cfRule type="cellIs" dxfId="417" priority="8" operator="lessThanOrEqual">
      <formula>0</formula>
    </cfRule>
    <cfRule type="cellIs" dxfId="416" priority="9" operator="greaterThan">
      <formula>0</formula>
    </cfRule>
  </conditionalFormatting>
  <conditionalFormatting sqref="F45:F54">
    <cfRule type="cellIs" dxfId="415" priority="7" operator="equal">
      <formula>MAX($F$45:$F$54)</formula>
    </cfRule>
  </conditionalFormatting>
  <conditionalFormatting sqref="E45:E54">
    <cfRule type="cellIs" dxfId="414" priority="5" stopIfTrue="1" operator="lessThan">
      <formula>0</formula>
    </cfRule>
    <cfRule type="cellIs" dxfId="413" priority="6" operator="equal">
      <formula>MIN($E$45:$E$54)</formula>
    </cfRule>
  </conditionalFormatting>
  <conditionalFormatting sqref="E33:E42">
    <cfRule type="cellIs" dxfId="412" priority="3" stopIfTrue="1" operator="lessThan">
      <formula>0</formula>
    </cfRule>
    <cfRule type="cellIs" dxfId="411" priority="4" operator="equal">
      <formula>MIN($E$33:$E$42)</formula>
    </cfRule>
  </conditionalFormatting>
  <conditionalFormatting sqref="F33:F42">
    <cfRule type="cellIs" dxfId="410" priority="1" operator="lessThanOrEqual">
      <formula>0</formula>
    </cfRule>
    <cfRule type="cellIs" dxfId="409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1.0000000000000007</v>
      </c>
    </row>
    <row r="2" spans="1:21" x14ac:dyDescent="0.3">
      <c r="A2" t="s">
        <v>39</v>
      </c>
      <c r="B2" s="133" t="s">
        <v>122</v>
      </c>
      <c r="C2" s="139">
        <f>Analysis!B27</f>
        <v>0.4500823573859859</v>
      </c>
      <c r="D2" s="133" t="s">
        <v>123</v>
      </c>
      <c r="E2" s="139">
        <f>Analysis!I27</f>
        <v>0.54991764261401477</v>
      </c>
      <c r="F2" s="133" t="s">
        <v>46</v>
      </c>
      <c r="G2" s="139">
        <f>Analysis!S27</f>
        <v>264.08471393842427</v>
      </c>
      <c r="H2" t="s">
        <v>149</v>
      </c>
      <c r="I2" s="153">
        <f>Analysis!T27</f>
        <v>-264.421160770825</v>
      </c>
      <c r="J2" t="s">
        <v>47</v>
      </c>
      <c r="K2" s="153">
        <f>G2*C2+I2*E2</f>
        <v>-26.549990789343752</v>
      </c>
      <c r="L2" t="s">
        <v>46</v>
      </c>
      <c r="M2" s="160">
        <v>2</v>
      </c>
      <c r="N2" t="s">
        <v>149</v>
      </c>
      <c r="O2" s="160">
        <v>5</v>
      </c>
    </row>
    <row r="4" spans="1:21" x14ac:dyDescent="0.3">
      <c r="A4" t="s">
        <v>120</v>
      </c>
      <c r="B4">
        <f>$C$2</f>
        <v>0.4500823573859859</v>
      </c>
      <c r="C4" t="s">
        <v>121</v>
      </c>
      <c r="D4">
        <f>$E$2</f>
        <v>0.54991764261401477</v>
      </c>
      <c r="E4" t="s">
        <v>46</v>
      </c>
      <c r="F4">
        <f>G2</f>
        <v>264.08471393842427</v>
      </c>
      <c r="G4" t="s">
        <v>149</v>
      </c>
      <c r="H4">
        <f>I2</f>
        <v>-264.421160770825</v>
      </c>
      <c r="I4" t="s">
        <v>47</v>
      </c>
      <c r="J4">
        <f>B4*F4+D4*H4</f>
        <v>-26.549990789343752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0.4500823573859859</v>
      </c>
      <c r="C7" s="95">
        <v>1</v>
      </c>
      <c r="D7" s="22">
        <f>C7*D4</f>
        <v>0.54991764261401477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1.0000000000000007</v>
      </c>
      <c r="R7" s="265">
        <f>B7-D7</f>
        <v>-9.9835285228028869E-2</v>
      </c>
      <c r="S7" s="266">
        <f>IF(Rules!B23=Rules!D23,SUM(C7)*B4*F4,SUM(C7)*B4*F4*POWER(O2,A7-1))</f>
        <v>118.85987059900972</v>
      </c>
      <c r="T7" s="252">
        <f>IF(Rules!B23=Rules!D23,SUM(C7)*D4*H4,SUM(C7)*D4*H4*POWER(O2,A7-1))</f>
        <v>-145.40986138835348</v>
      </c>
      <c r="U7" s="263">
        <f>S7+T7</f>
        <v>-26.549990789343752</v>
      </c>
    </row>
    <row r="8" spans="1:21" x14ac:dyDescent="0.3">
      <c r="A8" s="98">
        <v>2</v>
      </c>
      <c r="B8" s="97">
        <f>C8*B4</f>
        <v>0.59812263031323532</v>
      </c>
      <c r="C8" s="97">
        <f>1/(1-B4*D4)</f>
        <v>1.3289181868559483</v>
      </c>
      <c r="D8" s="128">
        <f>C8*D4</f>
        <v>0.73079555654271389</v>
      </c>
      <c r="E8" s="1">
        <f>D8*D4</f>
        <v>0.40187736968676618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1.0000000000000016</v>
      </c>
      <c r="R8" s="267">
        <f>B8-E8</f>
        <v>0.19624526062646913</v>
      </c>
      <c r="S8" s="268">
        <f>IF(Rules!B23=Rules!D23,SUM(C8:D8)*B4*F4,SUM(C8:D8)*B4*F4*POWER(O2,A8-1))</f>
        <v>244.81730901136692</v>
      </c>
      <c r="T8" s="253">
        <f>IF(Rules!B23=Rules!D23,SUM(C8:D8)*D4*H4,SUM(C8:D8)*D4*H4*POWER(O2,A8-1))</f>
        <v>-299.5026899272861</v>
      </c>
      <c r="U8" s="264">
        <f>S8+T8</f>
        <v>-54.685380915919183</v>
      </c>
    </row>
    <row r="9" spans="1:21" x14ac:dyDescent="0.3">
      <c r="A9" s="98">
        <v>3</v>
      </c>
      <c r="B9" s="97">
        <f>C9*B4</f>
        <v>0.67068179850878029</v>
      </c>
      <c r="C9" s="97">
        <f>1/(1-D4*B4/(1-D4*B4))</f>
        <v>1.4901312782042924</v>
      </c>
      <c r="D9" s="128">
        <f>C9*D4*C8</f>
        <v>1.0889813167770115</v>
      </c>
      <c r="E9" s="1">
        <f>D9*(D4)</f>
        <v>0.59885003857271979</v>
      </c>
      <c r="F9" s="1">
        <f>E9*D4</f>
        <v>0.32931820149122187</v>
      </c>
      <c r="G9" s="1"/>
      <c r="H9" s="1"/>
      <c r="I9" s="1"/>
      <c r="J9" s="1"/>
      <c r="K9" s="1"/>
      <c r="L9" s="1"/>
      <c r="M9" s="235"/>
      <c r="N9" s="97">
        <f>B9+F9</f>
        <v>1.0000000000000022</v>
      </c>
      <c r="R9" s="267">
        <f>B9-F9</f>
        <v>0.34136359701755842</v>
      </c>
      <c r="S9" s="268">
        <f>IF(Rules!B23=Rules!D23,SUM(C9:E9)*B4*F4,SUM(C9:E9)*B4*F4*POWER(O2,A9-1))</f>
        <v>377.73222739271938</v>
      </c>
      <c r="T9" s="253">
        <f>IF(Rules!B23=Rules!D23,SUM(C9:E9)*D4*H4,SUM(C9:E9)*D4*H4*POWER(O2,A9-1))</f>
        <v>-462.10710604245736</v>
      </c>
      <c r="U9" s="264">
        <f t="shared" ref="U9:U15" si="0">S9+T9</f>
        <v>-84.37487864973798</v>
      </c>
    </row>
    <row r="10" spans="1:21" x14ac:dyDescent="0.3">
      <c r="A10" s="98">
        <v>4</v>
      </c>
      <c r="B10" s="97">
        <f>C10*B4</f>
        <v>0.71308055018969385</v>
      </c>
      <c r="C10" s="97">
        <f>1/(1-D4*B4/(1-D4*B4/(1-D4*B4)))</f>
        <v>1.5843334858339349</v>
      </c>
      <c r="D10" s="128">
        <f>C10*D4*C9</f>
        <v>1.2982812506307964</v>
      </c>
      <c r="E10" s="1">
        <f>D10*D4*C8</f>
        <v>0.94877816910370338</v>
      </c>
      <c r="F10" s="1">
        <f>E10*D4</f>
        <v>0.52174985411714958</v>
      </c>
      <c r="G10" s="1">
        <f>F10*D4</f>
        <v>0.28691944981030898</v>
      </c>
      <c r="H10" s="1"/>
      <c r="I10" s="1"/>
      <c r="J10" s="1"/>
      <c r="K10" s="1"/>
      <c r="L10" s="1"/>
      <c r="M10" s="235"/>
      <c r="N10" s="97">
        <f>B10+G10</f>
        <v>1.0000000000000029</v>
      </c>
      <c r="R10" s="267">
        <f>B10-G10</f>
        <v>0.42616110037938487</v>
      </c>
      <c r="S10" s="268">
        <f>IF(Rules!B23=Rules!D23,SUM(C10:F10)*B4*F4,SUM(C10:F10)*B4*F4*POWER(O2,A10-1))</f>
        <v>517.4139851152446</v>
      </c>
      <c r="T10" s="253">
        <f>IF(Rules!B23=Rules!D23,SUM(C10:F10)*D4*H4,SUM(C10:F10)*D4*H4*POWER(O2,A10-1))</f>
        <v>-632.98988528959535</v>
      </c>
      <c r="U10" s="264">
        <f t="shared" si="0"/>
        <v>-115.57590017435075</v>
      </c>
    </row>
    <row r="11" spans="1:21" x14ac:dyDescent="0.3">
      <c r="A11" s="98">
        <v>5</v>
      </c>
      <c r="B11" s="97">
        <f>C11*B4</f>
        <v>0.74043214076917907</v>
      </c>
      <c r="C11" s="97">
        <f>1/(1-D4*B4/(1-D4*B4/(1-D4*B4/(1-D4*B4))))</f>
        <v>1.6451036762904978</v>
      </c>
      <c r="D11" s="128">
        <f>C11*D4*C10</f>
        <v>1.433301407407231</v>
      </c>
      <c r="E11" s="1">
        <f>D11*D4*C9</f>
        <v>1.174518092546702</v>
      </c>
      <c r="F11" s="1">
        <f>E11*D4*C8</f>
        <v>0.85833260311215387</v>
      </c>
      <c r="G11" s="1">
        <f>F11*D4</f>
        <v>0.47201224168218642</v>
      </c>
      <c r="H11" s="1">
        <f>G11*D4</f>
        <v>0.25956785923082454</v>
      </c>
      <c r="I11" s="1"/>
      <c r="J11" s="1"/>
      <c r="K11" s="1"/>
      <c r="L11" s="1"/>
      <c r="M11" s="235"/>
      <c r="N11" s="97">
        <f>B11+H11</f>
        <v>1.0000000000000036</v>
      </c>
      <c r="R11" s="267">
        <f>B11-H11</f>
        <v>0.48086428153835453</v>
      </c>
      <c r="S11" s="268">
        <f>IF(Rules!B23=Rules!D23,SUM(C11:G11)*B4*F4,SUM(C11:G11)*B4*F4*POWER(O2,A11-1))</f>
        <v>663.62651450025737</v>
      </c>
      <c r="T11" s="253">
        <f>IF(Rules!B23=Rules!D23,SUM(C11:G11)*D4*H4,SUM(C11:G11)*D4*H4*POWER(O2,A11-1))</f>
        <v>-811.86222903327439</v>
      </c>
      <c r="U11" s="264">
        <f t="shared" si="0"/>
        <v>-148.23571453301702</v>
      </c>
    </row>
    <row r="12" spans="1:21" x14ac:dyDescent="0.3">
      <c r="A12" s="98">
        <v>6</v>
      </c>
      <c r="B12" s="97">
        <f>C12*B4</f>
        <v>0.75921839675885605</v>
      </c>
      <c r="C12" s="97">
        <f>1/(1-D4*B4/(1-D4*B4/(1-D4*B4/(1-D4*B4/(1-D4*B4)))))</f>
        <v>1.686843272791869</v>
      </c>
      <c r="D12" s="128">
        <f>C12*D4*C11</f>
        <v>1.5260390937804287</v>
      </c>
      <c r="E12" s="1">
        <f>D12*D4*C10</f>
        <v>1.3295660403640772</v>
      </c>
      <c r="F12" s="1">
        <f>E12*D4*C9</f>
        <v>1.0895121999971666</v>
      </c>
      <c r="G12" s="1">
        <f>F12*D4*C8</f>
        <v>0.796210674557006</v>
      </c>
      <c r="H12" s="1">
        <f>G12*D4</f>
        <v>0.43785029717650326</v>
      </c>
      <c r="I12" s="1">
        <f>H12*D4</f>
        <v>0.24078160324114847</v>
      </c>
      <c r="J12" s="1"/>
      <c r="K12" s="1"/>
      <c r="L12" s="1"/>
      <c r="M12" s="235"/>
      <c r="N12" s="97">
        <f>B12+I12</f>
        <v>1.0000000000000044</v>
      </c>
      <c r="R12" s="267">
        <f>B12-I12</f>
        <v>0.51843679351770755</v>
      </c>
      <c r="S12" s="268">
        <f>IF(Rules!B23=Rules!D23,SUM(C12:H12)*B4*F4,SUM(C12:H12)*B4*F4*POWER(O2,A12-1))</f>
        <v>816.09443637037407</v>
      </c>
      <c r="T12" s="253">
        <f>IF(Rules!B23=Rules!D23,SUM(C12:H12)*D4*H4,SUM(C12:H12)*D4*H4*POWER(O2,A12-1))</f>
        <v>-998.38724604341974</v>
      </c>
      <c r="U12" s="264">
        <f t="shared" si="0"/>
        <v>-182.29280967304567</v>
      </c>
    </row>
    <row r="13" spans="1:21" x14ac:dyDescent="0.3">
      <c r="A13" s="98">
        <v>7</v>
      </c>
      <c r="B13" s="97">
        <f>C13*B4</f>
        <v>0.77268364430570824</v>
      </c>
      <c r="C13" s="97">
        <f>1/(1-D4*B4/(1-D4*B4/(1-D4*B4/(1-D4*B4/(1-D4*B4/(1-D4*B4))))))</f>
        <v>1.71676056976182</v>
      </c>
      <c r="D13" s="128">
        <f>C13*D4*C12</f>
        <v>1.5925098107036748</v>
      </c>
      <c r="E13" s="1">
        <f>D13*D4*C11</f>
        <v>1.44069829578206</v>
      </c>
      <c r="F13" s="1">
        <f>E13*D4*C10</f>
        <v>1.2552126195777764</v>
      </c>
      <c r="G13" s="1">
        <f>F13*D4*C9</f>
        <v>1.0285833280202508</v>
      </c>
      <c r="H13" s="1">
        <f>G13*D4*C8</f>
        <v>0.75168412565111598</v>
      </c>
      <c r="I13" s="1">
        <f>H13*D4</f>
        <v>0.41336436236843854</v>
      </c>
      <c r="J13" s="1">
        <f>I13*D4</f>
        <v>0.22731635569429709</v>
      </c>
      <c r="K13" s="1"/>
      <c r="L13" s="1"/>
      <c r="M13" s="235"/>
      <c r="N13" s="97">
        <f>B13+J13</f>
        <v>1.0000000000000053</v>
      </c>
      <c r="R13" s="267">
        <f>B13-J13</f>
        <v>0.54536728861141115</v>
      </c>
      <c r="S13" s="268">
        <f>IF(Rules!B23=Rules!D23,SUM(C13:I13)*B4*F4,SUM(C13:I13)*B4*F4*POWER(O2,A13-1))</f>
        <v>974.50986554175415</v>
      </c>
      <c r="T13" s="253">
        <f>IF(Rules!B23=Rules!D23,SUM(C13:I13)*D4*H4,SUM(C13:I13)*D4*H4*POWER(O2,A13-1))</f>
        <v>-1192.1882781453244</v>
      </c>
      <c r="U13" s="264">
        <f t="shared" si="0"/>
        <v>-217.67841260357022</v>
      </c>
    </row>
    <row r="14" spans="1:21" x14ac:dyDescent="0.3">
      <c r="A14" s="98">
        <v>8</v>
      </c>
      <c r="B14" s="97">
        <f>C14*B4</f>
        <v>0.78263265017244499</v>
      </c>
      <c r="C14" s="97">
        <f>1/(1-D4*B4/(1-D4*B4/(1-D4*B4/(1-D4*B4/(1-D4*B4/(1-D4*B4/(1-D4*B4)))))))</f>
        <v>1.7388654261363714</v>
      </c>
      <c r="D14" s="128">
        <f>C14*D4*C13</f>
        <v>1.6416227252887592</v>
      </c>
      <c r="E14" s="1">
        <f>D14*D4*C12</f>
        <v>1.5228100770389639</v>
      </c>
      <c r="F14" s="1">
        <f>E14*D4*C11</f>
        <v>1.3776429307021787</v>
      </c>
      <c r="G14" s="1">
        <f>F14*D4*C10</f>
        <v>1.2002754476438102</v>
      </c>
      <c r="H14" s="1">
        <f>G14*D4*C9</f>
        <v>0.98356509106301926</v>
      </c>
      <c r="I14" s="1">
        <f>H14*D4*C8</f>
        <v>0.71878499811938423</v>
      </c>
      <c r="J14" s="1">
        <f>I14*D4</f>
        <v>0.39527255171213083</v>
      </c>
      <c r="K14" s="1">
        <f>J14*D4</f>
        <v>0.21736734982756123</v>
      </c>
      <c r="L14" s="1"/>
      <c r="M14" s="235"/>
      <c r="N14" s="97">
        <f>B14+K14</f>
        <v>1.0000000000000062</v>
      </c>
      <c r="R14" s="267">
        <f>B14-K14</f>
        <v>0.56526530034488376</v>
      </c>
      <c r="S14" s="268">
        <f>IF(Rules!B23=Rules!D23,SUM(C14:J14)*B4*F4,SUM(C14:J14)*B4*F4*POWER(O2,A14-1))</f>
        <v>1138.5395934708865</v>
      </c>
      <c r="T14" s="253">
        <f>IF(Rules!B23=Rules!D23,SUM(C14:J14)*D4*H4,SUM(C14:J14)*D4*H4*POWER(O2,A14-1))</f>
        <v>-1392.8576872700487</v>
      </c>
      <c r="U14" s="264">
        <f t="shared" si="0"/>
        <v>-254.31809379916217</v>
      </c>
    </row>
    <row r="15" spans="1:21" x14ac:dyDescent="0.3">
      <c r="A15" s="98">
        <v>9</v>
      </c>
      <c r="B15" s="97">
        <f>C15*B4</f>
        <v>0.79014979197162261</v>
      </c>
      <c r="C15" s="97">
        <f>1/(1-D4*B4/(1-D4*B4/(1-D4*B4/(1-D4*B4/(1-D4*B4/(1-D4*B4/(1-D4*B4/(1-D4*B4))))))))</f>
        <v>1.7555671290043446</v>
      </c>
      <c r="D15" s="128">
        <f>C15*D4*C14</f>
        <v>1.678730829158847</v>
      </c>
      <c r="E15" s="1">
        <f>D15*D4*C13</f>
        <v>1.5848510398606752</v>
      </c>
      <c r="F15" s="1">
        <f>E15*D4*C12</f>
        <v>1.4701472493815522</v>
      </c>
      <c r="G15" s="1">
        <f>F15*D4*C11</f>
        <v>1.3300003695404536</v>
      </c>
      <c r="H15" s="1">
        <f>G15*D4*C10</f>
        <v>1.158766726370047</v>
      </c>
      <c r="I15" s="1">
        <f>H15*D4*C9</f>
        <v>0.94955079101240802</v>
      </c>
      <c r="J15" s="1">
        <f>I15*D4*C8</f>
        <v>0.69392749878348703</v>
      </c>
      <c r="K15" s="1">
        <f>J15*D4</f>
        <v>0.38160297427605477</v>
      </c>
      <c r="L15" s="1">
        <f>K15*D4</f>
        <v>0.20985020802838456</v>
      </c>
      <c r="M15" s="235"/>
      <c r="N15" s="97">
        <f>B15+L15</f>
        <v>1.0000000000000071</v>
      </c>
      <c r="R15" s="267">
        <f>B15-L15</f>
        <v>0.58029958394323811</v>
      </c>
      <c r="S15" s="268">
        <f>IF(Rules!B23=Rules!D23,SUM(C15:K15)*B4*F4,SUM(C15:K15)*B4*F4*POWER(O2,A15-1))</f>
        <v>1307.8323442163137</v>
      </c>
      <c r="T15" s="253">
        <f>IF(Rules!B23=Rules!D23,SUM(C15:K15)*D4*H4,SUM(C15:K15)*D4*H4*POWER(O2,A15-1))</f>
        <v>-1599.9657321962791</v>
      </c>
      <c r="U15" s="264">
        <f t="shared" si="0"/>
        <v>-292.13338797996539</v>
      </c>
    </row>
    <row r="16" spans="1:21" ht="16.2" thickBot="1" x14ac:dyDescent="0.35">
      <c r="A16" s="99">
        <v>10</v>
      </c>
      <c r="B16" s="129">
        <f>C16*B4</f>
        <v>0.79592596921518055</v>
      </c>
      <c r="C16" s="129">
        <f>1/(1-D4*B4/(1-D4*B4/(1-D4*B4/(1-D4*B4/(1-D4*B4/(1-D4*B4/(1-D4*B4/(1-D4*B4/(1-D4*B4)))))))))</f>
        <v>1.7684007296749089</v>
      </c>
      <c r="D16" s="137">
        <f>C16*D4*C15</f>
        <v>1.707244723249475</v>
      </c>
      <c r="E16" s="109">
        <f>D16*D4*C14</f>
        <v>1.6325233609626126</v>
      </c>
      <c r="F16" s="109">
        <f>E16*D4*C13</f>
        <v>1.5412276353528633</v>
      </c>
      <c r="G16" s="109">
        <f>F16*D4*C12</f>
        <v>1.4296810941828553</v>
      </c>
      <c r="H16" s="109">
        <f>G16*D4*C11</f>
        <v>1.2933917907802044</v>
      </c>
      <c r="I16" s="109">
        <f>H16*D4*C10</f>
        <v>1.1268713946554163</v>
      </c>
      <c r="J16" s="109">
        <f>I16*D4*C9</f>
        <v>0.92341417803413817</v>
      </c>
      <c r="K16" s="109">
        <f>J16*D4*C8</f>
        <v>0.67482697815589066</v>
      </c>
      <c r="L16" s="109">
        <f>K16*D4</f>
        <v>0.37109926099982665</v>
      </c>
      <c r="M16" s="237">
        <f>L16*D4</f>
        <v>0.20407403078482766</v>
      </c>
      <c r="N16" s="129">
        <f>B16+M16</f>
        <v>1.0000000000000082</v>
      </c>
      <c r="R16" s="269">
        <f>B16-M16</f>
        <v>0.59185193843035289</v>
      </c>
      <c r="S16" s="270">
        <f>IF(Rules!B23=Rules!D23,SUM(C16:L16)*B4*F4,SUM(C16:L16)*B4*F4*POWER(O2,A16-1))</f>
        <v>1482.0258275596002</v>
      </c>
      <c r="T16" s="254">
        <f>IF(Rules!B23=Rules!D23,SUM(C16:L16)*D4*H4,SUM(C16:L16)*D4*H4*POWER(O2,A16-1))</f>
        <v>-1813.0691971424437</v>
      </c>
      <c r="U16" s="271">
        <f>S16+T16</f>
        <v>-331.04336958284352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5</v>
      </c>
      <c r="D21" s="57">
        <f>SUM($C$21:C21)</f>
        <v>5</v>
      </c>
      <c r="E21" s="57">
        <f t="shared" ref="E21:E30" si="2">D21/R7</f>
        <v>-50.082493264578204</v>
      </c>
      <c r="F21" s="8">
        <f t="shared" ref="F21:F30" si="3">U7/E21</f>
        <v>0.53012518065113456</v>
      </c>
      <c r="G21" s="256">
        <f>U7/D21</f>
        <v>-5.3099981578687503</v>
      </c>
    </row>
    <row r="22" spans="1:7" x14ac:dyDescent="0.3">
      <c r="A22" s="97">
        <v>2</v>
      </c>
      <c r="B22" s="93">
        <f>C21</f>
        <v>5</v>
      </c>
      <c r="C22" s="1">
        <f t="shared" si="1"/>
        <v>25</v>
      </c>
      <c r="D22" s="9">
        <f>SUM($C$21:C22)</f>
        <v>30</v>
      </c>
      <c r="E22" s="9">
        <f t="shared" si="2"/>
        <v>152.8699337972887</v>
      </c>
      <c r="F22" s="9">
        <f t="shared" si="3"/>
        <v>-0.35772489434341004</v>
      </c>
      <c r="G22" s="257">
        <f>U8/D22</f>
        <v>-1.8228460305306393</v>
      </c>
    </row>
    <row r="23" spans="1:7" x14ac:dyDescent="0.3">
      <c r="A23" s="97">
        <v>3</v>
      </c>
      <c r="B23" s="93">
        <f t="shared" ref="B23:B30" si="4">C22</f>
        <v>25</v>
      </c>
      <c r="C23" s="1">
        <f t="shared" si="1"/>
        <v>125</v>
      </c>
      <c r="D23" s="9">
        <f>SUM($C$21:C23)</f>
        <v>155</v>
      </c>
      <c r="E23" s="9">
        <f t="shared" si="2"/>
        <v>454.06130400022533</v>
      </c>
      <c r="F23" s="9">
        <f t="shared" si="3"/>
        <v>-0.18582265854060998</v>
      </c>
      <c r="G23" s="257">
        <f t="shared" ref="G23:G29" si="5">U9/D23</f>
        <v>-0.54435405580476115</v>
      </c>
    </row>
    <row r="24" spans="1:7" x14ac:dyDescent="0.3">
      <c r="A24" s="97">
        <v>4</v>
      </c>
      <c r="B24" s="93">
        <f t="shared" si="4"/>
        <v>125</v>
      </c>
      <c r="C24" s="1">
        <f t="shared" si="1"/>
        <v>625</v>
      </c>
      <c r="D24" s="9">
        <f>SUM($C$21:C24)</f>
        <v>780</v>
      </c>
      <c r="E24" s="9">
        <f t="shared" si="2"/>
        <v>1830.2937534787061</v>
      </c>
      <c r="F24" s="9">
        <f t="shared" si="3"/>
        <v>-6.3146093327742639E-2</v>
      </c>
      <c r="G24" s="257">
        <f t="shared" si="5"/>
        <v>-0.14817423099275737</v>
      </c>
    </row>
    <row r="25" spans="1:7" x14ac:dyDescent="0.3">
      <c r="A25" s="97">
        <v>5</v>
      </c>
      <c r="B25" s="93">
        <f t="shared" si="4"/>
        <v>625</v>
      </c>
      <c r="C25" s="1">
        <f t="shared" si="1"/>
        <v>3125</v>
      </c>
      <c r="D25" s="9">
        <f>SUM($C$21:C25)</f>
        <v>3905</v>
      </c>
      <c r="E25" s="9">
        <f t="shared" si="2"/>
        <v>8120.794473457956</v>
      </c>
      <c r="F25" s="9">
        <f t="shared" si="3"/>
        <v>-1.8253843884057323E-2</v>
      </c>
      <c r="G25" s="257">
        <f t="shared" si="5"/>
        <v>-3.7960490277341108E-2</v>
      </c>
    </row>
    <row r="26" spans="1:7" x14ac:dyDescent="0.3">
      <c r="A26" s="97">
        <v>6</v>
      </c>
      <c r="B26" s="93">
        <f t="shared" si="4"/>
        <v>3125</v>
      </c>
      <c r="C26" s="1">
        <f t="shared" si="1"/>
        <v>15625</v>
      </c>
      <c r="D26" s="9">
        <f>SUM($C$21:C26)</f>
        <v>19530</v>
      </c>
      <c r="E26" s="9">
        <f t="shared" si="2"/>
        <v>37670.937410681559</v>
      </c>
      <c r="F26" s="9">
        <f t="shared" si="3"/>
        <v>-4.8390834474258855E-3</v>
      </c>
      <c r="G26" s="257">
        <f t="shared" si="5"/>
        <v>-9.3339892305706954E-3</v>
      </c>
    </row>
    <row r="27" spans="1:7" x14ac:dyDescent="0.3">
      <c r="A27" s="97">
        <v>7</v>
      </c>
      <c r="B27" s="93">
        <f t="shared" si="4"/>
        <v>15625</v>
      </c>
      <c r="C27" s="1">
        <f t="shared" si="1"/>
        <v>78125</v>
      </c>
      <c r="D27" s="9">
        <f>SUM($C$21:C27)</f>
        <v>97655</v>
      </c>
      <c r="E27" s="9">
        <f t="shared" si="2"/>
        <v>179062.81150203312</v>
      </c>
      <c r="F27" s="9">
        <f t="shared" si="3"/>
        <v>-1.215653941639907E-3</v>
      </c>
      <c r="G27" s="257">
        <f t="shared" si="5"/>
        <v>-2.2290554769706641E-3</v>
      </c>
    </row>
    <row r="28" spans="1:7" x14ac:dyDescent="0.3">
      <c r="A28" s="97">
        <v>8</v>
      </c>
      <c r="B28" s="93">
        <f t="shared" si="4"/>
        <v>78125</v>
      </c>
      <c r="C28" s="1">
        <f t="shared" si="1"/>
        <v>390625</v>
      </c>
      <c r="D28" s="9">
        <f>SUM($C$21:C28)</f>
        <v>488280</v>
      </c>
      <c r="E28" s="9">
        <f t="shared" si="2"/>
        <v>863806.78188115754</v>
      </c>
      <c r="F28" s="9">
        <f t="shared" si="3"/>
        <v>-2.9441548634906553E-4</v>
      </c>
      <c r="G28" s="257">
        <f t="shared" si="5"/>
        <v>-5.2084478946334519E-4</v>
      </c>
    </row>
    <row r="29" spans="1:7" x14ac:dyDescent="0.3">
      <c r="A29" s="97">
        <v>9</v>
      </c>
      <c r="B29" s="93">
        <f t="shared" si="4"/>
        <v>390625</v>
      </c>
      <c r="C29" s="1">
        <f t="shared" si="1"/>
        <v>1953125</v>
      </c>
      <c r="D29" s="9">
        <f>SUM($C$21:C29)</f>
        <v>2441405</v>
      </c>
      <c r="E29" s="9">
        <f t="shared" si="2"/>
        <v>4207145.8735334985</v>
      </c>
      <c r="F29" s="9">
        <f t="shared" si="3"/>
        <v>-6.9437427833850778E-5</v>
      </c>
      <c r="G29" s="257">
        <f t="shared" si="5"/>
        <v>-1.1965789698143708E-4</v>
      </c>
    </row>
    <row r="30" spans="1:7" ht="16.2" thickBot="1" x14ac:dyDescent="0.35">
      <c r="A30" s="129">
        <v>10</v>
      </c>
      <c r="B30" s="94">
        <f t="shared" si="4"/>
        <v>1953125</v>
      </c>
      <c r="C30" s="109">
        <f t="shared" si="1"/>
        <v>9765625</v>
      </c>
      <c r="D30" s="10">
        <f>SUM($C$21:C30)</f>
        <v>12207030</v>
      </c>
      <c r="E30" s="10">
        <f t="shared" si="2"/>
        <v>20625141.538564853</v>
      </c>
      <c r="F30" s="10">
        <f t="shared" si="3"/>
        <v>-1.6050477470123501E-5</v>
      </c>
      <c r="G30" s="258">
        <f>U16/D30</f>
        <v>-2.7119075613219884E-5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5</v>
      </c>
      <c r="D33" s="57">
        <f>SUM($C$33:C33)</f>
        <v>5</v>
      </c>
      <c r="E33" s="96">
        <f>D33/$R$7</f>
        <v>-50.082493264578204</v>
      </c>
      <c r="F33" s="8">
        <f t="shared" ref="F33:F42" si="7">U7/E33</f>
        <v>0.53012518065113456</v>
      </c>
      <c r="G33" s="259">
        <f>U7/D33</f>
        <v>-5.3099981578687503</v>
      </c>
    </row>
    <row r="34" spans="1:7" x14ac:dyDescent="0.3">
      <c r="A34" s="97">
        <v>2</v>
      </c>
      <c r="B34" s="93">
        <f>C33+1</f>
        <v>6</v>
      </c>
      <c r="C34" s="1">
        <f t="shared" si="6"/>
        <v>30</v>
      </c>
      <c r="D34" s="9">
        <f>SUM($C$33:C34)</f>
        <v>35</v>
      </c>
      <c r="E34" s="96">
        <f t="shared" ref="E34:E42" si="8">D34/$R$7</f>
        <v>-350.57745285204743</v>
      </c>
      <c r="F34" s="9">
        <f t="shared" si="7"/>
        <v>0.15598658861554854</v>
      </c>
      <c r="G34" s="259">
        <f t="shared" ref="G34:G42" si="9">U8/D34</f>
        <v>-1.562439454740548</v>
      </c>
    </row>
    <row r="35" spans="1:7" x14ac:dyDescent="0.3">
      <c r="A35" s="97">
        <v>3</v>
      </c>
      <c r="B35" s="93">
        <f t="shared" ref="B35:B42" si="10">C34</f>
        <v>30</v>
      </c>
      <c r="C35" s="1">
        <f t="shared" si="6"/>
        <v>150</v>
      </c>
      <c r="D35" s="9">
        <f>SUM($C$33:C35)</f>
        <v>185</v>
      </c>
      <c r="E35" s="96">
        <f t="shared" si="8"/>
        <v>-1853.0522507893936</v>
      </c>
      <c r="F35" s="9">
        <f t="shared" si="7"/>
        <v>4.5532919330145485E-2</v>
      </c>
      <c r="G35" s="259">
        <f t="shared" si="9"/>
        <v>-0.45608042513371883</v>
      </c>
    </row>
    <row r="36" spans="1:7" x14ac:dyDescent="0.3">
      <c r="A36" s="97">
        <v>4</v>
      </c>
      <c r="B36" s="93">
        <f t="shared" si="10"/>
        <v>150</v>
      </c>
      <c r="C36" s="1">
        <f t="shared" si="6"/>
        <v>750</v>
      </c>
      <c r="D36" s="9">
        <f>SUM($C$33:C36)</f>
        <v>935</v>
      </c>
      <c r="E36" s="96">
        <f t="shared" si="8"/>
        <v>-9365.4262404761248</v>
      </c>
      <c r="F36" s="9">
        <f t="shared" si="7"/>
        <v>1.2340698352291441E-2</v>
      </c>
      <c r="G36" s="259">
        <f t="shared" si="9"/>
        <v>-0.1236105884217655</v>
      </c>
    </row>
    <row r="37" spans="1:7" x14ac:dyDescent="0.3">
      <c r="A37" s="97">
        <v>5</v>
      </c>
      <c r="B37" s="93">
        <f t="shared" si="10"/>
        <v>750</v>
      </c>
      <c r="C37" s="1">
        <f t="shared" si="6"/>
        <v>3750</v>
      </c>
      <c r="D37" s="9">
        <f>SUM($C$33:C37)</f>
        <v>4685</v>
      </c>
      <c r="E37" s="96">
        <f t="shared" si="8"/>
        <v>-46927.296188909779</v>
      </c>
      <c r="F37" s="9">
        <f t="shared" si="7"/>
        <v>3.1588377462933659E-3</v>
      </c>
      <c r="G37" s="259">
        <f t="shared" si="9"/>
        <v>-3.1640494030526579E-2</v>
      </c>
    </row>
    <row r="38" spans="1:7" x14ac:dyDescent="0.3">
      <c r="A38" s="97">
        <v>6</v>
      </c>
      <c r="B38" s="93">
        <f t="shared" si="10"/>
        <v>3750</v>
      </c>
      <c r="C38" s="1">
        <f t="shared" si="6"/>
        <v>18750</v>
      </c>
      <c r="D38" s="9">
        <f>SUM($C$33:C38)</f>
        <v>23435</v>
      </c>
      <c r="E38" s="96">
        <f t="shared" si="8"/>
        <v>-234736.64593107806</v>
      </c>
      <c r="F38" s="9">
        <f t="shared" si="7"/>
        <v>7.7658436734488127E-4</v>
      </c>
      <c r="G38" s="259">
        <f t="shared" si="9"/>
        <v>-7.7786562693853492E-3</v>
      </c>
    </row>
    <row r="39" spans="1:7" x14ac:dyDescent="0.3">
      <c r="A39" s="97">
        <v>7</v>
      </c>
      <c r="B39" s="93">
        <f t="shared" si="10"/>
        <v>18750</v>
      </c>
      <c r="C39" s="1">
        <f t="shared" si="6"/>
        <v>93750</v>
      </c>
      <c r="D39" s="9">
        <f>SUM($C$33:C39)</f>
        <v>117185</v>
      </c>
      <c r="E39" s="96">
        <f t="shared" si="8"/>
        <v>-1173783.3946419195</v>
      </c>
      <c r="F39" s="9">
        <f t="shared" si="7"/>
        <v>1.854502403060288E-4</v>
      </c>
      <c r="G39" s="259">
        <f t="shared" si="9"/>
        <v>-1.8575620822082197E-3</v>
      </c>
    </row>
    <row r="40" spans="1:7" x14ac:dyDescent="0.3">
      <c r="A40" s="97">
        <v>8</v>
      </c>
      <c r="B40" s="93">
        <f t="shared" si="10"/>
        <v>93750</v>
      </c>
      <c r="C40" s="1">
        <f t="shared" si="6"/>
        <v>468750</v>
      </c>
      <c r="D40" s="9">
        <f>SUM($C$33:C40)</f>
        <v>585935</v>
      </c>
      <c r="E40" s="96">
        <f t="shared" si="8"/>
        <v>-5869017.1381961266</v>
      </c>
      <c r="F40" s="9">
        <f t="shared" si="7"/>
        <v>4.3332314050343393E-5</v>
      </c>
      <c r="G40" s="259">
        <f t="shared" si="9"/>
        <v>-4.3403806531298211E-4</v>
      </c>
    </row>
    <row r="41" spans="1:7" x14ac:dyDescent="0.3">
      <c r="A41" s="97">
        <v>9</v>
      </c>
      <c r="B41" s="93">
        <f t="shared" si="10"/>
        <v>468750</v>
      </c>
      <c r="C41" s="1">
        <f t="shared" si="6"/>
        <v>2343750</v>
      </c>
      <c r="D41" s="9">
        <f>SUM($C$33:C41)</f>
        <v>2929685</v>
      </c>
      <c r="E41" s="96">
        <f t="shared" si="8"/>
        <v>-29345185.85596716</v>
      </c>
      <c r="F41" s="9">
        <f t="shared" si="7"/>
        <v>9.9550702937722885E-6</v>
      </c>
      <c r="G41" s="259">
        <f t="shared" si="9"/>
        <v>-9.9714948187250641E-5</v>
      </c>
    </row>
    <row r="42" spans="1:7" ht="16.2" thickBot="1" x14ac:dyDescent="0.35">
      <c r="A42" s="129">
        <v>10</v>
      </c>
      <c r="B42" s="94">
        <f t="shared" si="10"/>
        <v>2343750</v>
      </c>
      <c r="C42" s="109">
        <f t="shared" si="6"/>
        <v>11718750</v>
      </c>
      <c r="D42" s="10">
        <f>SUM($C$33:C42)</f>
        <v>14648435</v>
      </c>
      <c r="E42" s="357">
        <f t="shared" si="8"/>
        <v>-146726029.44482234</v>
      </c>
      <c r="F42" s="10">
        <f t="shared" si="7"/>
        <v>2.2562006948285573E-6</v>
      </c>
      <c r="G42" s="259">
        <f t="shared" si="9"/>
        <v>-2.259923122045758E-5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5</v>
      </c>
      <c r="D45" s="57">
        <f>SUM(C45:C45)</f>
        <v>5</v>
      </c>
      <c r="E45" s="57">
        <f t="shared" ref="E45:E54" si="12">D45/R7</f>
        <v>-50.082493264578204</v>
      </c>
      <c r="F45" s="262">
        <f t="shared" ref="F45:F54" si="13">U7/E45</f>
        <v>0.53012518065113456</v>
      </c>
      <c r="G45" s="256">
        <f>U7/D45</f>
        <v>-5.3099981578687503</v>
      </c>
    </row>
    <row r="46" spans="1:7" x14ac:dyDescent="0.3">
      <c r="A46" s="97">
        <v>2</v>
      </c>
      <c r="B46" s="93">
        <f t="shared" ref="B46:B54" si="14">B45*$O$2*2</f>
        <v>10</v>
      </c>
      <c r="C46" s="1">
        <f t="shared" si="11"/>
        <v>50</v>
      </c>
      <c r="D46" s="9">
        <f>SUM($C$45:C46)</f>
        <v>55</v>
      </c>
      <c r="E46" s="9">
        <f t="shared" si="12"/>
        <v>280.26154529502924</v>
      </c>
      <c r="F46" s="98">
        <f t="shared" si="13"/>
        <v>-0.19512266964186004</v>
      </c>
      <c r="G46" s="257">
        <f t="shared" ref="G46:G54" si="15">U8/D46</f>
        <v>-0.99427965301671239</v>
      </c>
    </row>
    <row r="47" spans="1:7" x14ac:dyDescent="0.3">
      <c r="A47" s="97">
        <v>3</v>
      </c>
      <c r="B47" s="93">
        <f t="shared" si="14"/>
        <v>100</v>
      </c>
      <c r="C47" s="1">
        <f t="shared" si="11"/>
        <v>500</v>
      </c>
      <c r="D47" s="9">
        <f>SUM($C$45:C47)</f>
        <v>555</v>
      </c>
      <c r="E47" s="9">
        <f t="shared" si="12"/>
        <v>1625.8324110975809</v>
      </c>
      <c r="F47" s="98">
        <f t="shared" si="13"/>
        <v>-5.1896418150981172E-2</v>
      </c>
      <c r="G47" s="257">
        <f t="shared" si="15"/>
        <v>-0.15202680837790628</v>
      </c>
    </row>
    <row r="48" spans="1:7" x14ac:dyDescent="0.3">
      <c r="A48" s="97">
        <v>4</v>
      </c>
      <c r="B48" s="93">
        <f t="shared" si="14"/>
        <v>1000</v>
      </c>
      <c r="C48" s="1">
        <f t="shared" si="11"/>
        <v>5000</v>
      </c>
      <c r="D48" s="9">
        <f>SUM($C$45:C48)</f>
        <v>5555</v>
      </c>
      <c r="E48" s="9">
        <f t="shared" si="12"/>
        <v>13034.976667402836</v>
      </c>
      <c r="F48" s="98">
        <f t="shared" si="13"/>
        <v>-8.8665981630313695E-3</v>
      </c>
      <c r="G48" s="257">
        <f t="shared" si="15"/>
        <v>-2.08057426056437E-2</v>
      </c>
    </row>
    <row r="49" spans="1:7" x14ac:dyDescent="0.3">
      <c r="A49" s="97">
        <v>5</v>
      </c>
      <c r="B49" s="93">
        <f t="shared" si="14"/>
        <v>10000</v>
      </c>
      <c r="C49" s="1">
        <f t="shared" si="11"/>
        <v>50000</v>
      </c>
      <c r="D49" s="9">
        <f>SUM($C$45:C49)</f>
        <v>55555</v>
      </c>
      <c r="E49" s="9">
        <f t="shared" si="12"/>
        <v>115531.55876388136</v>
      </c>
      <c r="F49" s="98">
        <f t="shared" si="13"/>
        <v>-1.283075517365563E-3</v>
      </c>
      <c r="G49" s="257">
        <f t="shared" si="15"/>
        <v>-2.6682695442897491E-3</v>
      </c>
    </row>
    <row r="50" spans="1:7" x14ac:dyDescent="0.3">
      <c r="A50" s="97">
        <v>6</v>
      </c>
      <c r="B50" s="93">
        <f t="shared" si="14"/>
        <v>100000</v>
      </c>
      <c r="C50" s="1">
        <f t="shared" si="11"/>
        <v>500000</v>
      </c>
      <c r="D50" s="9">
        <f>SUM($C$45:C50)</f>
        <v>555555</v>
      </c>
      <c r="E50" s="9">
        <f t="shared" si="12"/>
        <v>1071596.3969887963</v>
      </c>
      <c r="F50" s="98">
        <f t="shared" si="13"/>
        <v>-1.7011330962411921E-4</v>
      </c>
      <c r="G50" s="257">
        <f t="shared" si="15"/>
        <v>-3.2812738553886776E-4</v>
      </c>
    </row>
    <row r="51" spans="1:7" x14ac:dyDescent="0.3">
      <c r="A51" s="97">
        <v>7</v>
      </c>
      <c r="B51" s="93">
        <f t="shared" si="14"/>
        <v>1000000</v>
      </c>
      <c r="C51" s="1">
        <f t="shared" si="11"/>
        <v>5000000</v>
      </c>
      <c r="D51" s="9">
        <f>SUM($C$45:C51)</f>
        <v>5555555</v>
      </c>
      <c r="E51" s="9">
        <f t="shared" si="12"/>
        <v>10186813.760218909</v>
      </c>
      <c r="F51" s="98">
        <f t="shared" si="13"/>
        <v>-2.1368645557616677E-5</v>
      </c>
      <c r="G51" s="257">
        <f t="shared" si="15"/>
        <v>-3.918211818685446E-5</v>
      </c>
    </row>
    <row r="52" spans="1:7" x14ac:dyDescent="0.3">
      <c r="A52" s="97">
        <v>8</v>
      </c>
      <c r="B52" s="93">
        <f t="shared" si="14"/>
        <v>10000000</v>
      </c>
      <c r="C52" s="1">
        <f t="shared" si="11"/>
        <v>50000000</v>
      </c>
      <c r="D52" s="9">
        <f>SUM($C$45:C52)</f>
        <v>55555555</v>
      </c>
      <c r="E52" s="9">
        <f t="shared" si="12"/>
        <v>98282266.691594273</v>
      </c>
      <c r="F52" s="98">
        <f t="shared" si="13"/>
        <v>-2.587629512017686E-6</v>
      </c>
      <c r="G52" s="257">
        <f t="shared" si="15"/>
        <v>-4.5777257341621761E-6</v>
      </c>
    </row>
    <row r="53" spans="1:7" x14ac:dyDescent="0.3">
      <c r="A53" s="97">
        <v>9</v>
      </c>
      <c r="B53" s="93">
        <f t="shared" si="14"/>
        <v>100000000</v>
      </c>
      <c r="C53" s="1">
        <f t="shared" si="11"/>
        <v>500000000</v>
      </c>
      <c r="D53" s="9">
        <f>SUM($C$45:C53)</f>
        <v>555555555</v>
      </c>
      <c r="E53" s="9">
        <f t="shared" si="12"/>
        <v>957359905.76609063</v>
      </c>
      <c r="F53" s="98">
        <f t="shared" si="13"/>
        <v>-3.0514479060640921E-7</v>
      </c>
      <c r="G53" s="257">
        <f t="shared" si="15"/>
        <v>-5.2584009888977782E-7</v>
      </c>
    </row>
    <row r="54" spans="1:7" ht="16.2" thickBot="1" x14ac:dyDescent="0.35">
      <c r="A54" s="129">
        <v>10</v>
      </c>
      <c r="B54" s="94">
        <f t="shared" si="14"/>
        <v>1000000000</v>
      </c>
      <c r="C54" s="109">
        <f t="shared" si="11"/>
        <v>5000000000</v>
      </c>
      <c r="D54" s="10">
        <f>SUM($C$45:C54)</f>
        <v>5555555555</v>
      </c>
      <c r="E54" s="10">
        <f t="shared" si="12"/>
        <v>9386732042.7028713</v>
      </c>
      <c r="F54" s="99">
        <f t="shared" si="13"/>
        <v>-3.5267158802108614E-8</v>
      </c>
      <c r="G54" s="258">
        <f t="shared" si="15"/>
        <v>-5.9587806530870616E-8</v>
      </c>
    </row>
  </sheetData>
  <mergeCells count="3">
    <mergeCell ref="A18:F18"/>
    <mergeCell ref="A31:G31"/>
    <mergeCell ref="A43:G43"/>
  </mergeCells>
  <conditionalFormatting sqref="F21:F30">
    <cfRule type="cellIs" dxfId="408" priority="80" operator="equal">
      <formula>MAX($F$21:$F$30)</formula>
    </cfRule>
  </conditionalFormatting>
  <conditionalFormatting sqref="E21:E30">
    <cfRule type="cellIs" dxfId="407" priority="72" stopIfTrue="1" operator="lessThan">
      <formula>0</formula>
    </cfRule>
    <cfRule type="cellIs" dxfId="406" priority="73" operator="equal">
      <formula>MIN($E$21:$E$30)</formula>
    </cfRule>
  </conditionalFormatting>
  <conditionalFormatting sqref="R7:R16">
    <cfRule type="cellIs" dxfId="405" priority="12" operator="lessThanOrEqual">
      <formula>0</formula>
    </cfRule>
    <cfRule type="cellIs" dxfId="404" priority="13" operator="greaterThan">
      <formula>0</formula>
    </cfRule>
  </conditionalFormatting>
  <conditionalFormatting sqref="U7:U16">
    <cfRule type="cellIs" dxfId="403" priority="10" operator="lessThanOrEqual">
      <formula>0</formula>
    </cfRule>
    <cfRule type="cellIs" dxfId="402" priority="11" operator="greaterThan">
      <formula>0</formula>
    </cfRule>
  </conditionalFormatting>
  <conditionalFormatting sqref="S7:T16">
    <cfRule type="cellIs" dxfId="401" priority="8" operator="lessThanOrEqual">
      <formula>0</formula>
    </cfRule>
    <cfRule type="cellIs" dxfId="400" priority="9" operator="greaterThan">
      <formula>0</formula>
    </cfRule>
  </conditionalFormatting>
  <conditionalFormatting sqref="F45:F54">
    <cfRule type="cellIs" dxfId="399" priority="7" operator="equal">
      <formula>MAX($F$45:$F$54)</formula>
    </cfRule>
  </conditionalFormatting>
  <conditionalFormatting sqref="E45:E54">
    <cfRule type="cellIs" dxfId="398" priority="5" stopIfTrue="1" operator="lessThan">
      <formula>0</formula>
    </cfRule>
    <cfRule type="cellIs" dxfId="397" priority="6" operator="equal">
      <formula>MIN($E$45:$E$54)</formula>
    </cfRule>
  </conditionalFormatting>
  <conditionalFormatting sqref="E33:E42">
    <cfRule type="cellIs" dxfId="396" priority="3" stopIfTrue="1" operator="lessThan">
      <formula>0</formula>
    </cfRule>
    <cfRule type="cellIs" dxfId="395" priority="4" operator="equal">
      <formula>MIN($E$33:$E$42)</formula>
    </cfRule>
  </conditionalFormatting>
  <conditionalFormatting sqref="F33:F42">
    <cfRule type="cellIs" dxfId="394" priority="1" operator="lessThanOrEqual">
      <formula>0</formula>
    </cfRule>
    <cfRule type="cellIs" dxfId="393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1.0000000000000004</v>
      </c>
    </row>
    <row r="2" spans="1:21" x14ac:dyDescent="0.3">
      <c r="A2" t="s">
        <v>39</v>
      </c>
      <c r="B2" s="133" t="s">
        <v>122</v>
      </c>
      <c r="C2" s="139">
        <f>Analysis!B28</f>
        <v>0.46511416427474456</v>
      </c>
      <c r="D2" s="133" t="s">
        <v>123</v>
      </c>
      <c r="E2" s="139">
        <f>Analysis!J28</f>
        <v>0.53488583572525583</v>
      </c>
      <c r="F2" s="133" t="s">
        <v>46</v>
      </c>
      <c r="G2" s="139">
        <f>Analysis!S28</f>
        <v>325.43760583488125</v>
      </c>
      <c r="H2" t="s">
        <v>149</v>
      </c>
      <c r="I2" s="153">
        <f>Analysis!T28</f>
        <v>-325.8522169268839</v>
      </c>
      <c r="J2" t="s">
        <v>47</v>
      </c>
      <c r="K2" s="153">
        <f>G2*C2+I2*E2</f>
        <v>-22.928095312399137</v>
      </c>
      <c r="L2" t="s">
        <v>46</v>
      </c>
      <c r="M2" s="160">
        <v>2</v>
      </c>
      <c r="N2" t="s">
        <v>149</v>
      </c>
      <c r="O2" s="160">
        <v>6</v>
      </c>
    </row>
    <row r="4" spans="1:21" x14ac:dyDescent="0.3">
      <c r="A4" t="s">
        <v>120</v>
      </c>
      <c r="B4">
        <f>$C$2</f>
        <v>0.46511416427474456</v>
      </c>
      <c r="C4" t="s">
        <v>121</v>
      </c>
      <c r="D4">
        <f>$E$2</f>
        <v>0.53488583572525583</v>
      </c>
      <c r="E4" t="s">
        <v>46</v>
      </c>
      <c r="F4">
        <f>G2</f>
        <v>325.43760583488125</v>
      </c>
      <c r="G4" t="s">
        <v>149</v>
      </c>
      <c r="H4">
        <f>I2</f>
        <v>-325.8522169268839</v>
      </c>
      <c r="I4" t="s">
        <v>47</v>
      </c>
      <c r="J4">
        <f>B4*F4+D4*H4</f>
        <v>-22.928095312399137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0.46511416427474456</v>
      </c>
      <c r="C7" s="95">
        <v>1</v>
      </c>
      <c r="D7" s="22">
        <f>C7*D4</f>
        <v>0.53488583572525583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1.0000000000000004</v>
      </c>
      <c r="R7" s="265">
        <f>B7-D7</f>
        <v>-6.9771671450511275E-2</v>
      </c>
      <c r="S7" s="266">
        <f>IF(Rules!B23=Rules!D23,SUM(C7)*B4*F4,SUM(C7)*B4*F4*POWER(O2,A7-1))</f>
        <v>151.36564006146452</v>
      </c>
      <c r="T7" s="252">
        <f>IF(Rules!B23=Rules!D23,SUM(C7)*D4*H4,SUM(C7)*D4*H4*POWER(O2,A7-1))</f>
        <v>-174.29373537386365</v>
      </c>
      <c r="U7" s="263">
        <f>S7+T7</f>
        <v>-22.928095312399137</v>
      </c>
    </row>
    <row r="8" spans="1:21" x14ac:dyDescent="0.3">
      <c r="A8" s="98">
        <v>2</v>
      </c>
      <c r="B8" s="97">
        <f>C8*B4</f>
        <v>0.6191475311952036</v>
      </c>
      <c r="C8" s="97">
        <f>1/(1-B4*D4)</f>
        <v>1.3311732446605755</v>
      </c>
      <c r="D8" s="128">
        <f>C8*D4</f>
        <v>0.71202571346537236</v>
      </c>
      <c r="E8" s="1">
        <f>D8*D4</f>
        <v>0.38085246880479723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1.0000000000000009</v>
      </c>
      <c r="R8" s="267">
        <f>B8-E8</f>
        <v>0.23829506239040638</v>
      </c>
      <c r="S8" s="268">
        <f>IF(Rules!B23=Rules!D23,SUM(C8:D8)*B4*F4,SUM(C8:D8)*B4*F4*POWER(O2,A8-1))</f>
        <v>309.27011806965157</v>
      </c>
      <c r="T8" s="253">
        <f>IF(Rules!B23=Rules!D23,SUM(C8:D8)*D4*H4,SUM(C8:D8)*D4*H4*POWER(O2,A8-1))</f>
        <v>-356.11677852375789</v>
      </c>
      <c r="U8" s="264">
        <f>S8+T8</f>
        <v>-46.846660454106313</v>
      </c>
    </row>
    <row r="9" spans="1:21" x14ac:dyDescent="0.3">
      <c r="A9" s="98">
        <v>3</v>
      </c>
      <c r="B9" s="97">
        <f>C9*B4</f>
        <v>0.69541799959647632</v>
      </c>
      <c r="C9" s="97">
        <f>1/(1-D4*B4/(1-D4*B4))</f>
        <v>1.4951554973193431</v>
      </c>
      <c r="D9" s="128">
        <f>C9*D4*C8</f>
        <v>1.0645891597204789</v>
      </c>
      <c r="E9" s="1">
        <f>D9*(D4)</f>
        <v>0.56943366240113624</v>
      </c>
      <c r="F9" s="1">
        <f>E9*D4</f>
        <v>0.30458200040352496</v>
      </c>
      <c r="G9" s="1"/>
      <c r="H9" s="1"/>
      <c r="I9" s="1"/>
      <c r="J9" s="1"/>
      <c r="K9" s="1"/>
      <c r="L9" s="1"/>
      <c r="M9" s="235"/>
      <c r="N9" s="97">
        <f>B9+F9</f>
        <v>1.0000000000000013</v>
      </c>
      <c r="R9" s="267">
        <f>B9-F9</f>
        <v>0.39083599919295137</v>
      </c>
      <c r="S9" s="268">
        <f>IF(Rules!B23=Rules!D23,SUM(C9:E9)*B4*F4,SUM(C9:E9)*B4*F4*POWER(O2,A9-1))</f>
        <v>473.65007918863853</v>
      </c>
      <c r="T9" s="253">
        <f>IF(Rules!B23=Rules!D23,SUM(C9:E9)*D4*H4,SUM(C9:E9)*D4*H4*POWER(O2,A9-1))</f>
        <v>-545.39617794627372</v>
      </c>
      <c r="U9" s="264">
        <f t="shared" ref="U9:U15" si="0">S9+T9</f>
        <v>-71.746098757635195</v>
      </c>
    </row>
    <row r="10" spans="1:21" x14ac:dyDescent="0.3">
      <c r="A10" s="98">
        <v>4</v>
      </c>
      <c r="B10" s="97">
        <f>C10*B4</f>
        <v>0.74059137280789078</v>
      </c>
      <c r="C10" s="97">
        <f>1/(1-D4*B4/(1-D4*B4/(1-D4*B4)))</f>
        <v>1.5922786913245257</v>
      </c>
      <c r="D10" s="128">
        <f>C10*D4*C9</f>
        <v>1.2734049762773181</v>
      </c>
      <c r="E10" s="1">
        <f>D10*D4*C8</f>
        <v>0.9066970867642129</v>
      </c>
      <c r="F10" s="1">
        <f>E10*D4</f>
        <v>0.4849794290035308</v>
      </c>
      <c r="G10" s="1">
        <f>F10*D4</f>
        <v>0.25940862719211094</v>
      </c>
      <c r="H10" s="1"/>
      <c r="I10" s="1"/>
      <c r="J10" s="1"/>
      <c r="K10" s="1"/>
      <c r="L10" s="1"/>
      <c r="M10" s="235"/>
      <c r="N10" s="97">
        <f>B10+G10</f>
        <v>1.0000000000000018</v>
      </c>
      <c r="R10" s="267">
        <f>B10-G10</f>
        <v>0.48118274561577984</v>
      </c>
      <c r="S10" s="268">
        <f>IF(Rules!B23=Rules!D23,SUM(C10:F10)*B4*F4,SUM(C10:F10)*B4*F4*POWER(O2,A10-1))</f>
        <v>644.41804912793157</v>
      </c>
      <c r="T10" s="253">
        <f>IF(Rules!B23=Rules!D23,SUM(C10:F10)*D4*H4,SUM(C10:F10)*D4*H4*POWER(O2,A10-1))</f>
        <v>-742.03120919144237</v>
      </c>
      <c r="U10" s="264">
        <f t="shared" si="0"/>
        <v>-97.613160063510804</v>
      </c>
    </row>
    <row r="11" spans="1:21" x14ac:dyDescent="0.3">
      <c r="A11" s="98">
        <v>5</v>
      </c>
      <c r="B11" s="97">
        <f>C11*B4</f>
        <v>0.7702246806863573</v>
      </c>
      <c r="C11" s="97">
        <f>1/(1-D4*B4/(1-D4*B4/(1-D4*B4/(1-D4*B4))))</f>
        <v>1.6559905929490957</v>
      </c>
      <c r="D11" s="128">
        <f>C11*D4*C10</f>
        <v>1.4103861875975887</v>
      </c>
      <c r="E11" s="1">
        <f>D11*D4*C9</f>
        <v>1.1279387204921902</v>
      </c>
      <c r="F11" s="1">
        <f>E11*D4*C8</f>
        <v>0.80312137220367097</v>
      </c>
      <c r="G11" s="1">
        <f>F11*D4</f>
        <v>0.42957824635997477</v>
      </c>
      <c r="H11" s="1">
        <f>G11*D4</f>
        <v>0.22977531931364495</v>
      </c>
      <c r="I11" s="1"/>
      <c r="J11" s="1"/>
      <c r="K11" s="1"/>
      <c r="L11" s="1"/>
      <c r="M11" s="235"/>
      <c r="N11" s="97">
        <f>B11+H11</f>
        <v>1.0000000000000022</v>
      </c>
      <c r="R11" s="267">
        <f>B11-H11</f>
        <v>0.54044936137271238</v>
      </c>
      <c r="S11" s="268">
        <f>IF(Rules!B23=Rules!D23,SUM(C11:G11)*B4*F4,SUM(C11:G11)*B4*F4*POWER(O2,A11-1))</f>
        <v>821.46361720188077</v>
      </c>
      <c r="T11" s="253">
        <f>IF(Rules!B23=Rules!D23,SUM(C11:G11)*D4*H4,SUM(C11:G11)*D4*H4*POWER(O2,A11-1))</f>
        <v>-945.8947371259585</v>
      </c>
      <c r="U11" s="264">
        <f t="shared" si="0"/>
        <v>-124.43111992407773</v>
      </c>
    </row>
    <row r="12" spans="1:21" x14ac:dyDescent="0.3">
      <c r="A12" s="98">
        <v>6</v>
      </c>
      <c r="B12" s="97">
        <f>C12*B4</f>
        <v>0.79098663551625159</v>
      </c>
      <c r="C12" s="97">
        <f>1/(1-D4*B4/(1-D4*B4/(1-D4*B4/(1-D4*B4/(1-D4*B4)))))</f>
        <v>1.7006289987956871</v>
      </c>
      <c r="D12" s="128">
        <f>C12*D4*C11</f>
        <v>1.5063591965387302</v>
      </c>
      <c r="E12" s="1">
        <f>D12*D4*C10</f>
        <v>1.2829470248229446</v>
      </c>
      <c r="F12" s="1">
        <f>E12*D4*C9</f>
        <v>1.026020843342899</v>
      </c>
      <c r="G12" s="1">
        <f>F12*D4*C8</f>
        <v>0.73055322301157077</v>
      </c>
      <c r="H12" s="1">
        <f>G12*D4</f>
        <v>0.39076257123232322</v>
      </c>
      <c r="I12" s="1">
        <f>H12*D4</f>
        <v>0.20901336448375102</v>
      </c>
      <c r="J12" s="1"/>
      <c r="K12" s="1"/>
      <c r="L12" s="1"/>
      <c r="M12" s="235"/>
      <c r="N12" s="97">
        <f>B12+I12</f>
        <v>1.0000000000000027</v>
      </c>
      <c r="R12" s="267">
        <f>B12-I12</f>
        <v>0.58197327103250052</v>
      </c>
      <c r="S12" s="268">
        <f>IF(Rules!B23=Rules!D23,SUM(C12:H12)*B4*F4,SUM(C12:H12)*B4*F4*POWER(O2,A12-1))</f>
        <v>1004.6549030093895</v>
      </c>
      <c r="T12" s="253">
        <f>IF(Rules!B23=Rules!D23,SUM(C12:H12)*D4*H4,SUM(C12:H12)*D4*H4*POWER(O2,A12-1))</f>
        <v>-1156.8349047780519</v>
      </c>
      <c r="U12" s="264">
        <f t="shared" si="0"/>
        <v>-152.18000176866235</v>
      </c>
    </row>
    <row r="13" spans="1:21" x14ac:dyDescent="0.3">
      <c r="A13" s="98">
        <v>7</v>
      </c>
      <c r="B13" s="97">
        <f>C13*B4</f>
        <v>0.80621273180746844</v>
      </c>
      <c r="C13" s="97">
        <f>1/(1-D4*B4/(1-D4*B4/(1-D4*B4/(1-D4*B4/(1-D4*B4/(1-D4*B4))))))</f>
        <v>1.7333652546673159</v>
      </c>
      <c r="D13" s="128">
        <f>C13*D4*C12</f>
        <v>1.5767424666820389</v>
      </c>
      <c r="E13" s="1">
        <f>D13*D4*C11</f>
        <v>1.3966247294040175</v>
      </c>
      <c r="F13" s="1">
        <f>E13*D4*C10</f>
        <v>1.1894875707601296</v>
      </c>
      <c r="G13" s="1">
        <f>F13*D4*C9</f>
        <v>0.95127781341215811</v>
      </c>
      <c r="H13" s="1">
        <f>G13*D4*C8</f>
        <v>0.67733426379857131</v>
      </c>
      <c r="I13" s="1">
        <f>H13*D4</f>
        <v>0.3622965037572497</v>
      </c>
      <c r="J13" s="1">
        <f>I13*D4</f>
        <v>0.19378726819253481</v>
      </c>
      <c r="K13" s="1"/>
      <c r="L13" s="1"/>
      <c r="M13" s="235"/>
      <c r="N13" s="97">
        <f>B13+J13</f>
        <v>1.0000000000000033</v>
      </c>
      <c r="R13" s="267">
        <f>B13-J13</f>
        <v>0.61242546361493366</v>
      </c>
      <c r="S13" s="268">
        <f>IF(Rules!B23=Rules!D23,SUM(C13:I13)*B4*F4,SUM(C13:I13)*B4*F4*POWER(O2,A13-1))</f>
        <v>1193.8402691616936</v>
      </c>
      <c r="T13" s="253">
        <f>IF(Rules!B23=Rules!D23,SUM(C13:I13)*D4*H4,SUM(C13:I13)*D4*H4*POWER(O2,A13-1))</f>
        <v>-1374.6771055005381</v>
      </c>
      <c r="U13" s="264">
        <f t="shared" si="0"/>
        <v>-180.83683633884448</v>
      </c>
    </row>
    <row r="14" spans="1:21" x14ac:dyDescent="0.3">
      <c r="A14" s="98">
        <v>8</v>
      </c>
      <c r="B14" s="97">
        <f>C14*B4</f>
        <v>0.81775693580764997</v>
      </c>
      <c r="C14" s="97">
        <f>1/(1-D4*B4/(1-D4*B4/(1-D4*B4/(1-D4*B4/(1-D4*B4/(1-D4*B4/(1-D4*B4)))))))</f>
        <v>1.7581854061202018</v>
      </c>
      <c r="D14" s="128">
        <f>C14*D4*C13</f>
        <v>1.6301060349397118</v>
      </c>
      <c r="E14" s="1">
        <f>D14*D4*C12</f>
        <v>1.4828135060186305</v>
      </c>
      <c r="F14" s="1">
        <f>E14*D4*C11</f>
        <v>1.3134256578741026</v>
      </c>
      <c r="G14" s="1">
        <f>F14*D4*C10</f>
        <v>1.1186279766257423</v>
      </c>
      <c r="H14" s="1">
        <f>G14*D4*C9</f>
        <v>0.89460873890946524</v>
      </c>
      <c r="I14" s="1">
        <f>H14*D4*C8</f>
        <v>0.63698442559436907</v>
      </c>
      <c r="J14" s="1">
        <f>I14*D4</f>
        <v>0.34071394682801615</v>
      </c>
      <c r="K14" s="1">
        <f>J14*D4</f>
        <v>0.18224306419235378</v>
      </c>
      <c r="L14" s="1"/>
      <c r="M14" s="235"/>
      <c r="N14" s="97">
        <f>B14+K14</f>
        <v>1.0000000000000038</v>
      </c>
      <c r="R14" s="267">
        <f>B14-K14</f>
        <v>0.63551387161529616</v>
      </c>
      <c r="S14" s="268">
        <f>IF(Rules!B23=Rules!D23,SUM(C14:J14)*B4*F4,SUM(C14:J14)*B4*F4*POWER(O2,A14-1))</f>
        <v>1388.8502374693674</v>
      </c>
      <c r="T14" s="253">
        <f>IF(Rules!B23=Rules!D23,SUM(C14:J14)*D4*H4,SUM(C14:J14)*D4*H4*POWER(O2,A14-1))</f>
        <v>-1599.2261894120616</v>
      </c>
      <c r="U14" s="264">
        <f t="shared" si="0"/>
        <v>-210.3759519426942</v>
      </c>
    </row>
    <row r="15" spans="1:21" x14ac:dyDescent="0.3">
      <c r="A15" s="98">
        <v>9</v>
      </c>
      <c r="B15" s="97">
        <f>C15*B4</f>
        <v>0.82673235404588807</v>
      </c>
      <c r="C15" s="97">
        <f>1/(1-D4*B4/(1-D4*B4/(1-D4*B4/(1-D4*B4/(1-D4*B4/(1-D4*B4/(1-D4*B4/(1-D4*B4))))))))</f>
        <v>1.77748264307327</v>
      </c>
      <c r="D15" s="128">
        <f>C15*D4*C14</f>
        <v>1.671595283032508</v>
      </c>
      <c r="E15" s="1">
        <f>D15*D4*C13</f>
        <v>1.5498237838642117</v>
      </c>
      <c r="F15" s="1">
        <f>E15*D4*C12</f>
        <v>1.4097853694209197</v>
      </c>
      <c r="G15" s="1">
        <f>F15*D4*C11</f>
        <v>1.2487398238397833</v>
      </c>
      <c r="H15" s="1">
        <f>G15*D4*C10</f>
        <v>1.0635358720910408</v>
      </c>
      <c r="I15" s="1">
        <f>H15*D4*C9</f>
        <v>0.85054951708459636</v>
      </c>
      <c r="J15" s="1">
        <f>I15*D4*C8</f>
        <v>0.60561312673978773</v>
      </c>
      <c r="K15" s="1">
        <f>J15*D4</f>
        <v>0.32393388342239665</v>
      </c>
      <c r="L15" s="1">
        <f>K15*D4</f>
        <v>0.17326764595411623</v>
      </c>
      <c r="M15" s="235"/>
      <c r="N15" s="97">
        <f>B15+L15</f>
        <v>1.0000000000000042</v>
      </c>
      <c r="R15" s="267">
        <f>B15-L15</f>
        <v>0.65346470809177182</v>
      </c>
      <c r="S15" s="268">
        <f>IF(Rules!B23=Rules!D23,SUM(C15:K15)*B4*F4,SUM(C15:K15)*B4*F4*POWER(O2,A15-1))</f>
        <v>1589.4995626566797</v>
      </c>
      <c r="T15" s="253">
        <f>IF(Rules!B23=Rules!D23,SUM(C15:K15)*D4*H4,SUM(C15:K15)*D4*H4*POWER(O2,A15-1))</f>
        <v>-1830.2688512271261</v>
      </c>
      <c r="U15" s="264">
        <f t="shared" si="0"/>
        <v>-240.76928857044641</v>
      </c>
    </row>
    <row r="16" spans="1:21" ht="16.2" thickBot="1" x14ac:dyDescent="0.35">
      <c r="A16" s="99">
        <v>10</v>
      </c>
      <c r="B16" s="129">
        <f>C16*B4</f>
        <v>0.83384789624429356</v>
      </c>
      <c r="C16" s="129">
        <f>1/(1-D4*B4/(1-D4*B4/(1-D4*B4/(1-D4*B4/(1-D4*B4/(1-D4*B4/(1-D4*B4/(1-D4*B4/(1-D4*B4)))))))))</f>
        <v>1.7927811283591371</v>
      </c>
      <c r="D16" s="137">
        <f>C16*D4*C15</f>
        <v>1.7044871759502866</v>
      </c>
      <c r="E16" s="109">
        <f>D16*D4*C14</f>
        <v>1.6029482675462905</v>
      </c>
      <c r="F16" s="109">
        <f>E16*D4*C13</f>
        <v>1.4861775302693661</v>
      </c>
      <c r="G16" s="109">
        <f>F16*D4*C12</f>
        <v>1.351890040887022</v>
      </c>
      <c r="H16" s="109">
        <f>G16*D4*C11</f>
        <v>1.1974581153452046</v>
      </c>
      <c r="I16" s="109">
        <f>H16*D4*C10</f>
        <v>1.0198598912943413</v>
      </c>
      <c r="J16" s="109">
        <f>I16*D4*C9</f>
        <v>0.81562019749165193</v>
      </c>
      <c r="K16" s="109">
        <f>J16*D4*C8</f>
        <v>0.58074255303576139</v>
      </c>
      <c r="L16" s="109">
        <f>K16*D4</f>
        <v>0.31063096582175193</v>
      </c>
      <c r="M16" s="237">
        <f>L16*D4</f>
        <v>0.16615210375571116</v>
      </c>
      <c r="N16" s="129">
        <f>B16+M16</f>
        <v>1.0000000000000047</v>
      </c>
      <c r="R16" s="269">
        <f>B16-M16</f>
        <v>0.66769579248858246</v>
      </c>
      <c r="S16" s="270">
        <f>IF(Rules!B23=Rules!D23,SUM(C16:L16)*B4*F4,SUM(C16:L16)*B4*F4*POWER(O2,A16-1))</f>
        <v>1795.5894160476964</v>
      </c>
      <c r="T16" s="254">
        <f>IF(Rules!B23=Rules!D23,SUM(C16:L16)*D4*H4,SUM(C16:L16)*D4*H4*POWER(O2,A16-1))</f>
        <v>-2067.5761447158352</v>
      </c>
      <c r="U16" s="271">
        <f>S16+T16</f>
        <v>-271.98672866813877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6</v>
      </c>
      <c r="D21" s="57">
        <f>SUM($C$21:C21)</f>
        <v>6</v>
      </c>
      <c r="E21" s="57">
        <f t="shared" ref="E21:E30" si="2">D21/R7</f>
        <v>-85.994786641391741</v>
      </c>
      <c r="F21" s="8">
        <f t="shared" ref="F21:F30" si="3">U7/E21</f>
        <v>0.26662192218712</v>
      </c>
      <c r="G21" s="256">
        <f>U7/D21</f>
        <v>-3.8213492187331894</v>
      </c>
    </row>
    <row r="22" spans="1:7" x14ac:dyDescent="0.3">
      <c r="A22" s="97">
        <v>2</v>
      </c>
      <c r="B22" s="93">
        <f>C21</f>
        <v>6</v>
      </c>
      <c r="C22" s="1">
        <f t="shared" si="1"/>
        <v>36</v>
      </c>
      <c r="D22" s="9">
        <f>SUM($C$21:C22)</f>
        <v>42</v>
      </c>
      <c r="E22" s="9">
        <f t="shared" si="2"/>
        <v>176.25207832124556</v>
      </c>
      <c r="F22" s="9">
        <f t="shared" si="3"/>
        <v>-0.26579352084984398</v>
      </c>
      <c r="G22" s="257">
        <f>U8/D22</f>
        <v>-1.1153966774787218</v>
      </c>
    </row>
    <row r="23" spans="1:7" x14ac:dyDescent="0.3">
      <c r="A23" s="97">
        <v>3</v>
      </c>
      <c r="B23" s="93">
        <f t="shared" ref="B23:B30" si="4">C22</f>
        <v>36</v>
      </c>
      <c r="C23" s="1">
        <f t="shared" si="1"/>
        <v>216</v>
      </c>
      <c r="D23" s="9">
        <f>SUM($C$21:C23)</f>
        <v>258</v>
      </c>
      <c r="E23" s="9">
        <f t="shared" si="2"/>
        <v>660.12342909238589</v>
      </c>
      <c r="F23" s="9">
        <f t="shared" si="3"/>
        <v>-0.10868588448114928</v>
      </c>
      <c r="G23" s="257">
        <f t="shared" ref="G23:G29" si="5">U9/D23</f>
        <v>-0.2780856540993612</v>
      </c>
    </row>
    <row r="24" spans="1:7" x14ac:dyDescent="0.3">
      <c r="A24" s="97">
        <v>4</v>
      </c>
      <c r="B24" s="93">
        <f t="shared" si="4"/>
        <v>216</v>
      </c>
      <c r="C24" s="1">
        <f t="shared" si="1"/>
        <v>1296</v>
      </c>
      <c r="D24" s="9">
        <f>SUM($C$21:C24)</f>
        <v>1554</v>
      </c>
      <c r="E24" s="9">
        <f t="shared" si="2"/>
        <v>3229.5422355831006</v>
      </c>
      <c r="F24" s="9">
        <f t="shared" si="3"/>
        <v>-3.0225076169622084E-2</v>
      </c>
      <c r="G24" s="257">
        <f t="shared" si="5"/>
        <v>-6.2814131315000521E-2</v>
      </c>
    </row>
    <row r="25" spans="1:7" x14ac:dyDescent="0.3">
      <c r="A25" s="97">
        <v>5</v>
      </c>
      <c r="B25" s="93">
        <f t="shared" si="4"/>
        <v>1296</v>
      </c>
      <c r="C25" s="1">
        <f t="shared" si="1"/>
        <v>7776</v>
      </c>
      <c r="D25" s="9">
        <f>SUM($C$21:C25)</f>
        <v>9330</v>
      </c>
      <c r="E25" s="9">
        <f t="shared" si="2"/>
        <v>17263.412017552026</v>
      </c>
      <c r="F25" s="9">
        <f t="shared" si="3"/>
        <v>-7.2077941369624006E-3</v>
      </c>
      <c r="G25" s="257">
        <f t="shared" si="5"/>
        <v>-1.3336668802151954E-2</v>
      </c>
    </row>
    <row r="26" spans="1:7" x14ac:dyDescent="0.3">
      <c r="A26" s="97">
        <v>6</v>
      </c>
      <c r="B26" s="93">
        <f t="shared" si="4"/>
        <v>7776</v>
      </c>
      <c r="C26" s="1">
        <f t="shared" si="1"/>
        <v>46656</v>
      </c>
      <c r="D26" s="9">
        <f>SUM($C$21:C26)</f>
        <v>55986</v>
      </c>
      <c r="E26" s="9">
        <f t="shared" si="2"/>
        <v>96200.29438924772</v>
      </c>
      <c r="F26" s="9">
        <f t="shared" si="3"/>
        <v>-1.581907859376275E-3</v>
      </c>
      <c r="G26" s="257">
        <f t="shared" si="5"/>
        <v>-2.7181795764773756E-3</v>
      </c>
    </row>
    <row r="27" spans="1:7" x14ac:dyDescent="0.3">
      <c r="A27" s="97">
        <v>7</v>
      </c>
      <c r="B27" s="93">
        <f t="shared" si="4"/>
        <v>46656</v>
      </c>
      <c r="C27" s="1">
        <f t="shared" si="1"/>
        <v>279936</v>
      </c>
      <c r="D27" s="9">
        <f>SUM($C$21:C27)</f>
        <v>335922</v>
      </c>
      <c r="E27" s="9">
        <f t="shared" si="2"/>
        <v>548510.83104410733</v>
      </c>
      <c r="F27" s="9">
        <f t="shared" si="3"/>
        <v>-3.29686901523195E-4</v>
      </c>
      <c r="G27" s="257">
        <f t="shared" si="5"/>
        <v>-5.3832983948310764E-4</v>
      </c>
    </row>
    <row r="28" spans="1:7" x14ac:dyDescent="0.3">
      <c r="A28" s="97">
        <v>8</v>
      </c>
      <c r="B28" s="93">
        <f t="shared" si="4"/>
        <v>279936</v>
      </c>
      <c r="C28" s="1">
        <f t="shared" si="1"/>
        <v>1679616</v>
      </c>
      <c r="D28" s="9">
        <f>SUM($C$21:C28)</f>
        <v>2015538</v>
      </c>
      <c r="E28" s="9">
        <f t="shared" si="2"/>
        <v>3171509.0575081762</v>
      </c>
      <c r="F28" s="9">
        <f t="shared" si="3"/>
        <v>-6.6333076188022786E-5</v>
      </c>
      <c r="G28" s="257">
        <f t="shared" si="5"/>
        <v>-1.0437707051055064E-4</v>
      </c>
    </row>
    <row r="29" spans="1:7" x14ac:dyDescent="0.3">
      <c r="A29" s="97">
        <v>9</v>
      </c>
      <c r="B29" s="93">
        <f t="shared" si="4"/>
        <v>1679616</v>
      </c>
      <c r="C29" s="1">
        <f t="shared" si="1"/>
        <v>10077696</v>
      </c>
      <c r="D29" s="9">
        <f>SUM($C$21:C29)</f>
        <v>12093234</v>
      </c>
      <c r="E29" s="9">
        <f t="shared" si="2"/>
        <v>18506330.717253733</v>
      </c>
      <c r="F29" s="9">
        <f t="shared" si="3"/>
        <v>-1.3010104069196902E-5</v>
      </c>
      <c r="G29" s="257">
        <f t="shared" si="5"/>
        <v>-1.9909421133374777E-5</v>
      </c>
    </row>
    <row r="30" spans="1:7" ht="16.2" thickBot="1" x14ac:dyDescent="0.35">
      <c r="A30" s="129">
        <v>10</v>
      </c>
      <c r="B30" s="94">
        <f t="shared" si="4"/>
        <v>10077696</v>
      </c>
      <c r="C30" s="109">
        <f t="shared" si="1"/>
        <v>60466176</v>
      </c>
      <c r="D30" s="10">
        <f>SUM($C$21:C30)</f>
        <v>72559410</v>
      </c>
      <c r="E30" s="10">
        <f t="shared" si="2"/>
        <v>108671360.2456028</v>
      </c>
      <c r="F30" s="10">
        <f t="shared" si="3"/>
        <v>-2.5028372521834174E-6</v>
      </c>
      <c r="G30" s="258">
        <f>U16/D30</f>
        <v>-3.7484694082840362E-6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6</v>
      </c>
      <c r="D33" s="57">
        <f>SUM($C$33:C33)</f>
        <v>6</v>
      </c>
      <c r="E33" s="96">
        <f>D33/$R$7</f>
        <v>-85.994786641391741</v>
      </c>
      <c r="F33" s="8">
        <f t="shared" ref="F33:F42" si="7">U7/E33</f>
        <v>0.26662192218712</v>
      </c>
      <c r="G33" s="259">
        <f>U7/D33</f>
        <v>-3.8213492187331894</v>
      </c>
    </row>
    <row r="34" spans="1:7" x14ac:dyDescent="0.3">
      <c r="A34" s="97">
        <v>2</v>
      </c>
      <c r="B34" s="93">
        <f>C33+1</f>
        <v>7</v>
      </c>
      <c r="C34" s="1">
        <f t="shared" si="6"/>
        <v>42</v>
      </c>
      <c r="D34" s="9">
        <f>SUM($C$33:C34)</f>
        <v>48</v>
      </c>
      <c r="E34" s="96">
        <f t="shared" ref="E34:E42" si="8">D34/$R$7</f>
        <v>-687.95829313113393</v>
      </c>
      <c r="F34" s="9">
        <f t="shared" si="7"/>
        <v>6.8095204203282605E-2</v>
      </c>
      <c r="G34" s="259">
        <f t="shared" ref="G34:G42" si="9">U8/D34</f>
        <v>-0.97597209279388153</v>
      </c>
    </row>
    <row r="35" spans="1:7" x14ac:dyDescent="0.3">
      <c r="A35" s="97">
        <v>3</v>
      </c>
      <c r="B35" s="93">
        <f t="shared" ref="B35:B42" si="10">C34</f>
        <v>42</v>
      </c>
      <c r="C35" s="1">
        <f t="shared" si="6"/>
        <v>252</v>
      </c>
      <c r="D35" s="9">
        <f>SUM($C$33:C35)</f>
        <v>300</v>
      </c>
      <c r="E35" s="96">
        <f t="shared" si="8"/>
        <v>-4299.7393320695865</v>
      </c>
      <c r="F35" s="9">
        <f t="shared" si="7"/>
        <v>1.6686150767912196E-2</v>
      </c>
      <c r="G35" s="259">
        <f t="shared" si="9"/>
        <v>-0.23915366252545064</v>
      </c>
    </row>
    <row r="36" spans="1:7" x14ac:dyDescent="0.3">
      <c r="A36" s="97">
        <v>4</v>
      </c>
      <c r="B36" s="93">
        <f t="shared" si="10"/>
        <v>252</v>
      </c>
      <c r="C36" s="1">
        <f t="shared" si="6"/>
        <v>1512</v>
      </c>
      <c r="D36" s="9">
        <f>SUM($C$33:C36)</f>
        <v>1812</v>
      </c>
      <c r="E36" s="96">
        <f t="shared" si="8"/>
        <v>-25970.425565700305</v>
      </c>
      <c r="F36" s="9">
        <f t="shared" si="7"/>
        <v>3.7586276673275076E-3</v>
      </c>
      <c r="G36" s="259">
        <f t="shared" si="9"/>
        <v>-5.3870397386043489E-2</v>
      </c>
    </row>
    <row r="37" spans="1:7" x14ac:dyDescent="0.3">
      <c r="A37" s="97">
        <v>5</v>
      </c>
      <c r="B37" s="93">
        <f t="shared" si="10"/>
        <v>1512</v>
      </c>
      <c r="C37" s="1">
        <f t="shared" si="6"/>
        <v>9072</v>
      </c>
      <c r="D37" s="9">
        <f>SUM($C$33:C37)</f>
        <v>10884</v>
      </c>
      <c r="E37" s="96">
        <f t="shared" si="8"/>
        <v>-155994.54296748459</v>
      </c>
      <c r="F37" s="9">
        <f t="shared" si="7"/>
        <v>7.9766328717033438E-4</v>
      </c>
      <c r="G37" s="259">
        <f t="shared" si="9"/>
        <v>-1.1432480698647348E-2</v>
      </c>
    </row>
    <row r="38" spans="1:7" x14ac:dyDescent="0.3">
      <c r="A38" s="97">
        <v>6</v>
      </c>
      <c r="B38" s="93">
        <f t="shared" si="10"/>
        <v>9072</v>
      </c>
      <c r="C38" s="1">
        <f t="shared" si="6"/>
        <v>54432</v>
      </c>
      <c r="D38" s="9">
        <f>SUM($C$33:C38)</f>
        <v>65316</v>
      </c>
      <c r="E38" s="96">
        <f t="shared" si="8"/>
        <v>-936139.2473781904</v>
      </c>
      <c r="F38" s="9">
        <f t="shared" si="7"/>
        <v>1.6256128796529693E-4</v>
      </c>
      <c r="G38" s="259">
        <f t="shared" si="9"/>
        <v>-2.3299038791209253E-3</v>
      </c>
    </row>
    <row r="39" spans="1:7" x14ac:dyDescent="0.3">
      <c r="A39" s="97">
        <v>7</v>
      </c>
      <c r="B39" s="93">
        <f t="shared" si="10"/>
        <v>54432</v>
      </c>
      <c r="C39" s="1">
        <f t="shared" si="6"/>
        <v>326592</v>
      </c>
      <c r="D39" s="9">
        <f>SUM($C$33:C39)</f>
        <v>391908</v>
      </c>
      <c r="E39" s="96">
        <f t="shared" si="8"/>
        <v>-5617007.4738424253</v>
      </c>
      <c r="F39" s="9">
        <f t="shared" si="7"/>
        <v>3.2194515884298703E-5</v>
      </c>
      <c r="G39" s="259">
        <f t="shared" si="9"/>
        <v>-4.6142675408219396E-4</v>
      </c>
    </row>
    <row r="40" spans="1:7" x14ac:dyDescent="0.3">
      <c r="A40" s="97">
        <v>8</v>
      </c>
      <c r="B40" s="93">
        <f t="shared" si="10"/>
        <v>326592</v>
      </c>
      <c r="C40" s="1">
        <f t="shared" si="6"/>
        <v>1959552</v>
      </c>
      <c r="D40" s="9">
        <f>SUM($C$33:C40)</f>
        <v>2351460</v>
      </c>
      <c r="E40" s="96">
        <f t="shared" si="8"/>
        <v>-33702216.832627833</v>
      </c>
      <c r="F40" s="9">
        <f t="shared" si="7"/>
        <v>6.242199229429465E-6</v>
      </c>
      <c r="G40" s="259">
        <f t="shared" si="9"/>
        <v>-8.946609848464111E-5</v>
      </c>
    </row>
    <row r="41" spans="1:7" x14ac:dyDescent="0.3">
      <c r="A41" s="97">
        <v>9</v>
      </c>
      <c r="B41" s="93">
        <f t="shared" si="10"/>
        <v>1959552</v>
      </c>
      <c r="C41" s="1">
        <f t="shared" si="6"/>
        <v>11757312</v>
      </c>
      <c r="D41" s="9">
        <f>SUM($C$33:C41)</f>
        <v>14108772</v>
      </c>
      <c r="E41" s="96">
        <f t="shared" si="8"/>
        <v>-202213472.9853403</v>
      </c>
      <c r="F41" s="9">
        <f t="shared" si="7"/>
        <v>1.1906688758958275E-6</v>
      </c>
      <c r="G41" s="259">
        <f t="shared" si="9"/>
        <v>-1.7065219323867902E-5</v>
      </c>
    </row>
    <row r="42" spans="1:7" ht="16.2" thickBot="1" x14ac:dyDescent="0.35">
      <c r="A42" s="129">
        <v>10</v>
      </c>
      <c r="B42" s="94">
        <f t="shared" si="10"/>
        <v>11757312</v>
      </c>
      <c r="C42" s="109">
        <f t="shared" si="6"/>
        <v>70543872</v>
      </c>
      <c r="D42" s="10">
        <f>SUM($C$33:C42)</f>
        <v>84652644</v>
      </c>
      <c r="E42" s="357">
        <f t="shared" si="8"/>
        <v>-1213281009.9016151</v>
      </c>
      <c r="F42" s="10">
        <f t="shared" si="7"/>
        <v>2.2417455350281477E-7</v>
      </c>
      <c r="G42" s="259">
        <f t="shared" si="9"/>
        <v>-3.2129738164839691E-6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6</v>
      </c>
      <c r="D45" s="57">
        <f>SUM(C45:C45)</f>
        <v>6</v>
      </c>
      <c r="E45" s="57">
        <f t="shared" ref="E45:E54" si="12">D45/R7</f>
        <v>-85.994786641391741</v>
      </c>
      <c r="F45" s="262">
        <f t="shared" ref="F45:F54" si="13">U7/E45</f>
        <v>0.26662192218712</v>
      </c>
      <c r="G45" s="256">
        <f>U7/D45</f>
        <v>-3.8213492187331894</v>
      </c>
    </row>
    <row r="46" spans="1:7" x14ac:dyDescent="0.3">
      <c r="A46" s="97">
        <v>2</v>
      </c>
      <c r="B46" s="93">
        <f t="shared" ref="B46:B54" si="14">B45*$O$2*2</f>
        <v>12</v>
      </c>
      <c r="C46" s="1">
        <f t="shared" si="11"/>
        <v>72</v>
      </c>
      <c r="D46" s="9">
        <f>SUM($C$45:C46)</f>
        <v>78</v>
      </c>
      <c r="E46" s="9">
        <f t="shared" si="12"/>
        <v>327.32528831088462</v>
      </c>
      <c r="F46" s="98">
        <f t="shared" si="13"/>
        <v>-0.14311958814991599</v>
      </c>
      <c r="G46" s="257">
        <f t="shared" ref="G46:G54" si="15">U8/D46</f>
        <v>-0.60059821095008092</v>
      </c>
    </row>
    <row r="47" spans="1:7" x14ac:dyDescent="0.3">
      <c r="A47" s="97">
        <v>3</v>
      </c>
      <c r="B47" s="93">
        <f t="shared" si="14"/>
        <v>144</v>
      </c>
      <c r="C47" s="1">
        <f t="shared" si="11"/>
        <v>864</v>
      </c>
      <c r="D47" s="9">
        <f>SUM($C$45:C47)</f>
        <v>942</v>
      </c>
      <c r="E47" s="9">
        <f t="shared" si="12"/>
        <v>2410.2181015698739</v>
      </c>
      <c r="F47" s="98">
        <f t="shared" si="13"/>
        <v>-2.9767471545792481E-2</v>
      </c>
      <c r="G47" s="257">
        <f t="shared" si="15"/>
        <v>-7.6163586791544793E-2</v>
      </c>
    </row>
    <row r="48" spans="1:7" x14ac:dyDescent="0.3">
      <c r="A48" s="97">
        <v>4</v>
      </c>
      <c r="B48" s="93">
        <f t="shared" si="14"/>
        <v>1728</v>
      </c>
      <c r="C48" s="1">
        <f t="shared" si="11"/>
        <v>10368</v>
      </c>
      <c r="D48" s="9">
        <f>SUM($C$45:C48)</f>
        <v>11310</v>
      </c>
      <c r="E48" s="9">
        <f t="shared" si="12"/>
        <v>23504.583452023726</v>
      </c>
      <c r="F48" s="98">
        <f t="shared" si="13"/>
        <v>-4.1529415002292411E-3</v>
      </c>
      <c r="G48" s="257">
        <f t="shared" si="15"/>
        <v>-8.630694965827657E-3</v>
      </c>
    </row>
    <row r="49" spans="1:7" x14ac:dyDescent="0.3">
      <c r="A49" s="97">
        <v>5</v>
      </c>
      <c r="B49" s="93">
        <f t="shared" si="14"/>
        <v>20736</v>
      </c>
      <c r="C49" s="1">
        <f t="shared" si="11"/>
        <v>124416</v>
      </c>
      <c r="D49" s="9">
        <f>SUM($C$45:C49)</f>
        <v>135726</v>
      </c>
      <c r="E49" s="9">
        <f t="shared" si="12"/>
        <v>251135.46189649156</v>
      </c>
      <c r="F49" s="98">
        <f t="shared" si="13"/>
        <v>-4.9547411179773359E-4</v>
      </c>
      <c r="G49" s="257">
        <f t="shared" si="15"/>
        <v>-9.1678175091049413E-4</v>
      </c>
    </row>
    <row r="50" spans="1:7" x14ac:dyDescent="0.3">
      <c r="A50" s="97">
        <v>6</v>
      </c>
      <c r="B50" s="93">
        <f t="shared" si="14"/>
        <v>248832</v>
      </c>
      <c r="C50" s="1">
        <f t="shared" si="11"/>
        <v>1492992</v>
      </c>
      <c r="D50" s="9">
        <f>SUM($C$45:C50)</f>
        <v>1628718</v>
      </c>
      <c r="E50" s="9">
        <f t="shared" si="12"/>
        <v>2798613.0653568171</v>
      </c>
      <c r="F50" s="98">
        <f t="shared" si="13"/>
        <v>-5.4376935365754011E-5</v>
      </c>
      <c r="G50" s="257">
        <f t="shared" si="15"/>
        <v>-9.3435451544504548E-5</v>
      </c>
    </row>
    <row r="51" spans="1:7" x14ac:dyDescent="0.3">
      <c r="A51" s="97">
        <v>7</v>
      </c>
      <c r="B51" s="93">
        <f t="shared" si="14"/>
        <v>2985984</v>
      </c>
      <c r="C51" s="1">
        <f t="shared" si="11"/>
        <v>17915904</v>
      </c>
      <c r="D51" s="9">
        <f>SUM($C$45:C51)</f>
        <v>19544622</v>
      </c>
      <c r="E51" s="9">
        <f t="shared" si="12"/>
        <v>31913470.55466133</v>
      </c>
      <c r="F51" s="98">
        <f t="shared" si="13"/>
        <v>-5.6664735359668103E-6</v>
      </c>
      <c r="G51" s="257">
        <f t="shared" si="15"/>
        <v>-9.2525113219812841E-6</v>
      </c>
    </row>
    <row r="52" spans="1:7" x14ac:dyDescent="0.3">
      <c r="A52" s="97">
        <v>8</v>
      </c>
      <c r="B52" s="93">
        <f t="shared" si="14"/>
        <v>35831808</v>
      </c>
      <c r="C52" s="1">
        <f t="shared" si="11"/>
        <v>214990848</v>
      </c>
      <c r="D52" s="9">
        <f>SUM($C$45:C52)</f>
        <v>234535470</v>
      </c>
      <c r="E52" s="9">
        <f t="shared" si="12"/>
        <v>369048545.55554754</v>
      </c>
      <c r="F52" s="98">
        <f t="shared" si="13"/>
        <v>-5.7004953542359742E-7</v>
      </c>
      <c r="G52" s="257">
        <f t="shared" si="15"/>
        <v>-8.9698991774120222E-7</v>
      </c>
    </row>
    <row r="53" spans="1:7" x14ac:dyDescent="0.3">
      <c r="A53" s="97">
        <v>9</v>
      </c>
      <c r="B53" s="93">
        <f t="shared" si="14"/>
        <v>429981696</v>
      </c>
      <c r="C53" s="1">
        <f t="shared" si="11"/>
        <v>2579890176</v>
      </c>
      <c r="D53" s="9">
        <f>SUM($C$45:C53)</f>
        <v>2814425646</v>
      </c>
      <c r="E53" s="9">
        <f t="shared" si="12"/>
        <v>4306928302.5530205</v>
      </c>
      <c r="F53" s="98">
        <f t="shared" si="13"/>
        <v>-5.5902785385985055E-8</v>
      </c>
      <c r="G53" s="257">
        <f t="shared" si="15"/>
        <v>-8.5548285460175353E-8</v>
      </c>
    </row>
    <row r="54" spans="1:7" ht="16.2" thickBot="1" x14ac:dyDescent="0.35">
      <c r="A54" s="129">
        <v>10</v>
      </c>
      <c r="B54" s="94">
        <f t="shared" si="14"/>
        <v>5159780352</v>
      </c>
      <c r="C54" s="109">
        <f t="shared" si="11"/>
        <v>30958682112</v>
      </c>
      <c r="D54" s="10">
        <f>SUM($C$45:C54)</f>
        <v>33773107758</v>
      </c>
      <c r="E54" s="10">
        <f t="shared" si="12"/>
        <v>50581579422.754135</v>
      </c>
      <c r="F54" s="99">
        <f t="shared" si="13"/>
        <v>-5.3771893201457736E-9</v>
      </c>
      <c r="G54" s="258">
        <f t="shared" si="15"/>
        <v>-8.0533521113025785E-9</v>
      </c>
    </row>
  </sheetData>
  <mergeCells count="3">
    <mergeCell ref="A18:F18"/>
    <mergeCell ref="A31:G31"/>
    <mergeCell ref="A43:G43"/>
  </mergeCells>
  <conditionalFormatting sqref="F21:F30">
    <cfRule type="cellIs" dxfId="392" priority="80" operator="equal">
      <formula>MAX($F$21:$F$30)</formula>
    </cfRule>
  </conditionalFormatting>
  <conditionalFormatting sqref="E21:E30">
    <cfRule type="cellIs" dxfId="391" priority="72" stopIfTrue="1" operator="lessThan">
      <formula>0</formula>
    </cfRule>
    <cfRule type="cellIs" dxfId="390" priority="73" operator="equal">
      <formula>MIN($E$21:$E$30)</formula>
    </cfRule>
  </conditionalFormatting>
  <conditionalFormatting sqref="R7:R16">
    <cfRule type="cellIs" dxfId="389" priority="12" operator="lessThanOrEqual">
      <formula>0</formula>
    </cfRule>
    <cfRule type="cellIs" dxfId="388" priority="13" operator="greaterThan">
      <formula>0</formula>
    </cfRule>
  </conditionalFormatting>
  <conditionalFormatting sqref="U7:U16">
    <cfRule type="cellIs" dxfId="387" priority="10" operator="lessThanOrEqual">
      <formula>0</formula>
    </cfRule>
    <cfRule type="cellIs" dxfId="386" priority="11" operator="greaterThan">
      <formula>0</formula>
    </cfRule>
  </conditionalFormatting>
  <conditionalFormatting sqref="S7:T16">
    <cfRule type="cellIs" dxfId="385" priority="8" operator="lessThanOrEqual">
      <formula>0</formula>
    </cfRule>
    <cfRule type="cellIs" dxfId="384" priority="9" operator="greaterThan">
      <formula>0</formula>
    </cfRule>
  </conditionalFormatting>
  <conditionalFormatting sqref="F45:F54">
    <cfRule type="cellIs" dxfId="383" priority="7" operator="equal">
      <formula>MAX($F$45:$F$54)</formula>
    </cfRule>
  </conditionalFormatting>
  <conditionalFormatting sqref="E45:E54">
    <cfRule type="cellIs" dxfId="382" priority="5" stopIfTrue="1" operator="lessThan">
      <formula>0</formula>
    </cfRule>
    <cfRule type="cellIs" dxfId="381" priority="6" operator="equal">
      <formula>MIN($E$45:$E$54)</formula>
    </cfRule>
  </conditionalFormatting>
  <conditionalFormatting sqref="E33:E42">
    <cfRule type="cellIs" dxfId="380" priority="3" stopIfTrue="1" operator="lessThan">
      <formula>0</formula>
    </cfRule>
    <cfRule type="cellIs" dxfId="379" priority="4" operator="equal">
      <formula>MIN($E$33:$E$42)</formula>
    </cfRule>
  </conditionalFormatting>
  <conditionalFormatting sqref="F33:F42">
    <cfRule type="cellIs" dxfId="378" priority="1" operator="lessThanOrEqual">
      <formula>0</formula>
    </cfRule>
    <cfRule type="cellIs" dxfId="377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1.0000000000000009</v>
      </c>
    </row>
    <row r="2" spans="1:21" x14ac:dyDescent="0.3">
      <c r="A2" t="s">
        <v>39</v>
      </c>
      <c r="B2" s="133" t="s">
        <v>122</v>
      </c>
      <c r="C2" s="139">
        <f>Analysis!B29</f>
        <v>0.47523692762641795</v>
      </c>
      <c r="D2" s="133" t="s">
        <v>123</v>
      </c>
      <c r="E2" s="139">
        <f>Analysis!K29</f>
        <v>0.52476307237358299</v>
      </c>
      <c r="F2" s="133" t="s">
        <v>46</v>
      </c>
      <c r="G2" s="139">
        <f>Analysis!S29</f>
        <v>388.80641749382789</v>
      </c>
      <c r="H2" t="s">
        <v>149</v>
      </c>
      <c r="I2" s="153">
        <f>Analysis!T29</f>
        <v>-389.30176114939957</v>
      </c>
      <c r="J2" t="s">
        <v>47</v>
      </c>
      <c r="K2" s="153">
        <f>G2*C2+I2*E2</f>
        <v>-19.516020970004575</v>
      </c>
      <c r="L2" t="s">
        <v>46</v>
      </c>
      <c r="M2" s="160">
        <v>2</v>
      </c>
      <c r="N2" t="s">
        <v>149</v>
      </c>
      <c r="O2" s="160">
        <v>7</v>
      </c>
    </row>
    <row r="4" spans="1:21" x14ac:dyDescent="0.3">
      <c r="A4" t="s">
        <v>120</v>
      </c>
      <c r="B4">
        <f>$C$2</f>
        <v>0.47523692762641795</v>
      </c>
      <c r="C4" t="s">
        <v>121</v>
      </c>
      <c r="D4">
        <f>$E$2</f>
        <v>0.52476307237358299</v>
      </c>
      <c r="E4" t="s">
        <v>46</v>
      </c>
      <c r="F4">
        <f>G2</f>
        <v>388.80641749382789</v>
      </c>
      <c r="G4" t="s">
        <v>149</v>
      </c>
      <c r="H4">
        <f>I2</f>
        <v>-389.30176114939957</v>
      </c>
      <c r="I4" t="s">
        <v>47</v>
      </c>
      <c r="J4">
        <f>B4*F4+D4*H4</f>
        <v>-19.516020970004575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0.47523692762641795</v>
      </c>
      <c r="C7" s="95">
        <v>1</v>
      </c>
      <c r="D7" s="22">
        <f>C7*D4</f>
        <v>0.52476307237358299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1.0000000000000009</v>
      </c>
      <c r="R7" s="265">
        <f>B7-D7</f>
        <v>-4.9526144747165046E-2</v>
      </c>
      <c r="S7" s="266">
        <f>IF(Rules!B23=Rules!D23,SUM(C7)*B4*F4,SUM(C7)*B4*F4*POWER(O2,A7-1))</f>
        <v>184.77516729120111</v>
      </c>
      <c r="T7" s="252">
        <f>IF(Rules!B23=Rules!D23,SUM(C7)*D4*H4,SUM(C7)*D4*H4*POWER(O2,A7-1))</f>
        <v>-204.29118826120569</v>
      </c>
      <c r="U7" s="263">
        <f>S7+T7</f>
        <v>-19.516020970004575</v>
      </c>
    </row>
    <row r="8" spans="1:21" x14ac:dyDescent="0.3">
      <c r="A8" s="98">
        <v>2</v>
      </c>
      <c r="B8" s="97">
        <f>C8*B4</f>
        <v>0.63313158022167182</v>
      </c>
      <c r="C8" s="97">
        <f>1/(1-B4*D4)</f>
        <v>1.3322440732538661</v>
      </c>
      <c r="D8" s="128">
        <f>C8*D4</f>
        <v>0.69911249303219547</v>
      </c>
      <c r="E8" s="1">
        <f>D8*D4</f>
        <v>0.36686841977833001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1.0000000000000018</v>
      </c>
      <c r="R8" s="267">
        <f>B8-E8</f>
        <v>0.26626316044334181</v>
      </c>
      <c r="S8" s="268">
        <f>IF(Rules!B23=Rules!D23,SUM(C8:D8)*B4*F4,SUM(C8:D8)*B4*F4*POWER(O2,A8-1))</f>
        <v>375.34424936358687</v>
      </c>
      <c r="T8" s="253">
        <f>IF(Rules!B23=Rules!D23,SUM(C8:D8)*D4*H4,SUM(C8:D8)*D4*H4*POWER(O2,A8-1))</f>
        <v>-414.98824670878213</v>
      </c>
      <c r="U8" s="264">
        <f>S8+T8</f>
        <v>-39.64399734519526</v>
      </c>
    </row>
    <row r="9" spans="1:21" x14ac:dyDescent="0.3">
      <c r="A9" s="98">
        <v>3</v>
      </c>
      <c r="B9" s="97">
        <f>C9*B4</f>
        <v>0.71169256399141267</v>
      </c>
      <c r="C9" s="97">
        <f>1/(1-D4*B4/(1-D4*B4))</f>
        <v>1.4975531626845118</v>
      </c>
      <c r="D9" s="128">
        <f>C9*D4*C8</f>
        <v>1.0469581250126181</v>
      </c>
      <c r="E9" s="1">
        <f>D9*(D4)</f>
        <v>0.5494049623281072</v>
      </c>
      <c r="F9" s="1">
        <f>E9*D4</f>
        <v>0.28830743600859016</v>
      </c>
      <c r="G9" s="1"/>
      <c r="H9" s="1"/>
      <c r="I9" s="1"/>
      <c r="J9" s="1"/>
      <c r="K9" s="1"/>
      <c r="L9" s="1"/>
      <c r="M9" s="235"/>
      <c r="N9" s="97">
        <f>B9+F9</f>
        <v>1.0000000000000029</v>
      </c>
      <c r="R9" s="267">
        <f>B9-F9</f>
        <v>0.42338512798282252</v>
      </c>
      <c r="S9" s="268">
        <f>IF(Rules!B23=Rules!D23,SUM(C9:E9)*B4*F4,SUM(C9:E9)*B4*F4*POWER(O2,A9-1))</f>
        <v>571.67889268337888</v>
      </c>
      <c r="T9" s="253">
        <f>IF(Rules!B23=Rules!D23,SUM(C9:E9)*D4*H4,SUM(C9:E9)*D4*H4*POWER(O2,A9-1))</f>
        <v>-632.05982709830926</v>
      </c>
      <c r="U9" s="264">
        <f t="shared" ref="U9:U15" si="0">S9+T9</f>
        <v>-60.38093441493038</v>
      </c>
    </row>
    <row r="10" spans="1:21" x14ac:dyDescent="0.3">
      <c r="A10" s="98">
        <v>4</v>
      </c>
      <c r="B10" s="97">
        <f>C10*B4</f>
        <v>0.7585221933108196</v>
      </c>
      <c r="C10" s="97">
        <f>1/(1-D4*B4/(1-D4*B4/(1-D4*B4)))</f>
        <v>1.5960927049572444</v>
      </c>
      <c r="D10" s="128">
        <f>C10*D4*C9</f>
        <v>1.2543063686873903</v>
      </c>
      <c r="E10" s="1">
        <f>D10*D4*C8</f>
        <v>0.87690125243920169</v>
      </c>
      <c r="F10" s="1">
        <f>E10*D4</f>
        <v>0.46016539539823836</v>
      </c>
      <c r="G10" s="1">
        <f>F10*D4</f>
        <v>0.2414778066891842</v>
      </c>
      <c r="H10" s="1"/>
      <c r="I10" s="1"/>
      <c r="J10" s="1"/>
      <c r="K10" s="1"/>
      <c r="L10" s="1"/>
      <c r="M10" s="235"/>
      <c r="N10" s="97">
        <f>B10+G10</f>
        <v>1.0000000000000038</v>
      </c>
      <c r="R10" s="267">
        <f>B10-G10</f>
        <v>0.51704438662163543</v>
      </c>
      <c r="S10" s="268">
        <f>IF(Rules!B23=Rules!D23,SUM(C10:F10)*B4*F4,SUM(C10:F10)*B4*F4*POWER(O2,A10-1))</f>
        <v>773.73967921302051</v>
      </c>
      <c r="T10" s="253">
        <f>IF(Rules!B23=Rules!D23,SUM(C10:F10)*D4*H4,SUM(C10:F10)*D4*H4*POWER(O2,A10-1))</f>
        <v>-855.46234804463995</v>
      </c>
      <c r="U10" s="264">
        <f t="shared" si="0"/>
        <v>-81.722668831619444</v>
      </c>
    </row>
    <row r="11" spans="1:21" x14ac:dyDescent="0.3">
      <c r="A11" s="98">
        <v>5</v>
      </c>
      <c r="B11" s="97">
        <f>C11*B4</f>
        <v>0.78948838841551494</v>
      </c>
      <c r="C11" s="97">
        <f>1/(1-D4*B4/(1-D4*B4/(1-D4*B4/(1-D4*B4))))</f>
        <v>1.6612521934240956</v>
      </c>
      <c r="D11" s="128">
        <f>C11*D4*C10</f>
        <v>1.3914158496199678</v>
      </c>
      <c r="E11" s="1">
        <f>D11*D4*C9</f>
        <v>1.093458892613417</v>
      </c>
      <c r="F11" s="1">
        <f>E11*D4*C8</f>
        <v>0.76445077244318971</v>
      </c>
      <c r="G11" s="1">
        <f>F11*D4</f>
        <v>0.40115553602564696</v>
      </c>
      <c r="H11" s="1">
        <f>G11*D4</f>
        <v>0.21051161158449005</v>
      </c>
      <c r="I11" s="1"/>
      <c r="J11" s="1"/>
      <c r="K11" s="1"/>
      <c r="L11" s="1"/>
      <c r="M11" s="235"/>
      <c r="N11" s="97">
        <f>B11+H11</f>
        <v>1.0000000000000049</v>
      </c>
      <c r="R11" s="267">
        <f>B11-H11</f>
        <v>0.57897677683102489</v>
      </c>
      <c r="S11" s="268">
        <f>IF(Rules!B23=Rules!D23,SUM(C11:G11)*B4*F4,SUM(C11:G11)*B4*F4*POWER(O2,A11-1))</f>
        <v>981.4763987896747</v>
      </c>
      <c r="T11" s="253">
        <f>IF(Rules!B23=Rules!D23,SUM(C11:G11)*D4*H4,SUM(C11:G11)*D4*H4*POWER(O2,A11-1))</f>
        <v>-1085.1402961691142</v>
      </c>
      <c r="U11" s="264">
        <f t="shared" si="0"/>
        <v>-103.6638973794395</v>
      </c>
    </row>
    <row r="12" spans="1:21" x14ac:dyDescent="0.3">
      <c r="A12" s="98">
        <v>6</v>
      </c>
      <c r="B12" s="97">
        <f>C12*B4</f>
        <v>0.81139208662110152</v>
      </c>
      <c r="C12" s="97">
        <f>1/(1-D4*B4/(1-D4*B4/(1-D4*B4/(1-D4*B4/(1-D4*B4)))))</f>
        <v>1.7073422527866646</v>
      </c>
      <c r="D12" s="128">
        <f>C12*D4*C11</f>
        <v>1.4883991787412274</v>
      </c>
      <c r="E12" s="1">
        <f>D12*D4*C10</f>
        <v>1.2466392616724107</v>
      </c>
      <c r="F12" s="1">
        <f>E12*D4*C9</f>
        <v>0.97968467653220548</v>
      </c>
      <c r="G12" s="1">
        <f>F12*D4*C8</f>
        <v>0.68490979659587026</v>
      </c>
      <c r="H12" s="1">
        <f>G12*D4</f>
        <v>0.35941536916041467</v>
      </c>
      <c r="I12" s="1">
        <f>H12*D4</f>
        <v>0.18860791337890473</v>
      </c>
      <c r="J12" s="1"/>
      <c r="K12" s="1"/>
      <c r="L12" s="1"/>
      <c r="M12" s="235"/>
      <c r="N12" s="97">
        <f>B12+I12</f>
        <v>1.0000000000000062</v>
      </c>
      <c r="R12" s="267">
        <f>B12-I12</f>
        <v>0.62278417324219681</v>
      </c>
      <c r="S12" s="268">
        <f>IF(Rules!B23=Rules!D23,SUM(C12:H12)*B4*F4,SUM(C12:H12)*B4*F4*POWER(O2,A12-1))</f>
        <v>1194.8283929651811</v>
      </c>
      <c r="T12" s="253">
        <f>IF(Rules!B23=Rules!D23,SUM(C12:H12)*D4*H4,SUM(C12:H12)*D4*H4*POWER(O2,A12-1))</f>
        <v>-1321.0266062560195</v>
      </c>
      <c r="U12" s="264">
        <f t="shared" si="0"/>
        <v>-126.19821329083834</v>
      </c>
    </row>
    <row r="13" spans="1:21" x14ac:dyDescent="0.3">
      <c r="A13" s="98">
        <v>7</v>
      </c>
      <c r="B13" s="97">
        <f>C13*B4</f>
        <v>0.8276340928871706</v>
      </c>
      <c r="C13" s="97">
        <f>1/(1-D4*B4/(1-D4*B4/(1-D4*B4/(1-D4*B4/(1-D4*B4/(1-D4*B4))))))</f>
        <v>1.741518903046547</v>
      </c>
      <c r="D13" s="128">
        <f>C13*D4*C12</f>
        <v>1.5603141505650258</v>
      </c>
      <c r="E13" s="1">
        <f>D13*D4*C11</f>
        <v>1.3602254009053008</v>
      </c>
      <c r="F13" s="1">
        <f>E13*D4*C10</f>
        <v>1.1392846849907181</v>
      </c>
      <c r="G13" s="1">
        <f>F13*D4*C9</f>
        <v>0.89531894462868622</v>
      </c>
      <c r="H13" s="1">
        <f>G13*D4*C8</f>
        <v>0.62592865943831499</v>
      </c>
      <c r="I13" s="1">
        <f>H13*D4</f>
        <v>0.32846424641352828</v>
      </c>
      <c r="J13" s="1">
        <f>I13*D4</f>
        <v>0.17236590711283675</v>
      </c>
      <c r="K13" s="1"/>
      <c r="L13" s="1"/>
      <c r="M13" s="235"/>
      <c r="N13" s="97">
        <f>B13+J13</f>
        <v>1.0000000000000073</v>
      </c>
      <c r="R13" s="267">
        <f>B13-J13</f>
        <v>0.65526818577433388</v>
      </c>
      <c r="S13" s="268">
        <f>IF(Rules!B23=Rules!D23,SUM(C13:I13)*B4*F4,SUM(C13:I13)*B4*F4*POWER(O2,A13-1))</f>
        <v>1413.7249657292343</v>
      </c>
      <c r="T13" s="253">
        <f>IF(Rules!B23=Rules!D23,SUM(C13:I13)*D4*H4,SUM(C13:I13)*D4*H4*POWER(O2,A13-1))</f>
        <v>-1563.0431153565005</v>
      </c>
      <c r="U13" s="264">
        <f t="shared" si="0"/>
        <v>-149.31814962726617</v>
      </c>
    </row>
    <row r="14" spans="1:21" x14ac:dyDescent="0.3">
      <c r="A14" s="98">
        <v>8</v>
      </c>
      <c r="B14" s="97">
        <f>C14*B4</f>
        <v>0.84010402817391983</v>
      </c>
      <c r="C14" s="97">
        <f>1/(1-D4*B4/(1-D4*B4/(1-D4*B4/(1-D4*B4/(1-D4*B4/(1-D4*B4/(1-D4*B4)))))))</f>
        <v>1.7677583103018515</v>
      </c>
      <c r="D14" s="128">
        <f>C14*D4*C13</f>
        <v>1.6155274678178704</v>
      </c>
      <c r="E14" s="1">
        <f>D14*D4*C12</f>
        <v>1.447432103236455</v>
      </c>
      <c r="F14" s="1">
        <f>E14*D4*C11</f>
        <v>1.2618189178089869</v>
      </c>
      <c r="G14" s="1">
        <f>F14*D4*C10</f>
        <v>1.0568623165944131</v>
      </c>
      <c r="H14" s="1">
        <f>G14*D4*C9</f>
        <v>0.83054645285506268</v>
      </c>
      <c r="I14" s="1">
        <f>H14*D4*C8</f>
        <v>0.58064540123454966</v>
      </c>
      <c r="J14" s="1">
        <f>I14*D4</f>
        <v>0.30470126471143411</v>
      </c>
      <c r="K14" s="1">
        <f>J14*D4</f>
        <v>0.15989597182608856</v>
      </c>
      <c r="L14" s="1"/>
      <c r="M14" s="235"/>
      <c r="N14" s="97">
        <f>B14+K14</f>
        <v>1.0000000000000084</v>
      </c>
      <c r="R14" s="267">
        <f>B14-K14</f>
        <v>0.68020805634783121</v>
      </c>
      <c r="S14" s="268">
        <f>IF(Rules!B23=Rules!D23,SUM(C14:J14)*B4*F4,SUM(C14:J14)*B4*F4*POWER(O2,A14-1))</f>
        <v>1638.0858557263252</v>
      </c>
      <c r="T14" s="253">
        <f>IF(Rules!B23=Rules!D23,SUM(C14:J14)*D4*H4,SUM(C14:J14)*D4*H4*POWER(O2,A14-1))</f>
        <v>-1811.1010848812291</v>
      </c>
      <c r="U14" s="264">
        <f t="shared" si="0"/>
        <v>-173.01522915490386</v>
      </c>
    </row>
    <row r="15" spans="1:21" x14ac:dyDescent="0.3">
      <c r="A15" s="98">
        <v>9</v>
      </c>
      <c r="B15" s="97">
        <f>C15*B4</f>
        <v>0.84993590729971458</v>
      </c>
      <c r="C15" s="97">
        <f>1/(1-D4*B4/(1-D4*B4/(1-D4*B4/(1-D4*B4/(1-D4*B4/(1-D4*B4/(1-D4*B4/(1-D4*B4))))))))</f>
        <v>1.7884466839408704</v>
      </c>
      <c r="D15" s="128">
        <f>C15*D4*C14</f>
        <v>1.6590602247152508</v>
      </c>
      <c r="E15" s="1">
        <f>D15*D4*C13</f>
        <v>1.516189938506872</v>
      </c>
      <c r="F15" s="1">
        <f>E15*D4*C12</f>
        <v>1.3584306273437894</v>
      </c>
      <c r="G15" s="1">
        <f>F15*D4*C11</f>
        <v>1.1842306525334172</v>
      </c>
      <c r="H15" s="1">
        <f>G15*D4*C10</f>
        <v>0.99187667354979547</v>
      </c>
      <c r="I15" s="1">
        <f>H15*D4*C9</f>
        <v>0.77947679650556345</v>
      </c>
      <c r="J15" s="1">
        <f>I15*D4*C8</f>
        <v>0.54494196646575388</v>
      </c>
      <c r="K15" s="1">
        <f>J15*D4</f>
        <v>0.28596542058787106</v>
      </c>
      <c r="L15" s="1">
        <f>K15*D4</f>
        <v>0.15006409270029508</v>
      </c>
      <c r="M15" s="235"/>
      <c r="N15" s="97">
        <f>B15+L15</f>
        <v>1.0000000000000098</v>
      </c>
      <c r="R15" s="267">
        <f>B15-L15</f>
        <v>0.6998718145994195</v>
      </c>
      <c r="S15" s="268">
        <f>IF(Rules!B23=Rules!D23,SUM(C15:K15)*B4*F4,SUM(C15:K15)*B4*F4*POWER(O2,A15-1))</f>
        <v>1867.8217638791766</v>
      </c>
      <c r="T15" s="253">
        <f>IF(Rules!B23=Rules!D23,SUM(C15:K15)*D4*H4,SUM(C15:K15)*D4*H4*POWER(O2,A15-1))</f>
        <v>-2065.1017839516185</v>
      </c>
      <c r="U15" s="264">
        <f t="shared" si="0"/>
        <v>-197.28002007244186</v>
      </c>
    </row>
    <row r="16" spans="1:21" ht="16.2" thickBot="1" x14ac:dyDescent="0.35">
      <c r="A16" s="99">
        <v>10</v>
      </c>
      <c r="B16" s="129">
        <f>C16*B4</f>
        <v>0.8578515822340006</v>
      </c>
      <c r="C16" s="129">
        <f>1/(1-D4*B4/(1-D4*B4/(1-D4*B4/(1-D4*B4/(1-D4*B4/(1-D4*B4/(1-D4*B4/(1-D4*B4/(1-D4*B4)))))))))</f>
        <v>1.8051029546852779</v>
      </c>
      <c r="D16" s="137">
        <f>C16*D4*C15</f>
        <v>1.6941085759189283</v>
      </c>
      <c r="E16" s="109">
        <f>D16*D4*C14</f>
        <v>1.5715470748408489</v>
      </c>
      <c r="F16" s="109">
        <f>E16*D4*C13</f>
        <v>1.4362130001474551</v>
      </c>
      <c r="G16" s="109">
        <f>F16*D4*C12</f>
        <v>1.2867752761312568</v>
      </c>
      <c r="H16" s="109">
        <f>G16*D4*C11</f>
        <v>1.1217641109111534</v>
      </c>
      <c r="I16" s="109">
        <f>H16*D4*C10</f>
        <v>0.93955654032245317</v>
      </c>
      <c r="J16" s="109">
        <f>I16*D4*C9</f>
        <v>0.73836046528382138</v>
      </c>
      <c r="K16" s="109">
        <f>J16*D4*C8</f>
        <v>0.51619702564098424</v>
      </c>
      <c r="L16" s="109">
        <f>K16*D4</f>
        <v>0.27088113712546807</v>
      </c>
      <c r="M16" s="237">
        <f>L16*D4</f>
        <v>0.14214841776601048</v>
      </c>
      <c r="N16" s="129">
        <f>B16+M16</f>
        <v>1.0000000000000111</v>
      </c>
      <c r="R16" s="269">
        <f>B16-M16</f>
        <v>0.71570316446799009</v>
      </c>
      <c r="S16" s="270">
        <f>IF(Rules!B23=Rules!D23,SUM(C16:L16)*B4*F4,SUM(C16:L16)*B4*F4*POWER(O2,A16-1))</f>
        <v>2102.8349297587333</v>
      </c>
      <c r="T16" s="254">
        <f>IF(Rules!B23=Rules!D23,SUM(C16:L16)*D4*H4,SUM(C16:L16)*D4*H4*POWER(O2,A16-1))</f>
        <v>-2324.9371266462244</v>
      </c>
      <c r="U16" s="271">
        <f>S16+T16</f>
        <v>-222.10219688749112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7</v>
      </c>
      <c r="D21" s="57">
        <f>SUM($C$21:C21)</f>
        <v>7</v>
      </c>
      <c r="E21" s="57">
        <f t="shared" ref="E21:E30" si="2">D21/R7</f>
        <v>-141.33948918769195</v>
      </c>
      <c r="F21" s="8">
        <f t="shared" ref="F21:F30" si="3">U7/E21</f>
        <v>0.13807903992130785</v>
      </c>
      <c r="G21" s="256">
        <f>U7/D21</f>
        <v>-2.7880029957149395</v>
      </c>
    </row>
    <row r="22" spans="1:7" x14ac:dyDescent="0.3">
      <c r="A22" s="97">
        <v>2</v>
      </c>
      <c r="B22" s="93">
        <f>C21</f>
        <v>7</v>
      </c>
      <c r="C22" s="1">
        <f t="shared" si="1"/>
        <v>49</v>
      </c>
      <c r="D22" s="9">
        <f>SUM($C$21:C22)</f>
        <v>56</v>
      </c>
      <c r="E22" s="9">
        <f t="shared" si="2"/>
        <v>210.31824269927966</v>
      </c>
      <c r="F22" s="9">
        <f t="shared" si="3"/>
        <v>-0.18849528617391323</v>
      </c>
      <c r="G22" s="257">
        <f>U8/D22</f>
        <v>-0.70792852402134387</v>
      </c>
    </row>
    <row r="23" spans="1:7" x14ac:dyDescent="0.3">
      <c r="A23" s="97">
        <v>3</v>
      </c>
      <c r="B23" s="93">
        <f t="shared" ref="B23:B30" si="4">C22</f>
        <v>49</v>
      </c>
      <c r="C23" s="1">
        <f t="shared" si="1"/>
        <v>343</v>
      </c>
      <c r="D23" s="9">
        <f>SUM($C$21:C23)</f>
        <v>399</v>
      </c>
      <c r="E23" s="9">
        <f t="shared" si="2"/>
        <v>942.40438227246409</v>
      </c>
      <c r="F23" s="9">
        <f t="shared" si="3"/>
        <v>-6.4071151992450406E-2</v>
      </c>
      <c r="G23" s="257">
        <f t="shared" ref="G23:G29" si="5">U9/D23</f>
        <v>-0.15133066269406109</v>
      </c>
    </row>
    <row r="24" spans="1:7" x14ac:dyDescent="0.3">
      <c r="A24" s="97">
        <v>4</v>
      </c>
      <c r="B24" s="93">
        <f t="shared" si="4"/>
        <v>343</v>
      </c>
      <c r="C24" s="1">
        <f t="shared" si="1"/>
        <v>2401</v>
      </c>
      <c r="D24" s="9">
        <f>SUM($C$21:C24)</f>
        <v>2800</v>
      </c>
      <c r="E24" s="9">
        <f t="shared" si="2"/>
        <v>5415.3958005330669</v>
      </c>
      <c r="F24" s="9">
        <f t="shared" si="3"/>
        <v>-1.5090802563974185E-2</v>
      </c>
      <c r="G24" s="257">
        <f t="shared" si="5"/>
        <v>-2.9186667439864086E-2</v>
      </c>
    </row>
    <row r="25" spans="1:7" x14ac:dyDescent="0.3">
      <c r="A25" s="97">
        <v>5</v>
      </c>
      <c r="B25" s="93">
        <f t="shared" si="4"/>
        <v>2401</v>
      </c>
      <c r="C25" s="1">
        <f t="shared" si="1"/>
        <v>16807</v>
      </c>
      <c r="D25" s="9">
        <f>SUM($C$21:C25)</f>
        <v>19607</v>
      </c>
      <c r="E25" s="9">
        <f t="shared" si="2"/>
        <v>33864.916149689241</v>
      </c>
      <c r="F25" s="9">
        <f t="shared" si="3"/>
        <v>-3.0611000754062331E-3</v>
      </c>
      <c r="G25" s="257">
        <f t="shared" si="5"/>
        <v>-5.28708611105419E-3</v>
      </c>
    </row>
    <row r="26" spans="1:7" x14ac:dyDescent="0.3">
      <c r="A26" s="97">
        <v>6</v>
      </c>
      <c r="B26" s="93">
        <f t="shared" si="4"/>
        <v>16807</v>
      </c>
      <c r="C26" s="1">
        <f t="shared" si="1"/>
        <v>117649</v>
      </c>
      <c r="D26" s="9">
        <f>SUM($C$21:C26)</f>
        <v>137256</v>
      </c>
      <c r="E26" s="9">
        <f t="shared" si="2"/>
        <v>220390.95708782889</v>
      </c>
      <c r="F26" s="9">
        <f t="shared" si="3"/>
        <v>-5.7261066859719918E-4</v>
      </c>
      <c r="G26" s="257">
        <f t="shared" si="5"/>
        <v>-9.1943676991052003E-4</v>
      </c>
    </row>
    <row r="27" spans="1:7" x14ac:dyDescent="0.3">
      <c r="A27" s="97">
        <v>7</v>
      </c>
      <c r="B27" s="93">
        <f t="shared" si="4"/>
        <v>117649</v>
      </c>
      <c r="C27" s="1">
        <f t="shared" si="1"/>
        <v>823543</v>
      </c>
      <c r="D27" s="9">
        <f>SUM($C$21:C27)</f>
        <v>960799</v>
      </c>
      <c r="E27" s="9">
        <f t="shared" si="2"/>
        <v>1466268.3476149826</v>
      </c>
      <c r="F27" s="9">
        <f t="shared" si="3"/>
        <v>-1.018354858918871E-4</v>
      </c>
      <c r="G27" s="257">
        <f t="shared" si="5"/>
        <v>-1.554103924205439E-4</v>
      </c>
    </row>
    <row r="28" spans="1:7" x14ac:dyDescent="0.3">
      <c r="A28" s="97">
        <v>8</v>
      </c>
      <c r="B28" s="93">
        <f t="shared" si="4"/>
        <v>823543</v>
      </c>
      <c r="C28" s="1">
        <f t="shared" si="1"/>
        <v>5764801</v>
      </c>
      <c r="D28" s="9">
        <f>SUM($C$21:C28)</f>
        <v>6725600</v>
      </c>
      <c r="E28" s="9">
        <f t="shared" si="2"/>
        <v>9887562.9849358872</v>
      </c>
      <c r="F28" s="9">
        <f t="shared" si="3"/>
        <v>-1.7498268220237864E-5</v>
      </c>
      <c r="G28" s="257">
        <f t="shared" si="5"/>
        <v>-2.5724876465282482E-5</v>
      </c>
    </row>
    <row r="29" spans="1:7" x14ac:dyDescent="0.3">
      <c r="A29" s="97">
        <v>9</v>
      </c>
      <c r="B29" s="93">
        <f t="shared" si="4"/>
        <v>5764801</v>
      </c>
      <c r="C29" s="1">
        <f t="shared" si="1"/>
        <v>40353607</v>
      </c>
      <c r="D29" s="9">
        <f>SUM($C$21:C29)</f>
        <v>47079207</v>
      </c>
      <c r="E29" s="9">
        <f t="shared" si="2"/>
        <v>67268328.310872734</v>
      </c>
      <c r="F29" s="9">
        <f t="shared" si="3"/>
        <v>-2.9327326102223807E-6</v>
      </c>
      <c r="G29" s="257">
        <f t="shared" si="5"/>
        <v>-4.1903853663559345E-6</v>
      </c>
    </row>
    <row r="30" spans="1:7" ht="16.2" thickBot="1" x14ac:dyDescent="0.35">
      <c r="A30" s="129">
        <v>10</v>
      </c>
      <c r="B30" s="94">
        <f t="shared" si="4"/>
        <v>40353607</v>
      </c>
      <c r="C30" s="109">
        <f t="shared" si="1"/>
        <v>282475249</v>
      </c>
      <c r="D30" s="10">
        <f>SUM($C$21:C30)</f>
        <v>329554456</v>
      </c>
      <c r="E30" s="10">
        <f t="shared" si="2"/>
        <v>460462482.71791643</v>
      </c>
      <c r="F30" s="10">
        <f t="shared" si="3"/>
        <v>-4.823459135617635E-7</v>
      </c>
      <c r="G30" s="258">
        <f>U16/D30</f>
        <v>-6.7394687841056261E-7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7</v>
      </c>
      <c r="D33" s="57">
        <f>SUM($C$33:C33)</f>
        <v>7</v>
      </c>
      <c r="E33" s="96">
        <f>D33/$R$7</f>
        <v>-141.33948918769195</v>
      </c>
      <c r="F33" s="8">
        <f t="shared" ref="F33:F42" si="7">U7/E33</f>
        <v>0.13807903992130785</v>
      </c>
      <c r="G33" s="259">
        <f>U7/D33</f>
        <v>-2.7880029957149395</v>
      </c>
    </row>
    <row r="34" spans="1:7" x14ac:dyDescent="0.3">
      <c r="A34" s="97">
        <v>2</v>
      </c>
      <c r="B34" s="93">
        <f>C33+1</f>
        <v>8</v>
      </c>
      <c r="C34" s="1">
        <f t="shared" si="6"/>
        <v>56</v>
      </c>
      <c r="D34" s="9">
        <f>SUM($C$33:C34)</f>
        <v>63</v>
      </c>
      <c r="E34" s="96">
        <f t="shared" ref="E34:E42" si="8">D34/$R$7</f>
        <v>-1272.0554026892275</v>
      </c>
      <c r="F34" s="9">
        <f t="shared" si="7"/>
        <v>3.1165307156735985E-2</v>
      </c>
      <c r="G34" s="259">
        <f t="shared" ref="G34:G42" si="9">U8/D34</f>
        <v>-0.62926979913008352</v>
      </c>
    </row>
    <row r="35" spans="1:7" x14ac:dyDescent="0.3">
      <c r="A35" s="97">
        <v>3</v>
      </c>
      <c r="B35" s="93">
        <f t="shared" ref="B35:B42" si="10">C34</f>
        <v>56</v>
      </c>
      <c r="C35" s="1">
        <f t="shared" si="6"/>
        <v>392</v>
      </c>
      <c r="D35" s="9">
        <f>SUM($C$33:C35)</f>
        <v>455</v>
      </c>
      <c r="E35" s="96">
        <f t="shared" si="8"/>
        <v>-9187.0667971999756</v>
      </c>
      <c r="F35" s="9">
        <f t="shared" si="7"/>
        <v>6.572384390775652E-3</v>
      </c>
      <c r="G35" s="259">
        <f t="shared" si="9"/>
        <v>-0.13270535036248435</v>
      </c>
    </row>
    <row r="36" spans="1:7" x14ac:dyDescent="0.3">
      <c r="A36" s="97">
        <v>4</v>
      </c>
      <c r="B36" s="93">
        <f t="shared" si="10"/>
        <v>392</v>
      </c>
      <c r="C36" s="1">
        <f t="shared" si="6"/>
        <v>2744</v>
      </c>
      <c r="D36" s="9">
        <f>SUM($C$33:C36)</f>
        <v>3199</v>
      </c>
      <c r="E36" s="96">
        <f t="shared" si="8"/>
        <v>-64592.146558775217</v>
      </c>
      <c r="F36" s="9">
        <f t="shared" si="7"/>
        <v>1.2652106050889084E-3</v>
      </c>
      <c r="G36" s="259">
        <f t="shared" si="9"/>
        <v>-2.5546317234016708E-2</v>
      </c>
    </row>
    <row r="37" spans="1:7" x14ac:dyDescent="0.3">
      <c r="A37" s="97">
        <v>5</v>
      </c>
      <c r="B37" s="93">
        <f t="shared" si="10"/>
        <v>2744</v>
      </c>
      <c r="C37" s="1">
        <f t="shared" si="6"/>
        <v>19208</v>
      </c>
      <c r="D37" s="9">
        <f>SUM($C$33:C37)</f>
        <v>22407</v>
      </c>
      <c r="E37" s="96">
        <f t="shared" si="8"/>
        <v>-452427.70488980191</v>
      </c>
      <c r="F37" s="9">
        <f t="shared" si="7"/>
        <v>2.2912809330429706E-4</v>
      </c>
      <c r="G37" s="259">
        <f t="shared" si="9"/>
        <v>-4.6264068094541665E-3</v>
      </c>
    </row>
    <row r="38" spans="1:7" x14ac:dyDescent="0.3">
      <c r="A38" s="97">
        <v>6</v>
      </c>
      <c r="B38" s="93">
        <f t="shared" si="10"/>
        <v>19208</v>
      </c>
      <c r="C38" s="1">
        <f t="shared" si="6"/>
        <v>134456</v>
      </c>
      <c r="D38" s="9">
        <f>SUM($C$33:C38)</f>
        <v>156863</v>
      </c>
      <c r="E38" s="96">
        <f t="shared" si="8"/>
        <v>-3167276.6132069887</v>
      </c>
      <c r="F38" s="9">
        <f t="shared" si="7"/>
        <v>3.9844392739369177E-5</v>
      </c>
      <c r="G38" s="259">
        <f t="shared" si="9"/>
        <v>-8.0451230239660305E-4</v>
      </c>
    </row>
    <row r="39" spans="1:7" x14ac:dyDescent="0.3">
      <c r="A39" s="97">
        <v>7</v>
      </c>
      <c r="B39" s="93">
        <f t="shared" si="10"/>
        <v>134456</v>
      </c>
      <c r="C39" s="1">
        <f t="shared" si="6"/>
        <v>941192</v>
      </c>
      <c r="D39" s="9">
        <f>SUM($C$33:C39)</f>
        <v>1098055</v>
      </c>
      <c r="E39" s="96">
        <f t="shared" si="8"/>
        <v>-22171218.971427295</v>
      </c>
      <c r="F39" s="9">
        <f t="shared" si="7"/>
        <v>6.7347740248155446E-6</v>
      </c>
      <c r="G39" s="259">
        <f t="shared" si="9"/>
        <v>-1.3598421720885216E-4</v>
      </c>
    </row>
    <row r="40" spans="1:7" x14ac:dyDescent="0.3">
      <c r="A40" s="97">
        <v>8</v>
      </c>
      <c r="B40" s="93">
        <f t="shared" si="10"/>
        <v>941192</v>
      </c>
      <c r="C40" s="1">
        <f t="shared" si="6"/>
        <v>6588344</v>
      </c>
      <c r="D40" s="9">
        <f>SUM($C$33:C40)</f>
        <v>7686399</v>
      </c>
      <c r="E40" s="96">
        <f t="shared" si="8"/>
        <v>-155198815.47896945</v>
      </c>
      <c r="F40" s="9">
        <f t="shared" si="7"/>
        <v>1.1147973560297478E-6</v>
      </c>
      <c r="G40" s="259">
        <f t="shared" si="9"/>
        <v>-2.2509269835576305E-5</v>
      </c>
    </row>
    <row r="41" spans="1:7" x14ac:dyDescent="0.3">
      <c r="A41" s="97">
        <v>9</v>
      </c>
      <c r="B41" s="93">
        <f t="shared" si="10"/>
        <v>6588344</v>
      </c>
      <c r="C41" s="1">
        <f t="shared" si="6"/>
        <v>46118408</v>
      </c>
      <c r="D41" s="9">
        <f>SUM($C$33:C41)</f>
        <v>53804807</v>
      </c>
      <c r="E41" s="96">
        <f t="shared" si="8"/>
        <v>-1086391991.0317645</v>
      </c>
      <c r="F41" s="9">
        <f t="shared" si="7"/>
        <v>1.8159193155049104E-7</v>
      </c>
      <c r="G41" s="259">
        <f t="shared" si="9"/>
        <v>-3.666587263707532E-6</v>
      </c>
    </row>
    <row r="42" spans="1:7" ht="16.2" thickBot="1" x14ac:dyDescent="0.35">
      <c r="A42" s="129">
        <v>10</v>
      </c>
      <c r="B42" s="94">
        <f t="shared" si="10"/>
        <v>46118408</v>
      </c>
      <c r="C42" s="109">
        <f t="shared" si="6"/>
        <v>322828856</v>
      </c>
      <c r="D42" s="10">
        <f>SUM($C$33:C42)</f>
        <v>376633663</v>
      </c>
      <c r="E42" s="357">
        <f t="shared" si="8"/>
        <v>-7604744219.90133</v>
      </c>
      <c r="F42" s="10">
        <f t="shared" si="7"/>
        <v>2.9205741898098033E-8</v>
      </c>
      <c r="G42" s="259">
        <f t="shared" si="9"/>
        <v>-5.8970352017496408E-7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7</v>
      </c>
      <c r="D45" s="57">
        <f>SUM(C45:C45)</f>
        <v>7</v>
      </c>
      <c r="E45" s="57">
        <f t="shared" ref="E45:E54" si="12">D45/R7</f>
        <v>-141.33948918769195</v>
      </c>
      <c r="F45" s="262">
        <f t="shared" ref="F45:F54" si="13">U7/E45</f>
        <v>0.13807903992130785</v>
      </c>
      <c r="G45" s="256">
        <f>U7/D45</f>
        <v>-2.7880029957149395</v>
      </c>
    </row>
    <row r="46" spans="1:7" x14ac:dyDescent="0.3">
      <c r="A46" s="97">
        <v>2</v>
      </c>
      <c r="B46" s="93">
        <f t="shared" ref="B46:B54" si="14">B45*$O$2*2</f>
        <v>14</v>
      </c>
      <c r="C46" s="1">
        <f t="shared" si="11"/>
        <v>98</v>
      </c>
      <c r="D46" s="9">
        <f>SUM($C$45:C46)</f>
        <v>105</v>
      </c>
      <c r="E46" s="9">
        <f t="shared" si="12"/>
        <v>394.34670506114935</v>
      </c>
      <c r="F46" s="98">
        <f t="shared" si="13"/>
        <v>-0.10053081929275373</v>
      </c>
      <c r="G46" s="257">
        <f t="shared" ref="G46:G54" si="15">U8/D46</f>
        <v>-0.37756187947805009</v>
      </c>
    </row>
    <row r="47" spans="1:7" x14ac:dyDescent="0.3">
      <c r="A47" s="97">
        <v>3</v>
      </c>
      <c r="B47" s="93">
        <f t="shared" si="14"/>
        <v>196</v>
      </c>
      <c r="C47" s="1">
        <f t="shared" si="11"/>
        <v>1372</v>
      </c>
      <c r="D47" s="9">
        <f>SUM($C$45:C47)</f>
        <v>1477</v>
      </c>
      <c r="E47" s="9">
        <f t="shared" si="12"/>
        <v>3488.5495554296476</v>
      </c>
      <c r="F47" s="98">
        <f t="shared" si="13"/>
        <v>-1.7308320680424993E-2</v>
      </c>
      <c r="G47" s="257">
        <f t="shared" si="15"/>
        <v>-4.0880795135362476E-2</v>
      </c>
    </row>
    <row r="48" spans="1:7" x14ac:dyDescent="0.3">
      <c r="A48" s="97">
        <v>4</v>
      </c>
      <c r="B48" s="93">
        <f t="shared" si="14"/>
        <v>2744</v>
      </c>
      <c r="C48" s="1">
        <f t="shared" si="11"/>
        <v>19208</v>
      </c>
      <c r="D48" s="9">
        <f>SUM($C$45:C48)</f>
        <v>20685</v>
      </c>
      <c r="E48" s="9">
        <f t="shared" si="12"/>
        <v>40006.236476438033</v>
      </c>
      <c r="F48" s="98">
        <f t="shared" si="13"/>
        <v>-2.0427482320100419E-3</v>
      </c>
      <c r="G48" s="257">
        <f t="shared" si="15"/>
        <v>-3.9508179275619748E-3</v>
      </c>
    </row>
    <row r="49" spans="1:7" x14ac:dyDescent="0.3">
      <c r="A49" s="97">
        <v>5</v>
      </c>
      <c r="B49" s="93">
        <f t="shared" si="14"/>
        <v>38416</v>
      </c>
      <c r="C49" s="1">
        <f t="shared" si="11"/>
        <v>268912</v>
      </c>
      <c r="D49" s="9">
        <f>SUM($C$45:C49)</f>
        <v>289597</v>
      </c>
      <c r="E49" s="9">
        <f t="shared" si="12"/>
        <v>500187.5922987482</v>
      </c>
      <c r="F49" s="98">
        <f t="shared" si="13"/>
        <v>-2.0725003773688959E-4</v>
      </c>
      <c r="G49" s="257">
        <f t="shared" si="15"/>
        <v>-3.5795915489262496E-4</v>
      </c>
    </row>
    <row r="50" spans="1:7" x14ac:dyDescent="0.3">
      <c r="A50" s="97">
        <v>6</v>
      </c>
      <c r="B50" s="93">
        <f t="shared" si="14"/>
        <v>537824</v>
      </c>
      <c r="C50" s="1">
        <f t="shared" si="11"/>
        <v>3764768</v>
      </c>
      <c r="D50" s="9">
        <f>SUM($C$45:C50)</f>
        <v>4054365</v>
      </c>
      <c r="E50" s="9">
        <f t="shared" si="12"/>
        <v>6510064.2794005033</v>
      </c>
      <c r="F50" s="98">
        <f t="shared" si="13"/>
        <v>-1.938509481237559E-5</v>
      </c>
      <c r="G50" s="257">
        <f t="shared" si="15"/>
        <v>-3.1126505208790607E-5</v>
      </c>
    </row>
    <row r="51" spans="1:7" x14ac:dyDescent="0.3">
      <c r="A51" s="97">
        <v>7</v>
      </c>
      <c r="B51" s="93">
        <f t="shared" si="14"/>
        <v>7529536</v>
      </c>
      <c r="C51" s="1">
        <f t="shared" si="11"/>
        <v>52706752</v>
      </c>
      <c r="D51" s="9">
        <f>SUM($C$45:C51)</f>
        <v>56761117</v>
      </c>
      <c r="E51" s="9">
        <f t="shared" si="12"/>
        <v>86622726.7434403</v>
      </c>
      <c r="F51" s="98">
        <f t="shared" si="13"/>
        <v>-1.7237756792108097E-6</v>
      </c>
      <c r="G51" s="257">
        <f t="shared" si="15"/>
        <v>-2.6306414940225042E-6</v>
      </c>
    </row>
    <row r="52" spans="1:7" x14ac:dyDescent="0.3">
      <c r="A52" s="97">
        <v>8</v>
      </c>
      <c r="B52" s="93">
        <f t="shared" si="14"/>
        <v>105413504</v>
      </c>
      <c r="C52" s="1">
        <f t="shared" si="11"/>
        <v>737894528</v>
      </c>
      <c r="D52" s="9">
        <f>SUM($C$45:C52)</f>
        <v>794655645</v>
      </c>
      <c r="E52" s="9">
        <f t="shared" si="12"/>
        <v>1168253797.6198931</v>
      </c>
      <c r="F52" s="98">
        <f t="shared" si="13"/>
        <v>-1.4809729658691566E-7</v>
      </c>
      <c r="G52" s="257">
        <f t="shared" si="15"/>
        <v>-2.1772352621355111E-7</v>
      </c>
    </row>
    <row r="53" spans="1:7" x14ac:dyDescent="0.3">
      <c r="A53" s="97">
        <v>9</v>
      </c>
      <c r="B53" s="93">
        <f t="shared" si="14"/>
        <v>1475789056</v>
      </c>
      <c r="C53" s="1">
        <f t="shared" si="11"/>
        <v>10330523392</v>
      </c>
      <c r="D53" s="9">
        <f>SUM($C$45:C53)</f>
        <v>11125179037</v>
      </c>
      <c r="E53" s="9">
        <f t="shared" si="12"/>
        <v>15896023821.687458</v>
      </c>
      <c r="F53" s="98">
        <f t="shared" si="13"/>
        <v>-1.2410652014957751E-8</v>
      </c>
      <c r="G53" s="257">
        <f t="shared" si="15"/>
        <v>-1.7732750135196038E-8</v>
      </c>
    </row>
    <row r="54" spans="1:7" ht="16.2" thickBot="1" x14ac:dyDescent="0.35">
      <c r="A54" s="129">
        <v>10</v>
      </c>
      <c r="B54" s="94">
        <f t="shared" si="14"/>
        <v>20661046784</v>
      </c>
      <c r="C54" s="109">
        <f t="shared" si="11"/>
        <v>144627327488</v>
      </c>
      <c r="D54" s="10">
        <f>SUM($C$45:C54)</f>
        <v>155752506525</v>
      </c>
      <c r="E54" s="10">
        <f t="shared" si="12"/>
        <v>217621654140.34027</v>
      </c>
      <c r="F54" s="99">
        <f t="shared" si="13"/>
        <v>-1.0205886806846042E-9</v>
      </c>
      <c r="G54" s="258">
        <f t="shared" si="15"/>
        <v>-1.4259943665936526E-9</v>
      </c>
    </row>
  </sheetData>
  <mergeCells count="3">
    <mergeCell ref="A18:F18"/>
    <mergeCell ref="A31:G31"/>
    <mergeCell ref="A43:G43"/>
  </mergeCells>
  <conditionalFormatting sqref="F21:F30">
    <cfRule type="cellIs" dxfId="376" priority="80" operator="equal">
      <formula>MAX($F$21:$F$30)</formula>
    </cfRule>
  </conditionalFormatting>
  <conditionalFormatting sqref="E21:E30">
    <cfRule type="cellIs" dxfId="375" priority="72" stopIfTrue="1" operator="lessThan">
      <formula>0</formula>
    </cfRule>
    <cfRule type="cellIs" dxfId="374" priority="73" operator="equal">
      <formula>MIN($E$21:$E$30)</formula>
    </cfRule>
  </conditionalFormatting>
  <conditionalFormatting sqref="R7:R16">
    <cfRule type="cellIs" dxfId="373" priority="12" operator="lessThanOrEqual">
      <formula>0</formula>
    </cfRule>
    <cfRule type="cellIs" dxfId="372" priority="13" operator="greaterThan">
      <formula>0</formula>
    </cfRule>
  </conditionalFormatting>
  <conditionalFormatting sqref="U7:U16">
    <cfRule type="cellIs" dxfId="371" priority="10" operator="lessThanOrEqual">
      <formula>0</formula>
    </cfRule>
    <cfRule type="cellIs" dxfId="370" priority="11" operator="greaterThan">
      <formula>0</formula>
    </cfRule>
  </conditionalFormatting>
  <conditionalFormatting sqref="S7:T16">
    <cfRule type="cellIs" dxfId="369" priority="8" operator="lessThanOrEqual">
      <formula>0</formula>
    </cfRule>
    <cfRule type="cellIs" dxfId="368" priority="9" operator="greaterThan">
      <formula>0</formula>
    </cfRule>
  </conditionalFormatting>
  <conditionalFormatting sqref="F45:F54">
    <cfRule type="cellIs" dxfId="367" priority="7" operator="equal">
      <formula>MAX($F$45:$F$54)</formula>
    </cfRule>
  </conditionalFormatting>
  <conditionalFormatting sqref="E45:E54">
    <cfRule type="cellIs" dxfId="366" priority="5" stopIfTrue="1" operator="lessThan">
      <formula>0</formula>
    </cfRule>
    <cfRule type="cellIs" dxfId="365" priority="6" operator="equal">
      <formula>MIN($E$45:$E$54)</formula>
    </cfRule>
  </conditionalFormatting>
  <conditionalFormatting sqref="E33:E42">
    <cfRule type="cellIs" dxfId="364" priority="3" stopIfTrue="1" operator="lessThan">
      <formula>0</formula>
    </cfRule>
    <cfRule type="cellIs" dxfId="363" priority="4" operator="equal">
      <formula>MIN($E$33:$E$42)</formula>
    </cfRule>
  </conditionalFormatting>
  <conditionalFormatting sqref="F33:F42">
    <cfRule type="cellIs" dxfId="362" priority="1" operator="lessThanOrEqual">
      <formula>0</formula>
    </cfRule>
    <cfRule type="cellIs" dxfId="361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1.0000000000000011</v>
      </c>
    </row>
    <row r="2" spans="1:21" x14ac:dyDescent="0.3">
      <c r="A2" t="s">
        <v>39</v>
      </c>
      <c r="B2" s="133" t="s">
        <v>122</v>
      </c>
      <c r="C2" s="139">
        <f>Analysis!B30</f>
        <v>0.48215303465365061</v>
      </c>
      <c r="D2" s="133" t="s">
        <v>123</v>
      </c>
      <c r="E2" s="139">
        <f>Analysis!L30</f>
        <v>0.51784696534635044</v>
      </c>
      <c r="F2" s="133" t="s">
        <v>46</v>
      </c>
      <c r="G2" s="139">
        <f>Analysis!S30</f>
        <v>453.86319032352509</v>
      </c>
      <c r="H2" t="s">
        <v>149</v>
      </c>
      <c r="I2" s="153">
        <f>Analysis!T30</f>
        <v>-454.44141702377715</v>
      </c>
      <c r="J2" t="s">
        <v>47</v>
      </c>
      <c r="K2" s="153">
        <f>G2*C2+I2*E2</f>
        <v>-16.499594201383303</v>
      </c>
      <c r="L2" t="s">
        <v>46</v>
      </c>
      <c r="M2" s="160">
        <v>2</v>
      </c>
      <c r="N2" t="s">
        <v>149</v>
      </c>
      <c r="O2" s="160">
        <v>8</v>
      </c>
    </row>
    <row r="4" spans="1:21" x14ac:dyDescent="0.3">
      <c r="A4" t="s">
        <v>120</v>
      </c>
      <c r="B4">
        <f>$C$2</f>
        <v>0.48215303465365061</v>
      </c>
      <c r="C4" t="s">
        <v>121</v>
      </c>
      <c r="D4">
        <f>$E$2</f>
        <v>0.51784696534635044</v>
      </c>
      <c r="E4" t="s">
        <v>46</v>
      </c>
      <c r="F4">
        <f>G2</f>
        <v>453.86319032352509</v>
      </c>
      <c r="G4" t="s">
        <v>149</v>
      </c>
      <c r="H4">
        <f>I2</f>
        <v>-454.44141702377715</v>
      </c>
      <c r="I4" t="s">
        <v>47</v>
      </c>
      <c r="J4">
        <f>B4*F4+D4*H4</f>
        <v>-16.499594201383303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0.48215303465365061</v>
      </c>
      <c r="C7" s="95">
        <v>1</v>
      </c>
      <c r="D7" s="22">
        <f>C7*D4</f>
        <v>0.51784696534635044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1.0000000000000011</v>
      </c>
      <c r="R7" s="265">
        <f>B7-D7</f>
        <v>-3.5693930692699827E-2</v>
      </c>
      <c r="S7" s="266">
        <f>IF(Rules!B23=Rules!D23,SUM(C7)*B4*F4,SUM(C7)*B4*F4*POWER(O2,A7-1))</f>
        <v>218.831514532075</v>
      </c>
      <c r="T7" s="252">
        <f>IF(Rules!B23=Rules!D23,SUM(C7)*D4*H4,SUM(C7)*D4*H4*POWER(O2,A7-1))</f>
        <v>-235.33110873345831</v>
      </c>
      <c r="U7" s="263">
        <f>S7+T7</f>
        <v>-16.499594201383303</v>
      </c>
    </row>
    <row r="8" spans="1:21" x14ac:dyDescent="0.3">
      <c r="A8" s="98">
        <v>2</v>
      </c>
      <c r="B8" s="97">
        <f>C8*B4</f>
        <v>0.64259781085859846</v>
      </c>
      <c r="C8" s="97">
        <f>1/(1-B4*D4)</f>
        <v>1.3327673262913333</v>
      </c>
      <c r="D8" s="128">
        <f>C8*D4</f>
        <v>0.69016951543273619</v>
      </c>
      <c r="E8" s="1">
        <f>D8*D4</f>
        <v>0.35740218914140359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1.000000000000002</v>
      </c>
      <c r="R8" s="267">
        <f>B8-E8</f>
        <v>0.28519562171719487</v>
      </c>
      <c r="S8" s="268">
        <f>IF(Rules!B23=Rules!D23,SUM(C8:D8)*B4*F4,SUM(C8:D8)*B4*F4*POWER(O2,A8-1))</f>
        <v>442.68233287721068</v>
      </c>
      <c r="T8" s="253">
        <f>IF(Rules!B23=Rules!D23,SUM(C8:D8)*D4*H4,SUM(C8:D8)*D4*H4*POWER(O2,A8-1))</f>
        <v>-476.05996986068578</v>
      </c>
      <c r="U8" s="264">
        <f>S8+T8</f>
        <v>-33.377636983475099</v>
      </c>
    </row>
    <row r="9" spans="1:21" x14ac:dyDescent="0.3">
      <c r="A9" s="98">
        <v>3</v>
      </c>
      <c r="B9" s="97">
        <f>C9*B4</f>
        <v>0.72261604332669827</v>
      </c>
      <c r="C9" s="97">
        <f>1/(1-D4*B4/(1-D4*B4))</f>
        <v>1.4987275644667084</v>
      </c>
      <c r="D9" s="128">
        <f>C9*D4*C8</f>
        <v>1.0343760769336729</v>
      </c>
      <c r="E9" s="1">
        <f>D9*(D4)</f>
        <v>0.53564851246696565</v>
      </c>
      <c r="F9" s="1">
        <f>E9*D4</f>
        <v>0.2773839566733049</v>
      </c>
      <c r="G9" s="1"/>
      <c r="H9" s="1"/>
      <c r="I9" s="1"/>
      <c r="J9" s="1"/>
      <c r="K9" s="1"/>
      <c r="L9" s="1"/>
      <c r="M9" s="235"/>
      <c r="N9" s="97">
        <f>B9+F9</f>
        <v>1.0000000000000031</v>
      </c>
      <c r="R9" s="267">
        <f>B9-F9</f>
        <v>0.44523208665339337</v>
      </c>
      <c r="S9" s="268">
        <f>IF(Rules!B23=Rules!D23,SUM(C9:E9)*B4*F4,SUM(C9:E9)*B4*F4*POWER(O2,A9-1))</f>
        <v>671.53968155435882</v>
      </c>
      <c r="T9" s="253">
        <f>IF(Rules!B23=Rules!D23,SUM(C9:E9)*D4*H4,SUM(C9:E9)*D4*H4*POWER(O2,A9-1))</f>
        <v>-722.17284679779107</v>
      </c>
      <c r="U9" s="264">
        <f t="shared" ref="U9:U15" si="0">S9+T9</f>
        <v>-50.633165243432245</v>
      </c>
    </row>
    <row r="10" spans="1:21" x14ac:dyDescent="0.3">
      <c r="A10" s="98">
        <v>4</v>
      </c>
      <c r="B10" s="97">
        <f>C10*B4</f>
        <v>0.77046423956190091</v>
      </c>
      <c r="C10" s="97">
        <f>1/(1-D4*B4/(1-D4*B4/(1-D4*B4)))</f>
        <v>1.5979661729503694</v>
      </c>
      <c r="D10" s="128">
        <f>C10*D4*C9</f>
        <v>1.2401999572187943</v>
      </c>
      <c r="E10" s="1">
        <f>D10*D4*C8</f>
        <v>0.8559482035133954</v>
      </c>
      <c r="F10" s="1">
        <f>E10*D4</f>
        <v>0.44325017968307218</v>
      </c>
      <c r="G10" s="1">
        <f>F10*D4</f>
        <v>0.22953576043810348</v>
      </c>
      <c r="H10" s="1"/>
      <c r="I10" s="1"/>
      <c r="J10" s="1"/>
      <c r="K10" s="1"/>
      <c r="L10" s="1"/>
      <c r="M10" s="235"/>
      <c r="N10" s="97">
        <f>B10+G10</f>
        <v>1.0000000000000044</v>
      </c>
      <c r="R10" s="267">
        <f>B10-G10</f>
        <v>0.54092847912379738</v>
      </c>
      <c r="S10" s="268">
        <f>IF(Rules!B23=Rules!D23,SUM(C10:F10)*B4*F4,SUM(C10:F10)*B4*F4*POWER(O2,A10-1))</f>
        <v>905.3857426310625</v>
      </c>
      <c r="T10" s="253">
        <f>IF(Rules!B23=Rules!D23,SUM(C10:F10)*D4*H4,SUM(C10:F10)*D4*H4*POWER(O2,A10-1))</f>
        <v>-973.65057816479907</v>
      </c>
      <c r="U10" s="264">
        <f t="shared" si="0"/>
        <v>-68.264835533736573</v>
      </c>
    </row>
    <row r="11" spans="1:21" x14ac:dyDescent="0.3">
      <c r="A11" s="98">
        <v>5</v>
      </c>
      <c r="B11" s="97">
        <f>C11*B4</f>
        <v>0.80222803744979387</v>
      </c>
      <c r="C11" s="97">
        <f>1/(1-D4*B4/(1-D4*B4/(1-D4*B4/(1-D4*B4))))</f>
        <v>1.6638452520081424</v>
      </c>
      <c r="D11" s="128">
        <f>C11*D4*C10</f>
        <v>1.3768351628959641</v>
      </c>
      <c r="E11" s="1">
        <f>D11*D4*C9</f>
        <v>1.0685776326342424</v>
      </c>
      <c r="F11" s="1">
        <f>E11*D4*C8</f>
        <v>0.73749970691743549</v>
      </c>
      <c r="G11" s="1">
        <f>F11*D4</f>
        <v>0.38191198517101682</v>
      </c>
      <c r="H11" s="1">
        <f>G11*D4</f>
        <v>0.19777196255021146</v>
      </c>
      <c r="I11" s="1"/>
      <c r="J11" s="1"/>
      <c r="K11" s="1"/>
      <c r="L11" s="1"/>
      <c r="M11" s="235"/>
      <c r="N11" s="97">
        <f>B11+H11</f>
        <v>1.0000000000000053</v>
      </c>
      <c r="R11" s="267">
        <f>B11-H11</f>
        <v>0.60445607489958242</v>
      </c>
      <c r="S11" s="268">
        <f>IF(Rules!B23=Rules!D23,SUM(C11:G11)*B4*F4,SUM(C11:G11)*B4*F4*POWER(O2,A11-1))</f>
        <v>1144.1977181105633</v>
      </c>
      <c r="T11" s="253">
        <f>IF(Rules!B23=Rules!D23,SUM(C11:G11)*D4*H4,SUM(C11:G11)*D4*H4*POWER(O2,A11-1))</f>
        <v>-1230.4686470274578</v>
      </c>
      <c r="U11" s="264">
        <f t="shared" si="0"/>
        <v>-86.270928916894491</v>
      </c>
    </row>
    <row r="12" spans="1:21" x14ac:dyDescent="0.3">
      <c r="A12" s="98">
        <v>6</v>
      </c>
      <c r="B12" s="97">
        <f>C12*B4</f>
        <v>0.8248013959314292</v>
      </c>
      <c r="C12" s="97">
        <f>1/(1-D4*B4/(1-D4*B4/(1-D4*B4/(1-D4*B4/(1-D4*B4)))))</f>
        <v>1.7106630813262771</v>
      </c>
      <c r="D12" s="128">
        <f>C12*D4*C11</f>
        <v>1.4739367591801513</v>
      </c>
      <c r="E12" s="1">
        <f>D12*D4*C10</f>
        <v>1.2196855179139112</v>
      </c>
      <c r="F12" s="1">
        <f>E12*D4*C9</f>
        <v>0.94661198262060864</v>
      </c>
      <c r="G12" s="1">
        <f>F12*D4*C8</f>
        <v>0.65332273334808721</v>
      </c>
      <c r="H12" s="1">
        <f>G12*D4</f>
        <v>0.33832119485608986</v>
      </c>
      <c r="I12" s="1">
        <f>H12*D4</f>
        <v>0.17519860406857743</v>
      </c>
      <c r="J12" s="1"/>
      <c r="K12" s="1"/>
      <c r="L12" s="1"/>
      <c r="M12" s="235"/>
      <c r="N12" s="97">
        <f>B12+I12</f>
        <v>1.0000000000000067</v>
      </c>
      <c r="R12" s="267">
        <f>B12-I12</f>
        <v>0.64960279186285175</v>
      </c>
      <c r="S12" s="268">
        <f>IF(Rules!B23=Rules!D23,SUM(C12:H12)*B4*F4,SUM(C12:H12)*B4*F4*POWER(O2,A12-1))</f>
        <v>1387.9479119311002</v>
      </c>
      <c r="T12" s="253">
        <f>IF(Rules!B23=Rules!D23,SUM(C12:H12)*D4*H4,SUM(C12:H12)*D4*H4*POWER(O2,A12-1))</f>
        <v>-1492.5972690791714</v>
      </c>
      <c r="U12" s="264">
        <f t="shared" si="0"/>
        <v>-104.6493571480712</v>
      </c>
    </row>
    <row r="13" spans="1:21" x14ac:dyDescent="0.3">
      <c r="A13" s="98">
        <v>7</v>
      </c>
      <c r="B13" s="97">
        <f>C13*B4</f>
        <v>0.84163139232442286</v>
      </c>
      <c r="C13" s="97">
        <f>1/(1-D4*B4/(1-D4*B4/(1-D4*B4/(1-D4*B4/(1-D4*B4/(1-D4*B4))))))</f>
        <v>1.7455690036857272</v>
      </c>
      <c r="D13" s="128">
        <f>C13*D4*C12</f>
        <v>1.5463326995780469</v>
      </c>
      <c r="E13" s="1">
        <f>D13*D4*C11</f>
        <v>1.3323468733909309</v>
      </c>
      <c r="F13" s="1">
        <f>E13*D4*C10</f>
        <v>1.1025196136750786</v>
      </c>
      <c r="G13" s="1">
        <f>F13*D4*C9</f>
        <v>0.85567817445606331</v>
      </c>
      <c r="H13" s="1">
        <f>G13*D4*C8</f>
        <v>0.59056299103070953</v>
      </c>
      <c r="I13" s="1">
        <f>H13*D4</f>
        <v>0.30582125275111688</v>
      </c>
      <c r="J13" s="1">
        <f>I13*D4</f>
        <v>0.15836860767558511</v>
      </c>
      <c r="K13" s="1"/>
      <c r="L13" s="1"/>
      <c r="M13" s="235"/>
      <c r="N13" s="97">
        <f>B13+J13</f>
        <v>1.000000000000008</v>
      </c>
      <c r="R13" s="267">
        <f>B13-J13</f>
        <v>0.68326278464883772</v>
      </c>
      <c r="S13" s="268">
        <f>IF(Rules!B23=Rules!D23,SUM(C13:I13)*B4*F4,SUM(C13:I13)*B4*F4*POWER(O2,A13-1))</f>
        <v>1636.6038290017041</v>
      </c>
      <c r="T13" s="253">
        <f>IF(Rules!B23=Rules!D23,SUM(C13:I13)*D4*H4,SUM(C13:I13)*D4*H4*POWER(O2,A13-1))</f>
        <v>-1760.0014991439552</v>
      </c>
      <c r="U13" s="264">
        <f t="shared" si="0"/>
        <v>-123.39767014225117</v>
      </c>
    </row>
    <row r="14" spans="1:21" x14ac:dyDescent="0.3">
      <c r="A14" s="98">
        <v>8</v>
      </c>
      <c r="B14" s="97">
        <f>C14*B4</f>
        <v>0.85463315446706867</v>
      </c>
      <c r="C14" s="97">
        <f>1/(1-D4*B4/(1-D4*B4/(1-D4*B4/(1-D4*B4/(1-D4*B4/(1-D4*B4/(1-D4*B4)))))))</f>
        <v>1.7725350522391403</v>
      </c>
      <c r="D14" s="128">
        <f>C14*D4*C13</f>
        <v>1.6022611011752366</v>
      </c>
      <c r="E14" s="1">
        <f>D14*D4*C12</f>
        <v>1.4193817195297027</v>
      </c>
      <c r="F14" s="1">
        <f>E14*D4*C11</f>
        <v>1.2229637235762238</v>
      </c>
      <c r="G14" s="1">
        <f>F14*D4*C10</f>
        <v>1.0120048457232877</v>
      </c>
      <c r="H14" s="1">
        <f>G14*D4*C9</f>
        <v>0.78542862021536375</v>
      </c>
      <c r="I14" s="1">
        <f>H14*D4*C8</f>
        <v>0.54207889022104028</v>
      </c>
      <c r="J14" s="1">
        <f>I14*D4</f>
        <v>0.28071390827928316</v>
      </c>
      <c r="K14" s="1">
        <f>J14*D4</f>
        <v>0.14536684553294055</v>
      </c>
      <c r="L14" s="1"/>
      <c r="M14" s="235"/>
      <c r="N14" s="97">
        <f>B14+K14</f>
        <v>1.0000000000000093</v>
      </c>
      <c r="R14" s="267">
        <f>B14-K14</f>
        <v>0.70926630893412812</v>
      </c>
      <c r="S14" s="268">
        <f>IF(Rules!B23=Rules!D23,SUM(C14:J14)*B4*F4,SUM(C14:J14)*B4*F4*POWER(O2,A14-1))</f>
        <v>1890.1282905843882</v>
      </c>
      <c r="T14" s="253">
        <f>IF(Rules!B23=Rules!D23,SUM(C14:J14)*D4*H4,SUM(C14:J14)*D4*H4*POWER(O2,A14-1))</f>
        <v>-2032.6413552582867</v>
      </c>
      <c r="U14" s="264">
        <f t="shared" si="0"/>
        <v>-142.5130646738985</v>
      </c>
    </row>
    <row r="15" spans="1:21" x14ac:dyDescent="0.3">
      <c r="A15" s="98">
        <v>9</v>
      </c>
      <c r="B15" s="97">
        <f>C15*B4</f>
        <v>0.86495583332235115</v>
      </c>
      <c r="C15" s="97">
        <f>1/(1-D4*B4/(1-D4*B4/(1-D4*B4/(1-D4*B4/(1-D4*B4/(1-D4*B4/(1-D4*B4/(1-D4*B4))))))))</f>
        <v>1.7939446008956115</v>
      </c>
      <c r="D15" s="128">
        <f>C15*D4*C14</f>
        <v>1.646665153660047</v>
      </c>
      <c r="E15" s="1">
        <f>D15*D4*C13</f>
        <v>1.4884825657113612</v>
      </c>
      <c r="F15" s="1">
        <f>E15*D4*C12</f>
        <v>1.3185896743419165</v>
      </c>
      <c r="G15" s="1">
        <f>F15*D4*C11</f>
        <v>1.1361195623518843</v>
      </c>
      <c r="H15" s="1">
        <f>G15*D4*C10</f>
        <v>0.94014113440664682</v>
      </c>
      <c r="I15" s="1">
        <f>H15*D4*C9</f>
        <v>0.72965436591063892</v>
      </c>
      <c r="J15" s="1">
        <f>I15*D4*C8</f>
        <v>0.50358520015392605</v>
      </c>
      <c r="K15" s="1">
        <f>J15*D4</f>
        <v>0.26078006769304507</v>
      </c>
      <c r="L15" s="1">
        <f>K15*D4</f>
        <v>0.13504416667765923</v>
      </c>
      <c r="M15" s="235"/>
      <c r="N15" s="97">
        <f>B15+L15</f>
        <v>1.0000000000000104</v>
      </c>
      <c r="R15" s="267">
        <f>B15-L15</f>
        <v>0.72991166664469187</v>
      </c>
      <c r="S15" s="268">
        <f>IF(Rules!B23=Rules!D23,SUM(C15:K15)*B4*F4,SUM(C15:K15)*B4*F4*POWER(O2,A15-1))</f>
        <v>2148.4795652259736</v>
      </c>
      <c r="T15" s="253">
        <f>IF(Rules!B23=Rules!D23,SUM(C15:K15)*D4*H4,SUM(C15:K15)*D4*H4*POWER(O2,A15-1))</f>
        <v>-2310.4719594750068</v>
      </c>
      <c r="U15" s="264">
        <f t="shared" si="0"/>
        <v>-161.99239424903317</v>
      </c>
    </row>
    <row r="16" spans="1:21" ht="16.2" thickBot="1" x14ac:dyDescent="0.35">
      <c r="A16" s="99">
        <v>10</v>
      </c>
      <c r="B16" s="129">
        <f>C16*B4</f>
        <v>0.87333077212609589</v>
      </c>
      <c r="C16" s="129">
        <f>1/(1-D4*B4/(1-D4*B4/(1-D4*B4/(1-D4*B4/(1-D4*B4/(1-D4*B4/(1-D4*B4/(1-D4*B4/(1-D4*B4)))))))))</f>
        <v>1.8113144776812273</v>
      </c>
      <c r="D16" s="137">
        <f>C16*D4*C15</f>
        <v>1.6826908043086903</v>
      </c>
      <c r="E16" s="109">
        <f>D16*D4*C14</f>
        <v>1.5445450826385636</v>
      </c>
      <c r="F16" s="109">
        <f>E16*D4*C13</f>
        <v>1.3961723926401546</v>
      </c>
      <c r="G16" s="109">
        <f>F16*D4*C12</f>
        <v>1.2368156288459671</v>
      </c>
      <c r="H16" s="109">
        <f>G16*D4*C11</f>
        <v>1.0656616370484964</v>
      </c>
      <c r="I16" s="109">
        <f>H16*D4*C10</f>
        <v>0.88183706499555292</v>
      </c>
      <c r="J16" s="109">
        <f>I16*D4*C9</f>
        <v>0.68440390591134204</v>
      </c>
      <c r="K16" s="109">
        <f>J16*D4*C8</f>
        <v>0.47235471210310293</v>
      </c>
      <c r="L16" s="109">
        <f>K16*D4</f>
        <v>0.24460745422964089</v>
      </c>
      <c r="M16" s="237">
        <f>L16*D4</f>
        <v>0.12666922787391585</v>
      </c>
      <c r="N16" s="129">
        <f>B16+M16</f>
        <v>1.0000000000000118</v>
      </c>
      <c r="R16" s="269">
        <f>B16-M16</f>
        <v>0.74666154425218001</v>
      </c>
      <c r="S16" s="270">
        <f>IF(Rules!B23=Rules!D23,SUM(C16:L16)*B4*F4,SUM(C16:L16)*B4*F4*POWER(O2,A16-1))</f>
        <v>2411.6115143449974</v>
      </c>
      <c r="T16" s="254">
        <f>IF(Rules!B23=Rules!D23,SUM(C16:L16)*D4*H4,SUM(C16:L16)*D4*H4*POWER(O2,A16-1))</f>
        <v>-2593.4436944272843</v>
      </c>
      <c r="U16" s="271">
        <f>S16+T16</f>
        <v>-181.83218008228687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46</v>
      </c>
    </row>
    <row r="21" spans="1:7" x14ac:dyDescent="0.3">
      <c r="A21" s="95">
        <v>1</v>
      </c>
      <c r="B21" s="107">
        <v>1</v>
      </c>
      <c r="C21" s="108">
        <f t="shared" ref="C21:C30" si="1">B21*$O$2</f>
        <v>8</v>
      </c>
      <c r="D21" s="57">
        <f>SUM($C$21:C21)</f>
        <v>8</v>
      </c>
      <c r="E21" s="57">
        <f t="shared" ref="E21:E30" si="2">D21/R7</f>
        <v>-224.12773949931415</v>
      </c>
      <c r="F21" s="8">
        <f t="shared" ref="F21:F30" si="3">U7/E21</f>
        <v>7.3616921485230941E-2</v>
      </c>
      <c r="G21" s="256">
        <f>E21*U7</f>
        <v>3698.0167510120314</v>
      </c>
    </row>
    <row r="22" spans="1:7" x14ac:dyDescent="0.3">
      <c r="A22" s="97">
        <v>2</v>
      </c>
      <c r="B22" s="93">
        <f>C21</f>
        <v>8</v>
      </c>
      <c r="C22" s="1">
        <f t="shared" si="1"/>
        <v>64</v>
      </c>
      <c r="D22" s="9">
        <f>SUM($C$21:C22)</f>
        <v>72</v>
      </c>
      <c r="E22" s="9">
        <f t="shared" si="2"/>
        <v>252.45829359679476</v>
      </c>
      <c r="F22" s="9">
        <f t="shared" si="3"/>
        <v>-0.13221049904101415</v>
      </c>
      <c r="G22" s="257">
        <f t="shared" ref="G22:G30" si="4">E22*U8</f>
        <v>-8426.4612771413922</v>
      </c>
    </row>
    <row r="23" spans="1:7" x14ac:dyDescent="0.3">
      <c r="A23" s="97">
        <v>3</v>
      </c>
      <c r="B23" s="93">
        <f t="shared" ref="B23:B30" si="5">C22</f>
        <v>64</v>
      </c>
      <c r="C23" s="1">
        <f t="shared" si="1"/>
        <v>512</v>
      </c>
      <c r="D23" s="9">
        <f>SUM($C$21:C23)</f>
        <v>584</v>
      </c>
      <c r="E23" s="9">
        <f t="shared" si="2"/>
        <v>1311.6754553555693</v>
      </c>
      <c r="F23" s="9">
        <f t="shared" si="3"/>
        <v>-3.8601900368492141E-2</v>
      </c>
      <c r="G23" s="257">
        <f t="shared" si="4"/>
        <v>-66414.280076772775</v>
      </c>
    </row>
    <row r="24" spans="1:7" x14ac:dyDescent="0.3">
      <c r="A24" s="97">
        <v>4</v>
      </c>
      <c r="B24" s="93">
        <f t="shared" si="5"/>
        <v>512</v>
      </c>
      <c r="C24" s="1">
        <f t="shared" si="1"/>
        <v>4096</v>
      </c>
      <c r="D24" s="9">
        <f>SUM($C$21:C24)</f>
        <v>4680</v>
      </c>
      <c r="E24" s="9">
        <f t="shared" si="2"/>
        <v>8651.7907276405967</v>
      </c>
      <c r="F24" s="9">
        <f t="shared" si="3"/>
        <v>-7.890255056175275E-3</v>
      </c>
      <c r="G24" s="257">
        <f t="shared" si="4"/>
        <v>-590613.07109469245</v>
      </c>
    </row>
    <row r="25" spans="1:7" x14ac:dyDescent="0.3">
      <c r="A25" s="97">
        <v>5</v>
      </c>
      <c r="B25" s="93">
        <f t="shared" si="5"/>
        <v>4096</v>
      </c>
      <c r="C25" s="1">
        <f t="shared" si="1"/>
        <v>32768</v>
      </c>
      <c r="D25" s="9">
        <f>SUM($C$21:C25)</f>
        <v>37448</v>
      </c>
      <c r="E25" s="9">
        <f t="shared" si="2"/>
        <v>61953.219687999983</v>
      </c>
      <c r="F25" s="9">
        <f t="shared" si="3"/>
        <v>-1.3925172791883925E-3</v>
      </c>
      <c r="G25" s="257">
        <f t="shared" si="4"/>
        <v>-5344761.8118761946</v>
      </c>
    </row>
    <row r="26" spans="1:7" x14ac:dyDescent="0.3">
      <c r="A26" s="97">
        <v>6</v>
      </c>
      <c r="B26" s="93">
        <f t="shared" si="5"/>
        <v>32768</v>
      </c>
      <c r="C26" s="1">
        <f t="shared" si="1"/>
        <v>262144</v>
      </c>
      <c r="D26" s="9">
        <f>SUM($C$21:C26)</f>
        <v>299592</v>
      </c>
      <c r="E26" s="9">
        <f t="shared" si="2"/>
        <v>461192.599158736</v>
      </c>
      <c r="F26" s="9">
        <f t="shared" si="3"/>
        <v>-2.269103132594987E-4</v>
      </c>
      <c r="G26" s="257">
        <f t="shared" si="4"/>
        <v>-48263509.023409806</v>
      </c>
    </row>
    <row r="27" spans="1:7" x14ac:dyDescent="0.3">
      <c r="A27" s="97">
        <v>7</v>
      </c>
      <c r="B27" s="93">
        <f t="shared" si="5"/>
        <v>262144</v>
      </c>
      <c r="C27" s="1">
        <f t="shared" si="1"/>
        <v>2097152</v>
      </c>
      <c r="D27" s="9">
        <f>SUM($C$21:C27)</f>
        <v>2396744</v>
      </c>
      <c r="E27" s="9">
        <f t="shared" si="2"/>
        <v>3507792.3953253278</v>
      </c>
      <c r="F27" s="9">
        <f t="shared" si="3"/>
        <v>-3.5178156582669351E-5</v>
      </c>
      <c r="G27" s="257">
        <f t="shared" si="4"/>
        <v>-432853408.92585194</v>
      </c>
    </row>
    <row r="28" spans="1:7" x14ac:dyDescent="0.3">
      <c r="A28" s="97">
        <v>8</v>
      </c>
      <c r="B28" s="93">
        <f t="shared" si="5"/>
        <v>2097152</v>
      </c>
      <c r="C28" s="1">
        <f t="shared" si="1"/>
        <v>16777216</v>
      </c>
      <c r="D28" s="9">
        <f>SUM($C$21:C28)</f>
        <v>19173960</v>
      </c>
      <c r="E28" s="9">
        <f t="shared" si="2"/>
        <v>27033513.023922231</v>
      </c>
      <c r="F28" s="9">
        <f t="shared" si="3"/>
        <v>-5.2717182760445239E-6</v>
      </c>
      <c r="G28" s="257">
        <f t="shared" si="4"/>
        <v>-3852628789.940906</v>
      </c>
    </row>
    <row r="29" spans="1:7" x14ac:dyDescent="0.3">
      <c r="A29" s="97">
        <v>9</v>
      </c>
      <c r="B29" s="93">
        <f t="shared" si="5"/>
        <v>16777216</v>
      </c>
      <c r="C29" s="1">
        <f t="shared" si="1"/>
        <v>134217728</v>
      </c>
      <c r="D29" s="9">
        <f>SUM($C$21:C29)</f>
        <v>153391688</v>
      </c>
      <c r="E29" s="9">
        <f t="shared" si="2"/>
        <v>210151029.24045789</v>
      </c>
      <c r="F29" s="9">
        <f t="shared" si="3"/>
        <v>-7.7083797702308229E-7</v>
      </c>
      <c r="G29" s="257">
        <f t="shared" si="4"/>
        <v>-34042868380.560352</v>
      </c>
    </row>
    <row r="30" spans="1:7" ht="16.2" thickBot="1" x14ac:dyDescent="0.35">
      <c r="A30" s="129">
        <v>10</v>
      </c>
      <c r="B30" s="94">
        <f t="shared" si="5"/>
        <v>134217728</v>
      </c>
      <c r="C30" s="109">
        <f t="shared" si="1"/>
        <v>1073741824</v>
      </c>
      <c r="D30" s="10">
        <f>SUM($C$21:C30)</f>
        <v>1227133512</v>
      </c>
      <c r="E30" s="10">
        <f t="shared" si="2"/>
        <v>1643493657.1281939</v>
      </c>
      <c r="F30" s="10">
        <f t="shared" si="3"/>
        <v>-1.1063759162905234E-7</v>
      </c>
      <c r="G30" s="258">
        <f t="shared" si="4"/>
        <v>-298840034627.02997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8</v>
      </c>
      <c r="D33" s="57">
        <f>SUM($C$33:C33)</f>
        <v>8</v>
      </c>
      <c r="E33" s="96">
        <f>D33/$R$7</f>
        <v>-224.12773949931415</v>
      </c>
      <c r="F33" s="8">
        <f t="shared" ref="F33:F42" si="7">U7/E33</f>
        <v>7.3616921485230941E-2</v>
      </c>
      <c r="G33" s="259">
        <f>U7/D33</f>
        <v>-2.0624492751729129</v>
      </c>
    </row>
    <row r="34" spans="1:7" x14ac:dyDescent="0.3">
      <c r="A34" s="97">
        <v>2</v>
      </c>
      <c r="B34" s="93">
        <f>C33+1</f>
        <v>9</v>
      </c>
      <c r="C34" s="1">
        <f t="shared" si="6"/>
        <v>72</v>
      </c>
      <c r="D34" s="9">
        <f>SUM($C$33:C34)</f>
        <v>80</v>
      </c>
      <c r="E34" s="96">
        <f t="shared" ref="E34:E42" si="8">D34/$R$7</f>
        <v>-2241.2773949931411</v>
      </c>
      <c r="F34" s="9">
        <f t="shared" si="7"/>
        <v>1.4892238264678186E-2</v>
      </c>
      <c r="G34" s="259">
        <f t="shared" ref="G34:G42" si="9">U8/D34</f>
        <v>-0.41722046229343873</v>
      </c>
    </row>
    <row r="35" spans="1:7" x14ac:dyDescent="0.3">
      <c r="A35" s="97">
        <v>3</v>
      </c>
      <c r="B35" s="93">
        <f t="shared" ref="B35:B42" si="10">C34</f>
        <v>72</v>
      </c>
      <c r="C35" s="1">
        <f t="shared" si="6"/>
        <v>576</v>
      </c>
      <c r="D35" s="9">
        <f>SUM($C$33:C35)</f>
        <v>656</v>
      </c>
      <c r="E35" s="96">
        <f t="shared" si="8"/>
        <v>-18378.474638943761</v>
      </c>
      <c r="F35" s="9">
        <f t="shared" si="7"/>
        <v>2.7550254435230004E-3</v>
      </c>
      <c r="G35" s="259">
        <f t="shared" si="9"/>
        <v>-7.7184703114988179E-2</v>
      </c>
    </row>
    <row r="36" spans="1:7" x14ac:dyDescent="0.3">
      <c r="A36" s="97">
        <v>4</v>
      </c>
      <c r="B36" s="93">
        <f t="shared" si="10"/>
        <v>576</v>
      </c>
      <c r="C36" s="1">
        <f t="shared" si="6"/>
        <v>4608</v>
      </c>
      <c r="D36" s="9">
        <f>SUM($C$33:C36)</f>
        <v>5264</v>
      </c>
      <c r="E36" s="96">
        <f t="shared" si="8"/>
        <v>-147476.0525905487</v>
      </c>
      <c r="F36" s="9">
        <f t="shared" si="7"/>
        <v>4.6288759655960211E-4</v>
      </c>
      <c r="G36" s="259">
        <f t="shared" si="9"/>
        <v>-1.2968243832396765E-2</v>
      </c>
    </row>
    <row r="37" spans="1:7" x14ac:dyDescent="0.3">
      <c r="A37" s="97">
        <v>5</v>
      </c>
      <c r="B37" s="93">
        <f t="shared" si="10"/>
        <v>4608</v>
      </c>
      <c r="C37" s="1">
        <f t="shared" si="6"/>
        <v>36864</v>
      </c>
      <c r="D37" s="9">
        <f>SUM($C$33:C37)</f>
        <v>42128</v>
      </c>
      <c r="E37" s="96">
        <f t="shared" si="8"/>
        <v>-1180256.6762033883</v>
      </c>
      <c r="F37" s="9">
        <f t="shared" si="7"/>
        <v>7.3095056911186502E-5</v>
      </c>
      <c r="G37" s="259">
        <f t="shared" si="9"/>
        <v>-2.047828734259744E-3</v>
      </c>
    </row>
    <row r="38" spans="1:7" x14ac:dyDescent="0.3">
      <c r="A38" s="97">
        <v>6</v>
      </c>
      <c r="B38" s="93">
        <f t="shared" si="10"/>
        <v>36864</v>
      </c>
      <c r="C38" s="1">
        <f t="shared" si="6"/>
        <v>294912</v>
      </c>
      <c r="D38" s="9">
        <f>SUM($C$33:C38)</f>
        <v>337040</v>
      </c>
      <c r="E38" s="96">
        <f t="shared" si="8"/>
        <v>-9442501.6651061047</v>
      </c>
      <c r="F38" s="9">
        <f t="shared" si="7"/>
        <v>1.1082799967596856E-5</v>
      </c>
      <c r="G38" s="259">
        <f t="shared" si="9"/>
        <v>-3.1049536300756941E-4</v>
      </c>
    </row>
    <row r="39" spans="1:7" x14ac:dyDescent="0.3">
      <c r="A39" s="97">
        <v>7</v>
      </c>
      <c r="B39" s="93">
        <f t="shared" si="10"/>
        <v>294912</v>
      </c>
      <c r="C39" s="1">
        <f t="shared" si="6"/>
        <v>2359296</v>
      </c>
      <c r="D39" s="9">
        <f>SUM($C$33:C39)</f>
        <v>2696336</v>
      </c>
      <c r="E39" s="96">
        <f t="shared" si="8"/>
        <v>-75540461.576327831</v>
      </c>
      <c r="F39" s="9">
        <f t="shared" si="7"/>
        <v>1.6335307935280129E-6</v>
      </c>
      <c r="G39" s="259">
        <f t="shared" si="9"/>
        <v>-4.5764945519494295E-5</v>
      </c>
    </row>
    <row r="40" spans="1:7" x14ac:dyDescent="0.3">
      <c r="A40" s="97">
        <v>8</v>
      </c>
      <c r="B40" s="93">
        <f t="shared" si="10"/>
        <v>2359296</v>
      </c>
      <c r="C40" s="1">
        <f t="shared" si="6"/>
        <v>18874368</v>
      </c>
      <c r="D40" s="9">
        <f>SUM($C$33:C40)</f>
        <v>21570704</v>
      </c>
      <c r="E40" s="96">
        <f t="shared" si="8"/>
        <v>-604324140.86610162</v>
      </c>
      <c r="F40" s="9">
        <f t="shared" si="7"/>
        <v>2.3582222690897716E-7</v>
      </c>
      <c r="G40" s="259">
        <f t="shared" si="9"/>
        <v>-6.6067878301004218E-6</v>
      </c>
    </row>
    <row r="41" spans="1:7" x14ac:dyDescent="0.3">
      <c r="A41" s="97">
        <v>9</v>
      </c>
      <c r="B41" s="93">
        <f t="shared" si="10"/>
        <v>18874368</v>
      </c>
      <c r="C41" s="1">
        <f t="shared" si="6"/>
        <v>150994944</v>
      </c>
      <c r="D41" s="9">
        <f>SUM($C$33:C41)</f>
        <v>172565648</v>
      </c>
      <c r="E41" s="96">
        <f t="shared" si="8"/>
        <v>-4834593575.1842928</v>
      </c>
      <c r="F41" s="9">
        <f t="shared" si="7"/>
        <v>3.3506931188700403E-8</v>
      </c>
      <c r="G41" s="259">
        <f t="shared" si="9"/>
        <v>-9.3872909311031109E-7</v>
      </c>
    </row>
    <row r="42" spans="1:7" ht="16.2" thickBot="1" x14ac:dyDescent="0.35">
      <c r="A42" s="129">
        <v>10</v>
      </c>
      <c r="B42" s="94">
        <f t="shared" si="10"/>
        <v>150994944</v>
      </c>
      <c r="C42" s="109">
        <f t="shared" si="6"/>
        <v>1207959552</v>
      </c>
      <c r="D42" s="10">
        <f>SUM($C$33:C42)</f>
        <v>1380525200</v>
      </c>
      <c r="E42" s="357">
        <f t="shared" si="8"/>
        <v>-38676749049.72982</v>
      </c>
      <c r="F42" s="10">
        <f t="shared" si="7"/>
        <v>4.7013305034632188E-9</v>
      </c>
      <c r="G42" s="259">
        <f t="shared" si="9"/>
        <v>-1.3171232229754797E-7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8</v>
      </c>
      <c r="D45" s="57">
        <f>SUM(C45:C45)</f>
        <v>8</v>
      </c>
      <c r="E45" s="57">
        <f t="shared" ref="E45:E54" si="12">D45/R7</f>
        <v>-224.12773949931415</v>
      </c>
      <c r="F45" s="262">
        <f t="shared" ref="F45:F54" si="13">U7/E45</f>
        <v>7.3616921485230941E-2</v>
      </c>
      <c r="G45" s="256">
        <f>U7/D45</f>
        <v>-2.0624492751729129</v>
      </c>
    </row>
    <row r="46" spans="1:7" x14ac:dyDescent="0.3">
      <c r="A46" s="97">
        <v>2</v>
      </c>
      <c r="B46" s="93">
        <f t="shared" ref="B46:B54" si="14">B45*$O$2*2</f>
        <v>16</v>
      </c>
      <c r="C46" s="1">
        <f t="shared" si="11"/>
        <v>128</v>
      </c>
      <c r="D46" s="9">
        <f>SUM($C$45:C46)</f>
        <v>136</v>
      </c>
      <c r="E46" s="9">
        <f t="shared" si="12"/>
        <v>476.86566568283456</v>
      </c>
      <c r="F46" s="98">
        <f t="shared" si="13"/>
        <v>-6.999379360994866E-2</v>
      </c>
      <c r="G46" s="257">
        <f t="shared" ref="G46:G54" si="15">U8/D46</f>
        <v>-0.24542380134908162</v>
      </c>
    </row>
    <row r="47" spans="1:7" x14ac:dyDescent="0.3">
      <c r="A47" s="97">
        <v>3</v>
      </c>
      <c r="B47" s="93">
        <f t="shared" si="14"/>
        <v>256</v>
      </c>
      <c r="C47" s="1">
        <f t="shared" si="11"/>
        <v>2048</v>
      </c>
      <c r="D47" s="9">
        <f>SUM($C$45:C47)</f>
        <v>2184</v>
      </c>
      <c r="E47" s="9">
        <f t="shared" si="12"/>
        <v>4905.3068398913756</v>
      </c>
      <c r="F47" s="98">
        <f t="shared" si="13"/>
        <v>-1.0322119878754308E-2</v>
      </c>
      <c r="G47" s="257">
        <f t="shared" si="15"/>
        <v>-2.3183683719520259E-2</v>
      </c>
    </row>
    <row r="48" spans="1:7" x14ac:dyDescent="0.3">
      <c r="A48" s="97">
        <v>4</v>
      </c>
      <c r="B48" s="93">
        <f t="shared" si="14"/>
        <v>4096</v>
      </c>
      <c r="C48" s="1">
        <f t="shared" si="11"/>
        <v>32768</v>
      </c>
      <c r="D48" s="9">
        <f>SUM($C$45:C48)</f>
        <v>34952</v>
      </c>
      <c r="E48" s="9">
        <f t="shared" si="12"/>
        <v>64614.826818909001</v>
      </c>
      <c r="F48" s="98">
        <f t="shared" si="13"/>
        <v>-1.0564887177529265E-3</v>
      </c>
      <c r="G48" s="257">
        <f t="shared" si="15"/>
        <v>-1.9531024128443743E-3</v>
      </c>
    </row>
    <row r="49" spans="1:7" x14ac:dyDescent="0.3">
      <c r="A49" s="97">
        <v>5</v>
      </c>
      <c r="B49" s="93">
        <f t="shared" si="14"/>
        <v>65536</v>
      </c>
      <c r="C49" s="1">
        <f t="shared" si="11"/>
        <v>524288</v>
      </c>
      <c r="D49" s="9">
        <f>SUM($C$45:C49)</f>
        <v>559240</v>
      </c>
      <c r="E49" s="9">
        <f t="shared" si="12"/>
        <v>925195.43308900634</v>
      </c>
      <c r="F49" s="98">
        <f t="shared" si="13"/>
        <v>-9.3246168140774844E-5</v>
      </c>
      <c r="G49" s="257">
        <f t="shared" si="15"/>
        <v>-1.5426458929421088E-4</v>
      </c>
    </row>
    <row r="50" spans="1:7" x14ac:dyDescent="0.3">
      <c r="A50" s="97">
        <v>6</v>
      </c>
      <c r="B50" s="93">
        <f t="shared" si="14"/>
        <v>1048576</v>
      </c>
      <c r="C50" s="1">
        <f t="shared" si="11"/>
        <v>8388608</v>
      </c>
      <c r="D50" s="9">
        <f>SUM($C$45:C50)</f>
        <v>8947848</v>
      </c>
      <c r="E50" s="9">
        <f t="shared" si="12"/>
        <v>13774337.352123214</v>
      </c>
      <c r="F50" s="98">
        <f t="shared" si="13"/>
        <v>-7.5974149952077558E-6</v>
      </c>
      <c r="G50" s="257">
        <f t="shared" si="15"/>
        <v>-1.1695477744824365E-5</v>
      </c>
    </row>
    <row r="51" spans="1:7" x14ac:dyDescent="0.3">
      <c r="A51" s="97">
        <v>7</v>
      </c>
      <c r="B51" s="93">
        <f t="shared" si="14"/>
        <v>16777216</v>
      </c>
      <c r="C51" s="1">
        <f t="shared" si="11"/>
        <v>134217728</v>
      </c>
      <c r="D51" s="9">
        <f>SUM($C$45:C51)</f>
        <v>143165576</v>
      </c>
      <c r="E51" s="9">
        <f t="shared" si="12"/>
        <v>209532231.54628539</v>
      </c>
      <c r="F51" s="98">
        <f t="shared" si="13"/>
        <v>-5.8891975345088036E-7</v>
      </c>
      <c r="G51" s="257">
        <f t="shared" si="15"/>
        <v>-8.6192277214915951E-7</v>
      </c>
    </row>
    <row r="52" spans="1:7" x14ac:dyDescent="0.3">
      <c r="A52" s="97">
        <v>8</v>
      </c>
      <c r="B52" s="93">
        <f t="shared" si="14"/>
        <v>268435456</v>
      </c>
      <c r="C52" s="1">
        <f t="shared" si="11"/>
        <v>2147483648</v>
      </c>
      <c r="D52" s="9">
        <f>SUM($C$45:C52)</f>
        <v>2290649224</v>
      </c>
      <c r="E52" s="9">
        <f t="shared" si="12"/>
        <v>3229603881.0053506</v>
      </c>
      <c r="F52" s="98">
        <f t="shared" si="13"/>
        <v>-4.4127103485377062E-8</v>
      </c>
      <c r="G52" s="257">
        <f t="shared" si="15"/>
        <v>-6.2215141096565594E-8</v>
      </c>
    </row>
    <row r="53" spans="1:7" x14ac:dyDescent="0.3">
      <c r="A53" s="97">
        <v>9</v>
      </c>
      <c r="B53" s="93">
        <f t="shared" si="14"/>
        <v>4294967296</v>
      </c>
      <c r="C53" s="1">
        <f t="shared" si="11"/>
        <v>34359738368</v>
      </c>
      <c r="D53" s="9">
        <f>SUM($C$45:C53)</f>
        <v>36650387592</v>
      </c>
      <c r="E53" s="9">
        <f t="shared" si="12"/>
        <v>50212086293.231918</v>
      </c>
      <c r="F53" s="98">
        <f t="shared" si="13"/>
        <v>-3.226163384309887E-9</v>
      </c>
      <c r="G53" s="257">
        <f t="shared" si="15"/>
        <v>-4.4199367289745294E-9</v>
      </c>
    </row>
    <row r="54" spans="1:7" ht="16.2" thickBot="1" x14ac:dyDescent="0.35">
      <c r="A54" s="129">
        <v>10</v>
      </c>
      <c r="B54" s="94">
        <f t="shared" si="14"/>
        <v>68719476736</v>
      </c>
      <c r="C54" s="109">
        <f t="shared" si="11"/>
        <v>549755813888</v>
      </c>
      <c r="D54" s="10">
        <f>SUM($C$45:C54)</f>
        <v>586406201480</v>
      </c>
      <c r="E54" s="10">
        <f t="shared" si="12"/>
        <v>785370836350.37878</v>
      </c>
      <c r="F54" s="99">
        <f t="shared" si="13"/>
        <v>-2.3152397780297227E-10</v>
      </c>
      <c r="G54" s="258">
        <f t="shared" si="15"/>
        <v>-3.1007888324402116E-10</v>
      </c>
    </row>
  </sheetData>
  <mergeCells count="3">
    <mergeCell ref="A18:F18"/>
    <mergeCell ref="A31:G31"/>
    <mergeCell ref="A43:G43"/>
  </mergeCells>
  <conditionalFormatting sqref="F21:F30">
    <cfRule type="cellIs" dxfId="360" priority="80" operator="equal">
      <formula>MAX($F$21:$F$30)</formula>
    </cfRule>
  </conditionalFormatting>
  <conditionalFormatting sqref="E21:E30">
    <cfRule type="cellIs" dxfId="359" priority="72" stopIfTrue="1" operator="lessThan">
      <formula>0</formula>
    </cfRule>
    <cfRule type="cellIs" dxfId="358" priority="73" operator="equal">
      <formula>MIN($E$21:$E$30)</formula>
    </cfRule>
  </conditionalFormatting>
  <conditionalFormatting sqref="R7:R16">
    <cfRule type="cellIs" dxfId="357" priority="12" operator="lessThanOrEqual">
      <formula>0</formula>
    </cfRule>
    <cfRule type="cellIs" dxfId="356" priority="13" operator="greaterThan">
      <formula>0</formula>
    </cfRule>
  </conditionalFormatting>
  <conditionalFormatting sqref="U7:U16">
    <cfRule type="cellIs" dxfId="355" priority="10" operator="lessThanOrEqual">
      <formula>0</formula>
    </cfRule>
    <cfRule type="cellIs" dxfId="354" priority="11" operator="greaterThan">
      <formula>0</formula>
    </cfRule>
  </conditionalFormatting>
  <conditionalFormatting sqref="S7:T16">
    <cfRule type="cellIs" dxfId="353" priority="8" operator="lessThanOrEqual">
      <formula>0</formula>
    </cfRule>
    <cfRule type="cellIs" dxfId="352" priority="9" operator="greaterThan">
      <formula>0</formula>
    </cfRule>
  </conditionalFormatting>
  <conditionalFormatting sqref="F45:F54">
    <cfRule type="cellIs" dxfId="351" priority="7" operator="equal">
      <formula>MAX($F$45:$F$54)</formula>
    </cfRule>
  </conditionalFormatting>
  <conditionalFormatting sqref="E45:E54">
    <cfRule type="cellIs" dxfId="350" priority="5" stopIfTrue="1" operator="lessThan">
      <formula>0</formula>
    </cfRule>
    <cfRule type="cellIs" dxfId="349" priority="6" operator="equal">
      <formula>MIN($E$45:$E$54)</formula>
    </cfRule>
  </conditionalFormatting>
  <conditionalFormatting sqref="E33:E42">
    <cfRule type="cellIs" dxfId="348" priority="3" stopIfTrue="1" operator="lessThan">
      <formula>0</formula>
    </cfRule>
    <cfRule type="cellIs" dxfId="347" priority="4" operator="equal">
      <formula>MIN($E$33:$E$42)</formula>
    </cfRule>
  </conditionalFormatting>
  <conditionalFormatting sqref="F33:F42">
    <cfRule type="cellIs" dxfId="346" priority="1" operator="lessThanOrEqual">
      <formula>0</formula>
    </cfRule>
    <cfRule type="cellIs" dxfId="345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1.0000000000000013</v>
      </c>
    </row>
    <row r="2" spans="1:21" x14ac:dyDescent="0.3">
      <c r="A2" t="s">
        <v>39</v>
      </c>
      <c r="B2" s="133" t="s">
        <v>122</v>
      </c>
      <c r="C2" s="139">
        <f>Analysis!B31</f>
        <v>0.48692504675994153</v>
      </c>
      <c r="D2" s="133" t="s">
        <v>123</v>
      </c>
      <c r="E2" s="139">
        <f>Analysis!M31</f>
        <v>0.51307495324005969</v>
      </c>
      <c r="F2" s="133" t="s">
        <v>46</v>
      </c>
      <c r="G2" s="139">
        <f>Analysis!S31</f>
        <v>520.31259893569916</v>
      </c>
      <c r="H2" t="s">
        <v>149</v>
      </c>
      <c r="I2" s="153">
        <f>Analysis!T31</f>
        <v>-520.97548291394753</v>
      </c>
      <c r="J2" t="s">
        <v>47</v>
      </c>
      <c r="K2" s="153">
        <f>G2*C2+I2*E2</f>
        <v>-13.946234968739134</v>
      </c>
      <c r="L2" t="s">
        <v>46</v>
      </c>
      <c r="M2" s="160">
        <v>2</v>
      </c>
      <c r="N2" t="s">
        <v>149</v>
      </c>
      <c r="O2" s="160">
        <v>9</v>
      </c>
    </row>
    <row r="4" spans="1:21" x14ac:dyDescent="0.3">
      <c r="A4" t="s">
        <v>120</v>
      </c>
      <c r="B4">
        <f>$C$2</f>
        <v>0.48692504675994153</v>
      </c>
      <c r="C4" t="s">
        <v>121</v>
      </c>
      <c r="D4">
        <f>$E$2</f>
        <v>0.51307495324005969</v>
      </c>
      <c r="E4" t="s">
        <v>46</v>
      </c>
      <c r="F4">
        <f>G2</f>
        <v>520.31259893569916</v>
      </c>
      <c r="G4" t="s">
        <v>149</v>
      </c>
      <c r="H4">
        <f>I2</f>
        <v>-520.97548291394753</v>
      </c>
      <c r="I4" t="s">
        <v>47</v>
      </c>
      <c r="J4">
        <f>B4*F4+D4*H4</f>
        <v>-13.946234968739134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0.48692504675994153</v>
      </c>
      <c r="C7" s="95">
        <v>1</v>
      </c>
      <c r="D7" s="22">
        <f>C7*D4</f>
        <v>0.51307495324005969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1.0000000000000013</v>
      </c>
      <c r="R7" s="265">
        <f>B7-D7</f>
        <v>-2.6149906480118168E-2</v>
      </c>
      <c r="S7" s="266">
        <f>IF(Rules!B23=Rules!D23,SUM(C7)*B4*F4,SUM(C7)*B4*F4*POWER(O2,A7-1))</f>
        <v>253.35323656655203</v>
      </c>
      <c r="T7" s="252">
        <f>IF(Rules!B23=Rules!D23,SUM(C7)*D4*H4,SUM(C7)*D4*H4*POWER(O2,A7-1))</f>
        <v>-267.29947153529116</v>
      </c>
      <c r="U7" s="263">
        <f>S7+T7</f>
        <v>-13.946234968739134</v>
      </c>
    </row>
    <row r="8" spans="1:21" x14ac:dyDescent="0.3">
      <c r="A8" s="98">
        <v>2</v>
      </c>
      <c r="B8" s="97">
        <f>C8*B4</f>
        <v>0.649085443661233</v>
      </c>
      <c r="C8" s="97">
        <f>1/(1-B4*D4)</f>
        <v>1.3330294836552905</v>
      </c>
      <c r="D8" s="128">
        <f>C8*D4</f>
        <v>0.68394403999405906</v>
      </c>
      <c r="E8" s="1">
        <f>D8*D4</f>
        <v>0.35091455633876939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1.0000000000000024</v>
      </c>
      <c r="R8" s="267">
        <f>B8-E8</f>
        <v>0.29817088732246361</v>
      </c>
      <c r="S8" s="268">
        <f>IF(Rules!B23=Rules!D23,SUM(C8:D8)*B4*F4,SUM(C8:D8)*B4*F4*POWER(O2,A8-1))</f>
        <v>511.00677028560574</v>
      </c>
      <c r="T8" s="253">
        <f>IF(Rules!B23=Rules!D23,SUM(C8:D8)*D4*H4,SUM(C8:D8)*D4*H4*POWER(O2,A8-1))</f>
        <v>-539.13595697214521</v>
      </c>
      <c r="U8" s="264">
        <f>S8+T8</f>
        <v>-28.12918668653947</v>
      </c>
    </row>
    <row r="9" spans="1:21" x14ac:dyDescent="0.3">
      <c r="A9" s="98">
        <v>3</v>
      </c>
      <c r="B9" s="97">
        <f>C9*B4</f>
        <v>0.7300548297524514</v>
      </c>
      <c r="C9" s="97">
        <f>1/(1-D4*B4/(1-D4*B4))</f>
        <v>1.4993166496780665</v>
      </c>
      <c r="D9" s="128">
        <f>C9*D4*C8</f>
        <v>1.0254486866111743</v>
      </c>
      <c r="E9" s="1">
        <f>D9*(D4)</f>
        <v>0.52613203693310884</v>
      </c>
      <c r="F9" s="1">
        <f>E9*D4</f>
        <v>0.26994517024755216</v>
      </c>
      <c r="G9" s="1"/>
      <c r="H9" s="1"/>
      <c r="I9" s="1"/>
      <c r="J9" s="1"/>
      <c r="K9" s="1"/>
      <c r="L9" s="1"/>
      <c r="M9" s="235"/>
      <c r="N9" s="97">
        <f>B9+F9</f>
        <v>1.0000000000000036</v>
      </c>
      <c r="R9" s="267">
        <f>B9-F9</f>
        <v>0.46010965950489924</v>
      </c>
      <c r="S9" s="268">
        <f>IF(Rules!B23=Rules!D23,SUM(C9:E9)*B4*F4,SUM(C9:E9)*B4*F4*POWER(O2,A9-1))</f>
        <v>772.95472393827413</v>
      </c>
      <c r="T9" s="253">
        <f>IF(Rules!B23=Rules!D23,SUM(C9:E9)*D4*H4,SUM(C9:E9)*D4*H4*POWER(O2,A9-1))</f>
        <v>-815.50325557074211</v>
      </c>
      <c r="U9" s="264">
        <f t="shared" ref="U9:U15" si="0">S9+T9</f>
        <v>-42.548531632467984</v>
      </c>
    </row>
    <row r="10" spans="1:21" x14ac:dyDescent="0.3">
      <c r="A10" s="98">
        <v>4</v>
      </c>
      <c r="B10" s="97">
        <f>C10*B4</f>
        <v>0.77854798104135381</v>
      </c>
      <c r="C10" s="97">
        <f>1/(1-D4*B4/(1-D4*B4/(1-D4*B4)))</f>
        <v>1.5989072367952866</v>
      </c>
      <c r="D10" s="128">
        <f>C10*D4*C9</f>
        <v>1.2299782908693817</v>
      </c>
      <c r="E10" s="1">
        <f>D10*D4*C8</f>
        <v>0.84123632136219284</v>
      </c>
      <c r="F10" s="1">
        <f>E10*D4</f>
        <v>0.43161728624674695</v>
      </c>
      <c r="G10" s="1">
        <f>F10*D4</f>
        <v>0.22145201895865116</v>
      </c>
      <c r="H10" s="1"/>
      <c r="I10" s="1"/>
      <c r="J10" s="1"/>
      <c r="K10" s="1"/>
      <c r="L10" s="1"/>
      <c r="M10" s="235"/>
      <c r="N10" s="97">
        <f>B10+G10</f>
        <v>1.0000000000000049</v>
      </c>
      <c r="R10" s="267">
        <f>B10-G10</f>
        <v>0.55709596208270262</v>
      </c>
      <c r="S10" s="268">
        <f>IF(Rules!B23=Rules!D23,SUM(C10:F10)*B4*F4,SUM(C10:F10)*B4*F4*POWER(O2,A10-1))</f>
        <v>1039.1888854732588</v>
      </c>
      <c r="T10" s="253">
        <f>IF(Rules!B23=Rules!D23,SUM(C10:F10)*D4*H4,SUM(C10:F10)*D4*H4*POWER(O2,A10-1))</f>
        <v>-1096.3927032342574</v>
      </c>
      <c r="U10" s="264">
        <f t="shared" si="0"/>
        <v>-57.203817760998618</v>
      </c>
    </row>
    <row r="11" spans="1:21" x14ac:dyDescent="0.3">
      <c r="A11" s="98">
        <v>5</v>
      </c>
      <c r="B11" s="97">
        <f>C11*B4</f>
        <v>0.81080319608730445</v>
      </c>
      <c r="C11" s="97">
        <f>1/(1-D4*B4/(1-D4*B4/(1-D4*B4/(1-D4*B4))))</f>
        <v>1.6651499065050925</v>
      </c>
      <c r="D11" s="128">
        <f>C11*D4*C10</f>
        <v>1.3660211380192515</v>
      </c>
      <c r="E11" s="1">
        <f>D11*D4*C9</f>
        <v>1.0508279066895518</v>
      </c>
      <c r="F11" s="1">
        <f>E11*D4*C8</f>
        <v>0.71870748383975225</v>
      </c>
      <c r="G11" s="1">
        <f>F11*D4</f>
        <v>0.36875080866436183</v>
      </c>
      <c r="H11" s="1">
        <f>G11*D4</f>
        <v>0.18919680391270163</v>
      </c>
      <c r="I11" s="1"/>
      <c r="J11" s="1"/>
      <c r="K11" s="1"/>
      <c r="L11" s="1"/>
      <c r="M11" s="235"/>
      <c r="N11" s="97">
        <f>B11+H11</f>
        <v>1.000000000000006</v>
      </c>
      <c r="R11" s="267">
        <f>B11-H11</f>
        <v>0.62160639217460278</v>
      </c>
      <c r="S11" s="268">
        <f>IF(Rules!B23=Rules!D23,SUM(C11:G11)*B4*F4,SUM(C11:G11)*B4*F4*POWER(O2,A11-1))</f>
        <v>1309.6987239883649</v>
      </c>
      <c r="T11" s="253">
        <f>IF(Rules!B23=Rules!D23,SUM(C11:G11)*D4*H4,SUM(C11:G11)*D4*H4*POWER(O2,A11-1))</f>
        <v>-1381.7931893701068</v>
      </c>
      <c r="U11" s="264">
        <f t="shared" si="0"/>
        <v>-72.094465381741884</v>
      </c>
    </row>
    <row r="12" spans="1:21" x14ac:dyDescent="0.3">
      <c r="A12" s="98">
        <v>6</v>
      </c>
      <c r="B12" s="97">
        <f>C12*B4</f>
        <v>0.83377977959155192</v>
      </c>
      <c r="C12" s="97">
        <f>1/(1-D4*B4/(1-D4*B4/(1-D4*B4/(1-D4*B4/(1-D4*B4)))))</f>
        <v>1.7123370119069126</v>
      </c>
      <c r="D12" s="128">
        <f>C12*D4*C11</f>
        <v>1.4629294932492991</v>
      </c>
      <c r="E12" s="1">
        <f>D12*D4*C10</f>
        <v>1.2001277503024759</v>
      </c>
      <c r="F12" s="1">
        <f>E12*D4*C9</f>
        <v>0.92321245734091895</v>
      </c>
      <c r="G12" s="1">
        <f>F12*D4*C8</f>
        <v>0.6314256578465911</v>
      </c>
      <c r="H12" s="1">
        <f>G12*D4</f>
        <v>0.32396868987421368</v>
      </c>
      <c r="I12" s="1">
        <f>H12*D4</f>
        <v>0.16622022040845558</v>
      </c>
      <c r="J12" s="1"/>
      <c r="K12" s="1"/>
      <c r="L12" s="1"/>
      <c r="M12" s="235"/>
      <c r="N12" s="97">
        <f>B12+I12</f>
        <v>1.0000000000000075</v>
      </c>
      <c r="R12" s="267">
        <f>B12-I12</f>
        <v>0.66755955918309628</v>
      </c>
      <c r="S12" s="268">
        <f>IF(Rules!B23=Rules!D23,SUM(C12:H12)*B4*F4,SUM(C12:H12)*B4*F4*POWER(O2,A12-1))</f>
        <v>1584.4714101734949</v>
      </c>
      <c r="T12" s="253">
        <f>IF(Rules!B23=Rules!D23,SUM(C12:H12)*D4*H4,SUM(C12:H12)*D4*H4*POWER(O2,A12-1))</f>
        <v>-1671.6911784582562</v>
      </c>
      <c r="U12" s="264">
        <f t="shared" si="0"/>
        <v>-87.219768284761358</v>
      </c>
    </row>
    <row r="13" spans="1:21" x14ac:dyDescent="0.3">
      <c r="A13" s="98">
        <v>7</v>
      </c>
      <c r="B13" s="97">
        <f>C13*B4</f>
        <v>0.85095741323823726</v>
      </c>
      <c r="C13" s="97">
        <f>1/(1-D4*B4/(1-D4*B4/(1-D4*B4/(1-D4*B4/(1-D4*B4/(1-D4*B4))))))</f>
        <v>1.7476147897928263</v>
      </c>
      <c r="D13" s="128">
        <f>C13*D4*C12</f>
        <v>1.5353796128737798</v>
      </c>
      <c r="E13" s="1">
        <f>D13*D4*C11</f>
        <v>1.3117465215012538</v>
      </c>
      <c r="F13" s="1">
        <f>E13*D4*C10</f>
        <v>1.0761034001165815</v>
      </c>
      <c r="G13" s="1">
        <f>F13*D4*C9</f>
        <v>0.82780526000182586</v>
      </c>
      <c r="H13" s="1">
        <f>G13*D4*C8</f>
        <v>0.56617247385398128</v>
      </c>
      <c r="I13" s="1">
        <f>H13*D4</f>
        <v>0.29048891554844036</v>
      </c>
      <c r="J13" s="1">
        <f>I13*D4</f>
        <v>0.14904258676177168</v>
      </c>
      <c r="K13" s="1"/>
      <c r="L13" s="1"/>
      <c r="M13" s="235"/>
      <c r="N13" s="97">
        <f>B13+J13</f>
        <v>1.0000000000000089</v>
      </c>
      <c r="R13" s="267">
        <f>B13-J13</f>
        <v>0.70191482647646564</v>
      </c>
      <c r="S13" s="268">
        <f>IF(Rules!B23=Rules!D23,SUM(C13:I13)*B4*F4,SUM(C13:I13)*B4*F4*POWER(O2,A13-1))</f>
        <v>1863.4918411375065</v>
      </c>
      <c r="T13" s="253">
        <f>IF(Rules!B23=Rules!D23,SUM(C13:I13)*D4*H4,SUM(C13:I13)*D4*H4*POWER(O2,A13-1))</f>
        <v>-1966.0707362447147</v>
      </c>
      <c r="U13" s="264">
        <f t="shared" si="0"/>
        <v>-102.57889510720815</v>
      </c>
    </row>
    <row r="14" spans="1:21" x14ac:dyDescent="0.3">
      <c r="A14" s="98">
        <v>8</v>
      </c>
      <c r="B14" s="97">
        <f>C14*B4</f>
        <v>0.86426927925886488</v>
      </c>
      <c r="C14" s="97">
        <f>1/(1-D4*B4/(1-D4*B4/(1-D4*B4/(1-D4*B4/(1-D4*B4/(1-D4*B4/(1-D4*B4)))))))</f>
        <v>1.7749534245769811</v>
      </c>
      <c r="D14" s="128">
        <f>C14*D4*C13</f>
        <v>1.591525081187783</v>
      </c>
      <c r="E14" s="1">
        <f>D14*D4*C12</f>
        <v>1.3982458704888217</v>
      </c>
      <c r="F14" s="1">
        <f>E14*D4*C11</f>
        <v>1.1945867598073843</v>
      </c>
      <c r="G14" s="1">
        <f>F14*D4*C10</f>
        <v>0.97999030520909003</v>
      </c>
      <c r="H14" s="1">
        <f>G14*D4*C9</f>
        <v>0.75386912569460529</v>
      </c>
      <c r="I14" s="1">
        <f>H14*D4*C8</f>
        <v>0.51560429545435749</v>
      </c>
      <c r="J14" s="1">
        <f>I14*D4</f>
        <v>0.2645436497806184</v>
      </c>
      <c r="K14" s="1">
        <f>J14*D4</f>
        <v>0.13573072074114551</v>
      </c>
      <c r="L14" s="1"/>
      <c r="M14" s="235"/>
      <c r="N14" s="97">
        <f>B14+K14</f>
        <v>1.0000000000000104</v>
      </c>
      <c r="R14" s="267">
        <f>B14-K14</f>
        <v>0.72853855851771931</v>
      </c>
      <c r="S14" s="268">
        <f>IF(Rules!B23=Rules!D23,SUM(C14:J14)*B4*F4,SUM(C14:J14)*B4*F4*POWER(O2,A14-1))</f>
        <v>2146.7426695250606</v>
      </c>
      <c r="T14" s="253">
        <f>IF(Rules!B23=Rules!D23,SUM(C14:J14)*D4*H4,SUM(C14:J14)*D4*H4*POWER(O2,A14-1))</f>
        <v>-2264.9135604611638</v>
      </c>
      <c r="U14" s="264">
        <f t="shared" si="0"/>
        <v>-118.17089093610321</v>
      </c>
    </row>
    <row r="15" spans="1:21" x14ac:dyDescent="0.3">
      <c r="A15" s="98">
        <v>9</v>
      </c>
      <c r="B15" s="97">
        <f>C15*B4</f>
        <v>0.87487530981494233</v>
      </c>
      <c r="C15" s="97">
        <f>1/(1-D4*B4/(1-D4*B4/(1-D4*B4/(1-D4*B4/(1-D4*B4/(1-D4*B4/(1-D4*B4/(1-D4*B4))))))))</f>
        <v>1.7967350737787449</v>
      </c>
      <c r="D15" s="128">
        <f>C15*D4*C14</f>
        <v>1.6362581450272828</v>
      </c>
      <c r="E15" s="1">
        <f>D15*D4*C13</f>
        <v>1.467162935686245</v>
      </c>
      <c r="F15" s="1">
        <f>E15*D4*C12</f>
        <v>1.2889866081321899</v>
      </c>
      <c r="G15" s="1">
        <f>F15*D4*C11</f>
        <v>1.1012414684303216</v>
      </c>
      <c r="H15" s="1">
        <f>G15*D4*C10</f>
        <v>0.90341363144686881</v>
      </c>
      <c r="I15" s="1">
        <f>H15*D4*C9</f>
        <v>0.69496161427242886</v>
      </c>
      <c r="J15" s="1">
        <f>I15*D4*C8</f>
        <v>0.47531485410627794</v>
      </c>
      <c r="K15" s="1">
        <f>J15*D4</f>
        <v>0.24387214654488434</v>
      </c>
      <c r="L15" s="1">
        <f>K15*D4</f>
        <v>0.12512469018506953</v>
      </c>
      <c r="M15" s="235"/>
      <c r="N15" s="97">
        <f>B15+L15</f>
        <v>1.0000000000000118</v>
      </c>
      <c r="R15" s="267">
        <f>B15-L15</f>
        <v>0.74975061962987277</v>
      </c>
      <c r="S15" s="268">
        <f>IF(Rules!B23=Rules!D23,SUM(C15:K15)*B4*F4,SUM(C15:K15)*B4*F4*POWER(O2,A15-1))</f>
        <v>2434.2043368138879</v>
      </c>
      <c r="T15" s="253">
        <f>IF(Rules!B23=Rules!D23,SUM(C15:K15)*D4*H4,SUM(C15:K15)*D4*H4*POWER(O2,A15-1))</f>
        <v>-2568.1990159551297</v>
      </c>
      <c r="U15" s="264">
        <f t="shared" si="0"/>
        <v>-133.9946791412417</v>
      </c>
    </row>
    <row r="16" spans="1:21" ht="16.2" thickBot="1" x14ac:dyDescent="0.35">
      <c r="A16" s="99">
        <v>10</v>
      </c>
      <c r="B16" s="129">
        <f>C16*B4</f>
        <v>0.88351366395203312</v>
      </c>
      <c r="C16" s="129">
        <f>1/(1-D4*B4/(1-D4*B4/(1-D4*B4/(1-D4*B4/(1-D4*B4/(1-D4*B4/(1-D4*B4/(1-D4*B4/(1-D4*B4)))))))))</f>
        <v>1.8144756977096177</v>
      </c>
      <c r="D16" s="137">
        <f>C16*D4*C15</f>
        <v>1.6726921384086482</v>
      </c>
      <c r="E16" s="109">
        <f>D16*D4*C14</f>
        <v>1.5232942104470155</v>
      </c>
      <c r="F16" s="109">
        <f>E16*D4*C13</f>
        <v>1.365872990460218</v>
      </c>
      <c r="G16" s="109">
        <f>F16*D4*C12</f>
        <v>1.199997594193037</v>
      </c>
      <c r="H16" s="109">
        <f>G16*D4*C11</f>
        <v>1.0252139971080834</v>
      </c>
      <c r="I16" s="109">
        <f>H16*D4*C10</f>
        <v>0.84104379165610388</v>
      </c>
      <c r="J16" s="109">
        <f>I16*D4*C9</f>
        <v>0.64698287780651587</v>
      </c>
      <c r="K16" s="109">
        <f>J16*D4*C8</f>
        <v>0.44250008325397111</v>
      </c>
      <c r="L16" s="109">
        <f>K16*D4</f>
        <v>0.22703570952425375</v>
      </c>
      <c r="M16" s="237">
        <f>L16*D4</f>
        <v>0.11648633604798027</v>
      </c>
      <c r="N16" s="129">
        <f>B16+M16</f>
        <v>1.0000000000000133</v>
      </c>
      <c r="R16" s="269">
        <f>B16-M16</f>
        <v>0.76702732790405281</v>
      </c>
      <c r="S16" s="270">
        <f>IF(Rules!B23=Rules!D23,SUM(C16:L16)*B4*F4,SUM(C16:L16)*B4*F4*POWER(O2,A16-1))</f>
        <v>2725.8551106678792</v>
      </c>
      <c r="T16" s="254">
        <f>IF(Rules!B23=Rules!D23,SUM(C16:L16)*D4*H4,SUM(C16:L16)*D4*H4*POWER(O2,A16-1))</f>
        <v>-2875.9041740992302</v>
      </c>
      <c r="U16" s="271">
        <f>S16+T16</f>
        <v>-150.04906343135099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9</v>
      </c>
      <c r="D21" s="57">
        <f>SUM($C$21:C21)</f>
        <v>9</v>
      </c>
      <c r="E21" s="57">
        <f t="shared" ref="E21:E30" si="2">D21/R7</f>
        <v>-344.16949088681139</v>
      </c>
      <c r="F21" s="8">
        <f t="shared" ref="F21:F30" si="3">U7/E21</f>
        <v>4.0521415575809121E-2</v>
      </c>
      <c r="G21" s="256">
        <f>U7/D21</f>
        <v>-1.5495816631932371</v>
      </c>
    </row>
    <row r="22" spans="1:7" x14ac:dyDescent="0.3">
      <c r="A22" s="97">
        <v>2</v>
      </c>
      <c r="B22" s="93">
        <f>C21</f>
        <v>9</v>
      </c>
      <c r="C22" s="1">
        <f t="shared" si="1"/>
        <v>81</v>
      </c>
      <c r="D22" s="9">
        <f>SUM($C$21:C22)</f>
        <v>90</v>
      </c>
      <c r="E22" s="9">
        <f t="shared" si="2"/>
        <v>301.84033326723636</v>
      </c>
      <c r="F22" s="9">
        <f t="shared" si="3"/>
        <v>-9.3192272822052266E-2</v>
      </c>
      <c r="G22" s="257">
        <f>U8/D22</f>
        <v>-0.31254651873932743</v>
      </c>
    </row>
    <row r="23" spans="1:7" x14ac:dyDescent="0.3">
      <c r="A23" s="97">
        <v>3</v>
      </c>
      <c r="B23" s="93">
        <f t="shared" ref="B23:B30" si="4">C22</f>
        <v>81</v>
      </c>
      <c r="C23" s="1">
        <f t="shared" si="1"/>
        <v>729</v>
      </c>
      <c r="D23" s="9">
        <f>SUM($C$21:C23)</f>
        <v>819</v>
      </c>
      <c r="E23" s="9">
        <f t="shared" si="2"/>
        <v>1780.010445512673</v>
      </c>
      <c r="F23" s="9">
        <f t="shared" si="3"/>
        <v>-2.3903529184185934E-2</v>
      </c>
      <c r="G23" s="257">
        <f t="shared" ref="G23:G29" si="5">U9/D23</f>
        <v>-5.1951809075052487E-2</v>
      </c>
    </row>
    <row r="24" spans="1:7" x14ac:dyDescent="0.3">
      <c r="A24" s="97">
        <v>4</v>
      </c>
      <c r="B24" s="93">
        <f t="shared" si="4"/>
        <v>729</v>
      </c>
      <c r="C24" s="1">
        <f t="shared" si="1"/>
        <v>6561</v>
      </c>
      <c r="D24" s="9">
        <f>SUM($C$21:C24)</f>
        <v>7380</v>
      </c>
      <c r="E24" s="9">
        <f t="shared" si="2"/>
        <v>13247.268876998998</v>
      </c>
      <c r="F24" s="9">
        <f t="shared" si="3"/>
        <v>-4.3181593347380916E-3</v>
      </c>
      <c r="G24" s="257">
        <f t="shared" si="5"/>
        <v>-7.7511948185634985E-3</v>
      </c>
    </row>
    <row r="25" spans="1:7" x14ac:dyDescent="0.3">
      <c r="A25" s="97">
        <v>5</v>
      </c>
      <c r="B25" s="93">
        <f t="shared" si="4"/>
        <v>6561</v>
      </c>
      <c r="C25" s="1">
        <f t="shared" si="1"/>
        <v>59049</v>
      </c>
      <c r="D25" s="9">
        <f>SUM($C$21:C25)</f>
        <v>66429</v>
      </c>
      <c r="E25" s="9">
        <f t="shared" si="2"/>
        <v>106866.6616628691</v>
      </c>
      <c r="F25" s="9">
        <f t="shared" si="3"/>
        <v>-6.7462073073057513E-4</v>
      </c>
      <c r="G25" s="257">
        <f t="shared" si="5"/>
        <v>-1.0852860254067032E-3</v>
      </c>
    </row>
    <row r="26" spans="1:7" x14ac:dyDescent="0.3">
      <c r="A26" s="97">
        <v>6</v>
      </c>
      <c r="B26" s="93">
        <f t="shared" si="4"/>
        <v>59049</v>
      </c>
      <c r="C26" s="1">
        <f t="shared" si="1"/>
        <v>531441</v>
      </c>
      <c r="D26" s="9">
        <f>SUM($C$21:C26)</f>
        <v>597870</v>
      </c>
      <c r="E26" s="9">
        <f t="shared" si="2"/>
        <v>895605.48085270985</v>
      </c>
      <c r="F26" s="9">
        <f t="shared" si="3"/>
        <v>-9.7386371733365273E-5</v>
      </c>
      <c r="G26" s="257">
        <f t="shared" si="5"/>
        <v>-1.458841692755304E-4</v>
      </c>
    </row>
    <row r="27" spans="1:7" x14ac:dyDescent="0.3">
      <c r="A27" s="97">
        <v>7</v>
      </c>
      <c r="B27" s="93">
        <f t="shared" si="4"/>
        <v>531441</v>
      </c>
      <c r="C27" s="1">
        <f t="shared" si="1"/>
        <v>4782969</v>
      </c>
      <c r="D27" s="9">
        <f>SUM($C$21:C27)</f>
        <v>5380839</v>
      </c>
      <c r="E27" s="9">
        <f t="shared" si="2"/>
        <v>7665942.9278780352</v>
      </c>
      <c r="F27" s="9">
        <f t="shared" si="3"/>
        <v>-1.3381119070710642E-5</v>
      </c>
      <c r="G27" s="257">
        <f t="shared" si="5"/>
        <v>-1.9063736177054945E-5</v>
      </c>
    </row>
    <row r="28" spans="1:7" x14ac:dyDescent="0.3">
      <c r="A28" s="97">
        <v>8</v>
      </c>
      <c r="B28" s="93">
        <f t="shared" si="4"/>
        <v>4782969</v>
      </c>
      <c r="C28" s="1">
        <f t="shared" si="1"/>
        <v>43046721</v>
      </c>
      <c r="D28" s="9">
        <f>SUM($C$21:C28)</f>
        <v>48427560</v>
      </c>
      <c r="E28" s="9">
        <f t="shared" si="2"/>
        <v>66472198.943773761</v>
      </c>
      <c r="F28" s="9">
        <f t="shared" si="3"/>
        <v>-1.7777490862918398E-6</v>
      </c>
      <c r="G28" s="257">
        <f t="shared" si="5"/>
        <v>-2.4401578550747384E-6</v>
      </c>
    </row>
    <row r="29" spans="1:7" x14ac:dyDescent="0.3">
      <c r="A29" s="97">
        <v>9</v>
      </c>
      <c r="B29" s="93">
        <f t="shared" si="4"/>
        <v>43046721</v>
      </c>
      <c r="C29" s="1">
        <f t="shared" si="1"/>
        <v>387420489</v>
      </c>
      <c r="D29" s="9">
        <f>SUM($C$21:C29)</f>
        <v>435848049</v>
      </c>
      <c r="E29" s="9">
        <f t="shared" si="2"/>
        <v>581324026.40115702</v>
      </c>
      <c r="F29" s="9">
        <f t="shared" si="3"/>
        <v>-2.3049912450853246E-7</v>
      </c>
      <c r="G29" s="257">
        <f t="shared" si="5"/>
        <v>-3.0743439014738303E-7</v>
      </c>
    </row>
    <row r="30" spans="1:7" ht="16.2" thickBot="1" x14ac:dyDescent="0.35">
      <c r="A30" s="129">
        <v>10</v>
      </c>
      <c r="B30" s="94">
        <f t="shared" si="4"/>
        <v>387420489</v>
      </c>
      <c r="C30" s="109">
        <f t="shared" si="1"/>
        <v>3486784401</v>
      </c>
      <c r="D30" s="10">
        <f>SUM($C$21:C30)</f>
        <v>3922632450</v>
      </c>
      <c r="E30" s="10">
        <f t="shared" si="2"/>
        <v>5114071307.8878469</v>
      </c>
      <c r="F30" s="10">
        <f t="shared" si="3"/>
        <v>-2.9340432386994321E-8</v>
      </c>
      <c r="G30" s="258">
        <f>U16/D30</f>
        <v>-3.8252134336815313E-8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9</v>
      </c>
      <c r="D33" s="57">
        <f>SUM($C$33:C33)</f>
        <v>9</v>
      </c>
      <c r="E33" s="96">
        <f>D33/$R$7</f>
        <v>-344.16949088681139</v>
      </c>
      <c r="F33" s="8">
        <f t="shared" ref="F33:F42" si="7">U7/E33</f>
        <v>4.0521415575809121E-2</v>
      </c>
      <c r="G33" s="259">
        <f>U7/D33</f>
        <v>-1.5495816631932371</v>
      </c>
    </row>
    <row r="34" spans="1:7" x14ac:dyDescent="0.3">
      <c r="A34" s="97">
        <v>2</v>
      </c>
      <c r="B34" s="93">
        <f>C33+1</f>
        <v>10</v>
      </c>
      <c r="C34" s="1">
        <f t="shared" si="6"/>
        <v>90</v>
      </c>
      <c r="D34" s="9">
        <f>SUM($C$33:C34)</f>
        <v>99</v>
      </c>
      <c r="E34" s="96">
        <f t="shared" ref="E34:E42" si="8">D34/$R$7</f>
        <v>-3785.8643997549252</v>
      </c>
      <c r="F34" s="9">
        <f t="shared" si="7"/>
        <v>7.4300565779271939E-3</v>
      </c>
      <c r="G34" s="259">
        <f t="shared" ref="G34:G42" si="9">U8/D34</f>
        <v>-0.28413319885393401</v>
      </c>
    </row>
    <row r="35" spans="1:7" x14ac:dyDescent="0.3">
      <c r="A35" s="97">
        <v>3</v>
      </c>
      <c r="B35" s="93">
        <f t="shared" ref="B35:B42" si="10">C34</f>
        <v>90</v>
      </c>
      <c r="C35" s="1">
        <f t="shared" si="6"/>
        <v>810</v>
      </c>
      <c r="D35" s="9">
        <f>SUM($C$33:C35)</f>
        <v>909</v>
      </c>
      <c r="E35" s="96">
        <f t="shared" si="8"/>
        <v>-34761.118579567948</v>
      </c>
      <c r="F35" s="9">
        <f t="shared" si="7"/>
        <v>1.2240265380147276E-3</v>
      </c>
      <c r="G35" s="259">
        <f t="shared" si="9"/>
        <v>-4.6808065602275011E-2</v>
      </c>
    </row>
    <row r="36" spans="1:7" x14ac:dyDescent="0.3">
      <c r="A36" s="97">
        <v>4</v>
      </c>
      <c r="B36" s="93">
        <f t="shared" si="10"/>
        <v>810</v>
      </c>
      <c r="C36" s="1">
        <f t="shared" si="6"/>
        <v>7290</v>
      </c>
      <c r="D36" s="9">
        <f>SUM($C$33:C36)</f>
        <v>8199</v>
      </c>
      <c r="E36" s="96">
        <f t="shared" si="8"/>
        <v>-313538.40619788517</v>
      </c>
      <c r="F36" s="9">
        <f t="shared" si="7"/>
        <v>1.8244596716134121E-4</v>
      </c>
      <c r="G36" s="259">
        <f t="shared" si="9"/>
        <v>-6.9769261813634126E-3</v>
      </c>
    </row>
    <row r="37" spans="1:7" x14ac:dyDescent="0.3">
      <c r="A37" s="97">
        <v>5</v>
      </c>
      <c r="B37" s="93">
        <f t="shared" si="10"/>
        <v>7290</v>
      </c>
      <c r="C37" s="1">
        <f t="shared" si="6"/>
        <v>65610</v>
      </c>
      <c r="D37" s="9">
        <f>SUM($C$33:C37)</f>
        <v>73809</v>
      </c>
      <c r="E37" s="96">
        <f t="shared" si="8"/>
        <v>-2822533.9947627401</v>
      </c>
      <c r="F37" s="9">
        <f t="shared" si="7"/>
        <v>2.5542461318628717E-5</v>
      </c>
      <c r="G37" s="259">
        <f t="shared" si="9"/>
        <v>-9.7677065644761313E-4</v>
      </c>
    </row>
    <row r="38" spans="1:7" x14ac:dyDescent="0.3">
      <c r="A38" s="97">
        <v>6</v>
      </c>
      <c r="B38" s="93">
        <f t="shared" si="10"/>
        <v>65610</v>
      </c>
      <c r="C38" s="1">
        <f t="shared" si="6"/>
        <v>590490</v>
      </c>
      <c r="D38" s="9">
        <f>SUM($C$33:C38)</f>
        <v>664299</v>
      </c>
      <c r="E38" s="96">
        <f t="shared" si="8"/>
        <v>-25403494.291846436</v>
      </c>
      <c r="F38" s="9">
        <f t="shared" si="7"/>
        <v>3.43337681354945E-6</v>
      </c>
      <c r="G38" s="259">
        <f t="shared" si="9"/>
        <v>-1.3129594999354411E-4</v>
      </c>
    </row>
    <row r="39" spans="1:7" x14ac:dyDescent="0.3">
      <c r="A39" s="97">
        <v>7</v>
      </c>
      <c r="B39" s="93">
        <f t="shared" si="10"/>
        <v>590490</v>
      </c>
      <c r="C39" s="1">
        <f t="shared" si="6"/>
        <v>5314410</v>
      </c>
      <c r="D39" s="9">
        <f>SUM($C$33:C39)</f>
        <v>5978709</v>
      </c>
      <c r="E39" s="96">
        <f t="shared" si="8"/>
        <v>-228632136.96559969</v>
      </c>
      <c r="F39" s="9">
        <f t="shared" si="7"/>
        <v>4.4866350141599873E-7</v>
      </c>
      <c r="G39" s="259">
        <f t="shared" si="9"/>
        <v>-1.7157365429093163E-5</v>
      </c>
    </row>
    <row r="40" spans="1:7" x14ac:dyDescent="0.3">
      <c r="A40" s="97">
        <v>8</v>
      </c>
      <c r="B40" s="93">
        <f t="shared" si="10"/>
        <v>5314410</v>
      </c>
      <c r="C40" s="1">
        <f t="shared" si="6"/>
        <v>47829690</v>
      </c>
      <c r="D40" s="9">
        <f>SUM($C$33:C40)</f>
        <v>53808399</v>
      </c>
      <c r="E40" s="96">
        <f t="shared" si="8"/>
        <v>-2057689921.0293791</v>
      </c>
      <c r="F40" s="9">
        <f t="shared" si="7"/>
        <v>5.7428910803522369E-8</v>
      </c>
      <c r="G40" s="259">
        <f t="shared" si="9"/>
        <v>-2.1961421103813775E-6</v>
      </c>
    </row>
    <row r="41" spans="1:7" x14ac:dyDescent="0.3">
      <c r="A41" s="97">
        <v>9</v>
      </c>
      <c r="B41" s="93">
        <f t="shared" si="10"/>
        <v>47829690</v>
      </c>
      <c r="C41" s="1">
        <f t="shared" si="6"/>
        <v>430467210</v>
      </c>
      <c r="D41" s="9">
        <f>SUM($C$33:C41)</f>
        <v>484275609</v>
      </c>
      <c r="E41" s="96">
        <f t="shared" si="8"/>
        <v>-18519209977.603394</v>
      </c>
      <c r="F41" s="9">
        <f t="shared" si="7"/>
        <v>7.2354425109543582E-9</v>
      </c>
      <c r="G41" s="259">
        <f t="shared" si="9"/>
        <v>-2.766909517039949E-7</v>
      </c>
    </row>
    <row r="42" spans="1:7" ht="16.2" thickBot="1" x14ac:dyDescent="0.35">
      <c r="A42" s="129">
        <v>10</v>
      </c>
      <c r="B42" s="94">
        <f t="shared" si="10"/>
        <v>430467210</v>
      </c>
      <c r="C42" s="109">
        <f t="shared" si="6"/>
        <v>3874204890</v>
      </c>
      <c r="D42" s="10">
        <f>SUM($C$33:C42)</f>
        <v>4358480499</v>
      </c>
      <c r="E42" s="357">
        <f t="shared" si="8"/>
        <v>-166672890486.76953</v>
      </c>
      <c r="F42" s="10">
        <f t="shared" si="7"/>
        <v>9.0026076222192751E-10</v>
      </c>
      <c r="G42" s="259">
        <f t="shared" si="9"/>
        <v>-3.4426920911032621E-8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9</v>
      </c>
      <c r="D45" s="57">
        <f>SUM(C45:C45)</f>
        <v>9</v>
      </c>
      <c r="E45" s="57">
        <f t="shared" ref="E45:E54" si="12">D45/R7</f>
        <v>-344.16949088681139</v>
      </c>
      <c r="F45" s="262">
        <f t="shared" ref="F45:F54" si="13">U7/E45</f>
        <v>4.0521415575809121E-2</v>
      </c>
      <c r="G45" s="256">
        <f>U7/D45</f>
        <v>-1.5495816631932371</v>
      </c>
    </row>
    <row r="46" spans="1:7" x14ac:dyDescent="0.3">
      <c r="A46" s="97">
        <v>2</v>
      </c>
      <c r="B46" s="93">
        <f t="shared" ref="B46:B54" si="14">B45*$O$2*2</f>
        <v>18</v>
      </c>
      <c r="C46" s="1">
        <f t="shared" si="11"/>
        <v>162</v>
      </c>
      <c r="D46" s="9">
        <f>SUM($C$45:C46)</f>
        <v>171</v>
      </c>
      <c r="E46" s="9">
        <f t="shared" si="12"/>
        <v>573.49663320774914</v>
      </c>
      <c r="F46" s="98">
        <f t="shared" si="13"/>
        <v>-4.9048564643185397E-2</v>
      </c>
      <c r="G46" s="257">
        <f t="shared" ref="G46:G54" si="15">U8/D46</f>
        <v>-0.16449816775754075</v>
      </c>
    </row>
    <row r="47" spans="1:7" x14ac:dyDescent="0.3">
      <c r="A47" s="97">
        <v>3</v>
      </c>
      <c r="B47" s="93">
        <f t="shared" si="14"/>
        <v>324</v>
      </c>
      <c r="C47" s="1">
        <f t="shared" si="11"/>
        <v>2916</v>
      </c>
      <c r="D47" s="9">
        <f>SUM($C$45:C47)</f>
        <v>3087</v>
      </c>
      <c r="E47" s="9">
        <f t="shared" si="12"/>
        <v>6709.2701407785371</v>
      </c>
      <c r="F47" s="98">
        <f t="shared" si="13"/>
        <v>-6.3417526407023904E-3</v>
      </c>
      <c r="G47" s="257">
        <f t="shared" si="15"/>
        <v>-1.3783133019911884E-2</v>
      </c>
    </row>
    <row r="48" spans="1:7" x14ac:dyDescent="0.3">
      <c r="A48" s="97">
        <v>4</v>
      </c>
      <c r="B48" s="93">
        <f t="shared" si="14"/>
        <v>5832</v>
      </c>
      <c r="C48" s="1">
        <f t="shared" si="11"/>
        <v>52488</v>
      </c>
      <c r="D48" s="9">
        <f>SUM($C$45:C48)</f>
        <v>55575</v>
      </c>
      <c r="E48" s="9">
        <f t="shared" si="12"/>
        <v>99758.396726181469</v>
      </c>
      <c r="F48" s="98">
        <f t="shared" si="13"/>
        <v>-5.7342358777088837E-4</v>
      </c>
      <c r="G48" s="257">
        <f t="shared" si="15"/>
        <v>-1.0293084617363673E-3</v>
      </c>
    </row>
    <row r="49" spans="1:7" x14ac:dyDescent="0.3">
      <c r="A49" s="97">
        <v>5</v>
      </c>
      <c r="B49" s="93">
        <f t="shared" si="14"/>
        <v>104976</v>
      </c>
      <c r="C49" s="1">
        <f t="shared" si="11"/>
        <v>944784</v>
      </c>
      <c r="D49" s="9">
        <f>SUM($C$45:C49)</f>
        <v>1000359</v>
      </c>
      <c r="E49" s="9">
        <f t="shared" si="12"/>
        <v>1609312.6013398678</v>
      </c>
      <c r="F49" s="98">
        <f t="shared" si="13"/>
        <v>-4.4798297932743513E-5</v>
      </c>
      <c r="G49" s="257">
        <f t="shared" si="15"/>
        <v>-7.2068592756942138E-5</v>
      </c>
    </row>
    <row r="50" spans="1:7" x14ac:dyDescent="0.3">
      <c r="A50" s="97">
        <v>6</v>
      </c>
      <c r="B50" s="93">
        <f t="shared" si="14"/>
        <v>1889568</v>
      </c>
      <c r="C50" s="1">
        <f t="shared" si="11"/>
        <v>17006112</v>
      </c>
      <c r="D50" s="9">
        <f>SUM($C$45:C50)</f>
        <v>18006471</v>
      </c>
      <c r="E50" s="9">
        <f t="shared" si="12"/>
        <v>26973579.738764908</v>
      </c>
      <c r="F50" s="98">
        <f t="shared" si="13"/>
        <v>-3.2335258845682252E-6</v>
      </c>
      <c r="G50" s="257">
        <f t="shared" si="15"/>
        <v>-4.843801335906484E-6</v>
      </c>
    </row>
    <row r="51" spans="1:7" x14ac:dyDescent="0.3">
      <c r="A51" s="97">
        <v>7</v>
      </c>
      <c r="B51" s="93">
        <f t="shared" si="14"/>
        <v>34012224</v>
      </c>
      <c r="C51" s="1">
        <f t="shared" si="11"/>
        <v>306110016</v>
      </c>
      <c r="D51" s="9">
        <f>SUM($C$45:C51)</f>
        <v>324116487</v>
      </c>
      <c r="E51" s="9">
        <f t="shared" si="12"/>
        <v>461760422.73822415</v>
      </c>
      <c r="F51" s="98">
        <f t="shared" si="13"/>
        <v>-2.2214743848967971E-7</v>
      </c>
      <c r="G51" s="257">
        <f t="shared" si="15"/>
        <v>-3.1648774197410129E-7</v>
      </c>
    </row>
    <row r="52" spans="1:7" x14ac:dyDescent="0.3">
      <c r="A52" s="97">
        <v>8</v>
      </c>
      <c r="B52" s="93">
        <f t="shared" si="14"/>
        <v>612220032</v>
      </c>
      <c r="C52" s="1">
        <f t="shared" si="11"/>
        <v>5509980288</v>
      </c>
      <c r="D52" s="9">
        <f>SUM($C$45:C52)</f>
        <v>5834096775</v>
      </c>
      <c r="E52" s="9">
        <f t="shared" si="12"/>
        <v>8007945093.3523989</v>
      </c>
      <c r="F52" s="98">
        <f t="shared" si="13"/>
        <v>-1.4756705941228281E-8</v>
      </c>
      <c r="G52" s="257">
        <f t="shared" si="15"/>
        <v>-2.0255216101742366E-8</v>
      </c>
    </row>
    <row r="53" spans="1:7" x14ac:dyDescent="0.3">
      <c r="A53" s="97">
        <v>9</v>
      </c>
      <c r="B53" s="93">
        <f t="shared" si="14"/>
        <v>11019960576</v>
      </c>
      <c r="C53" s="1">
        <f t="shared" si="11"/>
        <v>99179645184</v>
      </c>
      <c r="D53" s="9">
        <f>SUM($C$45:C53)</f>
        <v>105013741959</v>
      </c>
      <c r="E53" s="9">
        <f t="shared" si="12"/>
        <v>140064895192.53992</v>
      </c>
      <c r="F53" s="98">
        <f t="shared" si="13"/>
        <v>-9.5666140296643358E-10</v>
      </c>
      <c r="G53" s="257">
        <f t="shared" si="15"/>
        <v>-1.2759728073832145E-9</v>
      </c>
    </row>
    <row r="54" spans="1:7" ht="16.2" thickBot="1" x14ac:dyDescent="0.35">
      <c r="A54" s="129">
        <v>10</v>
      </c>
      <c r="B54" s="94">
        <f t="shared" si="14"/>
        <v>198359290368</v>
      </c>
      <c r="C54" s="109">
        <f t="shared" si="11"/>
        <v>1785233613312</v>
      </c>
      <c r="D54" s="10">
        <f>SUM($C$45:C54)</f>
        <v>1890247355271</v>
      </c>
      <c r="E54" s="10">
        <f t="shared" si="12"/>
        <v>2464380715660.043</v>
      </c>
      <c r="F54" s="99">
        <f t="shared" si="13"/>
        <v>-6.0887127738768587E-11</v>
      </c>
      <c r="G54" s="258">
        <f t="shared" si="15"/>
        <v>-7.9380649846135529E-11</v>
      </c>
    </row>
  </sheetData>
  <mergeCells count="3">
    <mergeCell ref="A18:F18"/>
    <mergeCell ref="A31:G31"/>
    <mergeCell ref="A43:G43"/>
  </mergeCells>
  <conditionalFormatting sqref="F21:F30">
    <cfRule type="cellIs" dxfId="344" priority="82" operator="equal">
      <formula>MAX($F$21:$F$30)</formula>
    </cfRule>
  </conditionalFormatting>
  <conditionalFormatting sqref="E21:E30">
    <cfRule type="cellIs" dxfId="343" priority="74" stopIfTrue="1" operator="lessThan">
      <formula>0</formula>
    </cfRule>
    <cfRule type="cellIs" dxfId="342" priority="75" operator="equal">
      <formula>MIN($E$21:$E$30)</formula>
    </cfRule>
  </conditionalFormatting>
  <conditionalFormatting sqref="R7:R16">
    <cfRule type="cellIs" dxfId="341" priority="12" operator="lessThanOrEqual">
      <formula>0</formula>
    </cfRule>
    <cfRule type="cellIs" dxfId="340" priority="13" operator="greaterThan">
      <formula>0</formula>
    </cfRule>
  </conditionalFormatting>
  <conditionalFormatting sqref="U7:U16">
    <cfRule type="cellIs" dxfId="339" priority="10" operator="lessThanOrEqual">
      <formula>0</formula>
    </cfRule>
    <cfRule type="cellIs" dxfId="338" priority="11" operator="greaterThan">
      <formula>0</formula>
    </cfRule>
  </conditionalFormatting>
  <conditionalFormatting sqref="S7:T16">
    <cfRule type="cellIs" dxfId="337" priority="8" operator="lessThanOrEqual">
      <formula>0</formula>
    </cfRule>
    <cfRule type="cellIs" dxfId="336" priority="9" operator="greaterThan">
      <formula>0</formula>
    </cfRule>
  </conditionalFormatting>
  <conditionalFormatting sqref="F45:F54">
    <cfRule type="cellIs" dxfId="335" priority="7" operator="equal">
      <formula>MAX($F$45:$F$54)</formula>
    </cfRule>
  </conditionalFormatting>
  <conditionalFormatting sqref="E45:E54">
    <cfRule type="cellIs" dxfId="334" priority="5" stopIfTrue="1" operator="lessThan">
      <formula>0</formula>
    </cfRule>
    <cfRule type="cellIs" dxfId="333" priority="6" operator="equal">
      <formula>MIN($E$45:$E$54)</formula>
    </cfRule>
  </conditionalFormatting>
  <conditionalFormatting sqref="E33:E42">
    <cfRule type="cellIs" dxfId="332" priority="3" stopIfTrue="1" operator="lessThan">
      <formula>0</formula>
    </cfRule>
    <cfRule type="cellIs" dxfId="331" priority="4" operator="equal">
      <formula>MIN($E$33:$E$42)</formula>
    </cfRule>
  </conditionalFormatting>
  <conditionalFormatting sqref="F33:F42">
    <cfRule type="cellIs" dxfId="330" priority="1" operator="lessThanOrEqual">
      <formula>0</formula>
    </cfRule>
    <cfRule type="cellIs" dxfId="329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1.0000000000000016</v>
      </c>
    </row>
    <row r="2" spans="1:21" x14ac:dyDescent="0.3">
      <c r="A2" t="s">
        <v>39</v>
      </c>
      <c r="B2" s="133" t="s">
        <v>122</v>
      </c>
      <c r="C2" s="139">
        <f>Analysis!B32</f>
        <v>0.4902400813875642</v>
      </c>
      <c r="D2" s="133" t="s">
        <v>123</v>
      </c>
      <c r="E2" s="139">
        <f>Analysis!N32</f>
        <v>0.50975991861243741</v>
      </c>
      <c r="F2" s="133" t="s">
        <v>46</v>
      </c>
      <c r="G2" s="139">
        <f>Analysis!S32</f>
        <v>587.89574185261927</v>
      </c>
      <c r="H2" t="s">
        <v>149</v>
      </c>
      <c r="I2" s="153">
        <f>Analysis!T32</f>
        <v>-588.6447274988476</v>
      </c>
      <c r="J2" t="s">
        <v>47</v>
      </c>
      <c r="K2" s="153">
        <f>G2*C2+I2*E2</f>
        <v>-11.857432048222449</v>
      </c>
      <c r="L2" t="s">
        <v>46</v>
      </c>
      <c r="M2" s="160">
        <v>2</v>
      </c>
      <c r="N2" t="s">
        <v>149</v>
      </c>
      <c r="O2" s="160">
        <v>10</v>
      </c>
    </row>
    <row r="4" spans="1:21" x14ac:dyDescent="0.3">
      <c r="A4" t="s">
        <v>120</v>
      </c>
      <c r="B4">
        <f>$C$2</f>
        <v>0.4902400813875642</v>
      </c>
      <c r="C4" t="s">
        <v>121</v>
      </c>
      <c r="D4">
        <f>$E$2</f>
        <v>0.50975991861243741</v>
      </c>
      <c r="E4" t="s">
        <v>46</v>
      </c>
      <c r="F4">
        <f>G2</f>
        <v>587.89574185261927</v>
      </c>
      <c r="G4" t="s">
        <v>149</v>
      </c>
      <c r="H4">
        <f>I2</f>
        <v>-588.6447274988476</v>
      </c>
      <c r="I4" t="s">
        <v>47</v>
      </c>
      <c r="J4">
        <f>B4*F4+D4*H4</f>
        <v>-11.857432048222449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0.4902400813875642</v>
      </c>
      <c r="C7" s="95">
        <v>1</v>
      </c>
      <c r="D7" s="22">
        <f>C7*D4</f>
        <v>0.50975991861243741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1.0000000000000016</v>
      </c>
      <c r="R7" s="265">
        <f>B7-D7</f>
        <v>-1.9519837224873215E-2</v>
      </c>
      <c r="S7" s="266">
        <f>IF(Rules!B23=Rules!D23,SUM(C7)*B4*F4,SUM(C7)*B4*F4*POWER(O2,A7-1))</f>
        <v>288.21005633323051</v>
      </c>
      <c r="T7" s="252">
        <f>IF(Rules!B23=Rules!D23,SUM(C7)*D4*H4,SUM(C7)*D4*H4*POWER(O2,A7-1))</f>
        <v>-300.06748838145296</v>
      </c>
      <c r="U7" s="263">
        <f>S7+T7</f>
        <v>-11.857432048222449</v>
      </c>
    </row>
    <row r="8" spans="1:21" x14ac:dyDescent="0.3">
      <c r="A8" s="98">
        <v>2</v>
      </c>
      <c r="B8" s="97">
        <f>C8*B4</f>
        <v>0.65357043316664498</v>
      </c>
      <c r="C8" s="97">
        <f>1/(1-B4*D4)</f>
        <v>1.3331640108185245</v>
      </c>
      <c r="D8" s="128">
        <f>C8*D4</f>
        <v>0.67959357765188166</v>
      </c>
      <c r="E8" s="1">
        <f>D8*D4</f>
        <v>0.34642956683335835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1.0000000000000033</v>
      </c>
      <c r="R8" s="267">
        <f>B8-E8</f>
        <v>0.30714086633328663</v>
      </c>
      <c r="S8" s="268">
        <f>IF(Rules!B23=Rules!D23,SUM(C8:D8)*B4*F4,SUM(C8:D8)*B4*F4*POWER(O2,A8-1))</f>
        <v>580.09697795819295</v>
      </c>
      <c r="T8" s="253">
        <f>IF(Rules!B23=Rules!D23,SUM(C8:D8)*D4*H4,SUM(C8:D8)*D4*H4*POWER(O2,A8-1))</f>
        <v>-603.96311429302489</v>
      </c>
      <c r="U8" s="264">
        <f>S8+T8</f>
        <v>-23.866136334831936</v>
      </c>
    </row>
    <row r="9" spans="1:21" x14ac:dyDescent="0.3">
      <c r="A9" s="98">
        <v>3</v>
      </c>
      <c r="B9" s="97">
        <f>C9*B4</f>
        <v>0.73517339996799147</v>
      </c>
      <c r="C9" s="97">
        <f>1/(1-D4*B4/(1-D4*B4))</f>
        <v>1.4996191210787451</v>
      </c>
      <c r="D9" s="128">
        <f>C9*D4*C8</f>
        <v>1.0191315236090748</v>
      </c>
      <c r="E9" s="1">
        <f>D9*(D4)</f>
        <v>0.51951240253033126</v>
      </c>
      <c r="F9" s="1">
        <f>E9*D4</f>
        <v>0.26482660003201347</v>
      </c>
      <c r="G9" s="1"/>
      <c r="H9" s="1"/>
      <c r="I9" s="1"/>
      <c r="J9" s="1"/>
      <c r="K9" s="1"/>
      <c r="L9" s="1"/>
      <c r="M9" s="235"/>
      <c r="N9" s="97">
        <f>B9+F9</f>
        <v>1.0000000000000049</v>
      </c>
      <c r="R9" s="267">
        <f>B9-F9</f>
        <v>0.470346799935978</v>
      </c>
      <c r="S9" s="268">
        <f>IF(Rules!B23=Rules!D23,SUM(C9:E9)*B4*F4,SUM(C9:E9)*B4*F4*POWER(O2,A9-1))</f>
        <v>875.65796399391581</v>
      </c>
      <c r="T9" s="253">
        <f>IF(Rules!B23=Rules!D23,SUM(C9:E9)*D4*H4,SUM(C9:E9)*D4*H4*POWER(O2,A9-1))</f>
        <v>-911.6839616209304</v>
      </c>
      <c r="U9" s="264">
        <f t="shared" ref="U9:U15" si="0">S9+T9</f>
        <v>-36.02599762701459</v>
      </c>
    </row>
    <row r="10" spans="1:21" x14ac:dyDescent="0.3">
      <c r="A10" s="98">
        <v>4</v>
      </c>
      <c r="B10" s="97">
        <f>C10*B4</f>
        <v>0.78408546583577543</v>
      </c>
      <c r="C10" s="97">
        <f>1/(1-D4*B4/(1-D4*B4/(1-D4*B4)))</f>
        <v>1.5993907793432924</v>
      </c>
      <c r="D10" s="128">
        <f>C10*D4*C9</f>
        <v>1.2226474376529772</v>
      </c>
      <c r="E10" s="1">
        <f>D10*D4*C8</f>
        <v>0.83090334636149277</v>
      </c>
      <c r="F10" s="1">
        <f>E10*D4</f>
        <v>0.42356122221603643</v>
      </c>
      <c r="G10" s="1">
        <f>F10*D4</f>
        <v>0.21591453416423126</v>
      </c>
      <c r="H10" s="1"/>
      <c r="I10" s="1"/>
      <c r="J10" s="1"/>
      <c r="K10" s="1"/>
      <c r="L10" s="1"/>
      <c r="M10" s="235"/>
      <c r="N10" s="97">
        <f>B10+G10</f>
        <v>1.0000000000000067</v>
      </c>
      <c r="R10" s="267">
        <f>B10-G10</f>
        <v>0.5681709316715442</v>
      </c>
      <c r="S10" s="268">
        <f>IF(Rules!B23=Rules!D23,SUM(C10:F10)*B4*F4,SUM(C10:F10)*B4*F4*POWER(O2,A10-1))</f>
        <v>1174.8890974727956</v>
      </c>
      <c r="T10" s="253">
        <f>IF(Rules!B23=Rules!D23,SUM(C10:F10)*D4*H4,SUM(C10:F10)*D4*H4*POWER(O2,A10-1))</f>
        <v>-1223.2259522471263</v>
      </c>
      <c r="U10" s="264">
        <f t="shared" si="0"/>
        <v>-48.336854774330732</v>
      </c>
    </row>
    <row r="11" spans="1:21" x14ac:dyDescent="0.3">
      <c r="A11" s="98">
        <v>5</v>
      </c>
      <c r="B11" s="97">
        <f>C11*B4</f>
        <v>0.81665213800170999</v>
      </c>
      <c r="C11" s="97">
        <f>1/(1-D4*B4/(1-D4*B4/(1-D4*B4/(1-D4*B4))))</f>
        <v>1.6658208274000703</v>
      </c>
      <c r="D11" s="128">
        <f>C11*D4*C10</f>
        <v>1.3581525719307701</v>
      </c>
      <c r="E11" s="1">
        <f>D11*D4*C9</f>
        <v>1.0382339222280454</v>
      </c>
      <c r="F11" s="1">
        <f>E11*D4*C8</f>
        <v>0.70557710564650289</v>
      </c>
      <c r="G11" s="1">
        <f>F11*D4</f>
        <v>0.35967492794916045</v>
      </c>
      <c r="H11" s="1">
        <f>G11*D4</f>
        <v>0.18334786199829833</v>
      </c>
      <c r="I11" s="1"/>
      <c r="J11" s="1"/>
      <c r="K11" s="1"/>
      <c r="L11" s="1"/>
      <c r="M11" s="235"/>
      <c r="N11" s="97">
        <f>B11+H11</f>
        <v>1.0000000000000084</v>
      </c>
      <c r="R11" s="267">
        <f>B11-H11</f>
        <v>0.63330427600341166</v>
      </c>
      <c r="S11" s="268">
        <f>IF(Rules!B23=Rules!D23,SUM(C11:G11)*B4*F4,SUM(C11:G11)*B4*F4*POWER(O2,A11-1))</f>
        <v>1477.7853495954421</v>
      </c>
      <c r="T11" s="253">
        <f>IF(Rules!B23=Rules!D23,SUM(C11:G11)*D4*H4,SUM(C11:G11)*D4*H4*POWER(O2,A11-1))</f>
        <v>-1538.5838504792096</v>
      </c>
      <c r="U11" s="264">
        <f t="shared" si="0"/>
        <v>-60.798500883767474</v>
      </c>
    </row>
    <row r="12" spans="1:21" x14ac:dyDescent="0.3">
      <c r="A12" s="98">
        <v>6</v>
      </c>
      <c r="B12" s="97">
        <f>C12*B4</f>
        <v>0.83987864455545591</v>
      </c>
      <c r="C12" s="97">
        <f>1/(1-D4*B4/(1-D4*B4/(1-D4*B4/(1-D4*B4/(1-D4*B4)))))</f>
        <v>1.7131986478508301</v>
      </c>
      <c r="D12" s="128">
        <f>C12*D4*C11</f>
        <v>1.454794650474537</v>
      </c>
      <c r="E12" s="1">
        <f>D12*D4*C10</f>
        <v>1.1861018085942048</v>
      </c>
      <c r="F12" s="1">
        <f>E12*D4*C9</f>
        <v>0.90671045238156889</v>
      </c>
      <c r="G12" s="1">
        <f>F12*D4*C8</f>
        <v>0.61619460022834649</v>
      </c>
      <c r="H12" s="1">
        <f>G12*D4</f>
        <v>0.31411130926182529</v>
      </c>
      <c r="I12" s="1">
        <f>H12*D4</f>
        <v>0.16012135544455422</v>
      </c>
      <c r="J12" s="1"/>
      <c r="K12" s="1"/>
      <c r="L12" s="1"/>
      <c r="M12" s="235"/>
      <c r="N12" s="97">
        <f>B12+I12</f>
        <v>1.0000000000000102</v>
      </c>
      <c r="R12" s="267">
        <f>B12-I12</f>
        <v>0.67975728911090172</v>
      </c>
      <c r="S12" s="268">
        <f>IF(Rules!B23=Rules!D23,SUM(C12:H12)*B4*F4,SUM(C12:H12)*B4*F4*POWER(O2,A12-1))</f>
        <v>1784.3405851856537</v>
      </c>
      <c r="T12" s="253">
        <f>IF(Rules!B23=Rules!D23,SUM(C12:H12)*D4*H4,SUM(C12:H12)*D4*H4*POWER(O2,A12-1))</f>
        <v>-1857.7512687298172</v>
      </c>
      <c r="U12" s="264">
        <f t="shared" si="0"/>
        <v>-73.410683544163476</v>
      </c>
    </row>
    <row r="13" spans="1:21" x14ac:dyDescent="0.3">
      <c r="A13" s="98">
        <v>7</v>
      </c>
      <c r="B13" s="97">
        <f>C13*B4</f>
        <v>0.8572676088521598</v>
      </c>
      <c r="C13" s="97">
        <f>1/(1-D4*B4/(1-D4*B4/(1-D4*B4/(1-D4*B4/(1-D4*B4/(1-D4*B4))))))</f>
        <v>1.7486689509877882</v>
      </c>
      <c r="D13" s="128">
        <f>C13*D4*C12</f>
        <v>1.5271475740391784</v>
      </c>
      <c r="E13" s="1">
        <f>D13*D4*C11</f>
        <v>1.2968059039647386</v>
      </c>
      <c r="F13" s="1">
        <f>E13*D4*C10</f>
        <v>1.0572927440903734</v>
      </c>
      <c r="G13" s="1">
        <f>F13*D4*C9</f>
        <v>0.80824291418133565</v>
      </c>
      <c r="H13" s="1">
        <f>G13*D4*C8</f>
        <v>0.54927669366027676</v>
      </c>
      <c r="I13" s="1">
        <f>H13*D4</f>
        <v>0.27999924265597143</v>
      </c>
      <c r="J13" s="1">
        <f>I13*D4</f>
        <v>0.14273239114785211</v>
      </c>
      <c r="K13" s="1"/>
      <c r="L13" s="1"/>
      <c r="M13" s="235"/>
      <c r="N13" s="97">
        <f>B13+J13</f>
        <v>1.000000000000012</v>
      </c>
      <c r="R13" s="267">
        <f>B13-J13</f>
        <v>0.71453521770430772</v>
      </c>
      <c r="S13" s="268">
        <f>IF(Rules!B23=Rules!D23,SUM(C13:I13)*B4*F4,SUM(C13:I13)*B4*F4*POWER(O2,A13-1))</f>
        <v>2094.5475693339304</v>
      </c>
      <c r="T13" s="253">
        <f>IF(Rules!B23=Rules!D23,SUM(C13:I13)*D4*H4,SUM(C13:I13)*D4*H4*POWER(O2,A13-1))</f>
        <v>-2180.7206744334662</v>
      </c>
      <c r="U13" s="264">
        <f t="shared" si="0"/>
        <v>-86.17310509953586</v>
      </c>
    </row>
    <row r="14" spans="1:21" x14ac:dyDescent="0.3">
      <c r="A14" s="98">
        <v>8</v>
      </c>
      <c r="B14" s="97">
        <f>C14*B4</f>
        <v>0.87076494097279644</v>
      </c>
      <c r="C14" s="97">
        <f>1/(1-D4*B4/(1-D4*B4/(1-D4*B4/(1-D4*B4/(1-D4*B4/(1-D4*B4/(1-D4*B4)))))))</f>
        <v>1.7762010370678045</v>
      </c>
      <c r="D14" s="128">
        <f>C14*D4*C13</f>
        <v>1.583307988344941</v>
      </c>
      <c r="E14" s="1">
        <f>D14*D4*C12</f>
        <v>1.3827345375990006</v>
      </c>
      <c r="F14" s="1">
        <f>E14*D4*C11</f>
        <v>1.1741748750787948</v>
      </c>
      <c r="G14" s="1">
        <f>F14*D4*C10</f>
        <v>0.95731101463876944</v>
      </c>
      <c r="H14" s="1">
        <f>G14*D4*C9</f>
        <v>0.73181230891280358</v>
      </c>
      <c r="I14" s="1">
        <f>H14*D4*C8</f>
        <v>0.49733494518373622</v>
      </c>
      <c r="J14" s="1">
        <f>I14*D4</f>
        <v>0.25352142117998239</v>
      </c>
      <c r="K14" s="1">
        <f>J14*D4</f>
        <v>0.1292350590272173</v>
      </c>
      <c r="L14" s="1"/>
      <c r="M14" s="235"/>
      <c r="N14" s="97">
        <f>B14+K14</f>
        <v>1.0000000000000138</v>
      </c>
      <c r="R14" s="267">
        <f>B14-K14</f>
        <v>0.74152988194557912</v>
      </c>
      <c r="S14" s="268">
        <f>IF(Rules!B23=Rules!D23,SUM(C14:J14)*B4*F4,SUM(C14:J14)*B4*F4*POWER(O2,A14-1))</f>
        <v>2408.3979752154623</v>
      </c>
      <c r="T14" s="253">
        <f>IF(Rules!B23=Rules!D23,SUM(C14:J14)*D4*H4,SUM(C14:J14)*D4*H4*POWER(O2,A14-1))</f>
        <v>-2507.4833981861852</v>
      </c>
      <c r="U14" s="264">
        <f t="shared" si="0"/>
        <v>-99.085422970722902</v>
      </c>
    </row>
    <row r="15" spans="1:21" x14ac:dyDescent="0.3">
      <c r="A15" s="98">
        <v>9</v>
      </c>
      <c r="B15" s="97">
        <f>C15*B4</f>
        <v>0.88153819430046221</v>
      </c>
      <c r="C15" s="97">
        <f>1/(1-D4*B4/(1-D4*B4/(1-D4*B4/(1-D4*B4/(1-D4*B4/(1-D4*B4/(1-D4*B4/(1-D4*B4))))))))</f>
        <v>1.7981765012060558</v>
      </c>
      <c r="D15" s="128">
        <f>C15*D4*C14</f>
        <v>1.628133911341797</v>
      </c>
      <c r="E15" s="1">
        <f>D15*D4*C13</f>
        <v>1.4513207537466126</v>
      </c>
      <c r="F15" s="1">
        <f>E15*D4*C12</f>
        <v>1.2674674454446406</v>
      </c>
      <c r="G15" s="1">
        <f>F15*D4*C11</f>
        <v>1.0762936695033167</v>
      </c>
      <c r="H15" s="1">
        <f>G15*D4*C10</f>
        <v>0.87750794764056028</v>
      </c>
      <c r="I15" s="1">
        <f>H15*D4*C9</f>
        <v>0.67080719581450765</v>
      </c>
      <c r="J15" s="1">
        <f>I15*D4*C8</f>
        <v>0.45587626211820764</v>
      </c>
      <c r="K15" s="1">
        <f>J15*D4</f>
        <v>0.23238744627471972</v>
      </c>
      <c r="L15" s="1">
        <f>K15*D4</f>
        <v>0.11846180569955329</v>
      </c>
      <c r="M15" s="235"/>
      <c r="N15" s="97">
        <f>B15+L15</f>
        <v>1.0000000000000155</v>
      </c>
      <c r="R15" s="267">
        <f>B15-L15</f>
        <v>0.76307638860090887</v>
      </c>
      <c r="S15" s="268">
        <f>IF(Rules!B23=Rules!D23,SUM(C15:K15)*B4*F4,SUM(C15:K15)*B4*F4*POWER(O2,A15-1))</f>
        <v>2725.8823930660569</v>
      </c>
      <c r="T15" s="253">
        <f>IF(Rules!B23=Rules!D23,SUM(C15:K15)*D4*H4,SUM(C15:K15)*D4*H4*POWER(O2,A15-1))</f>
        <v>-2838.029643090726</v>
      </c>
      <c r="U15" s="264">
        <f t="shared" si="0"/>
        <v>-112.14725002466912</v>
      </c>
    </row>
    <row r="16" spans="1:21" ht="16.2" thickBot="1" x14ac:dyDescent="0.35">
      <c r="A16" s="99">
        <v>10</v>
      </c>
      <c r="B16" s="129">
        <f>C16*B4</f>
        <v>0.89033036395713261</v>
      </c>
      <c r="C16" s="129">
        <f>1/(1-D4*B4/(1-D4*B4/(1-D4*B4/(1-D4*B4/(1-D4*B4/(1-D4*B4/(1-D4*B4/(1-D4*B4/(1-D4*B4)))))))))</f>
        <v>1.8161109174043095</v>
      </c>
      <c r="D16" s="137">
        <f>C16*D4*C15</f>
        <v>1.664716836482256</v>
      </c>
      <c r="E16" s="109">
        <f>D16*D4*C14</f>
        <v>1.5072947135281307</v>
      </c>
      <c r="F16" s="109">
        <f>E16*D4*C13</f>
        <v>1.3436045306329174</v>
      </c>
      <c r="G16" s="109">
        <f>F16*D4*C12</f>
        <v>1.1733967131200229</v>
      </c>
      <c r="H16" s="109">
        <f>G16*D4*C11</f>
        <v>0.99641174902447682</v>
      </c>
      <c r="I16" s="109">
        <f>H16*D4*C10</f>
        <v>0.81237979342097699</v>
      </c>
      <c r="J16" s="109">
        <f>I16*D4*C9</f>
        <v>0.62102025699750585</v>
      </c>
      <c r="K16" s="109">
        <f>J16*D4*C8</f>
        <v>0.42204137824722598</v>
      </c>
      <c r="L16" s="109">
        <f>K16*D4</f>
        <v>0.21513977862638684</v>
      </c>
      <c r="M16" s="237">
        <f>L16*D4</f>
        <v>0.10966963604288475</v>
      </c>
      <c r="N16" s="129">
        <f>B16+M16</f>
        <v>1.0000000000000173</v>
      </c>
      <c r="R16" s="269">
        <f>B16-M16</f>
        <v>0.7806607279142479</v>
      </c>
      <c r="S16" s="270">
        <f>IF(Rules!B23=Rules!D23,SUM(C16:L16)*B4*F4,SUM(C16:L16)*B4*F4*POWER(O2,A16-1))</f>
        <v>3046.9903402971086</v>
      </c>
      <c r="T16" s="254">
        <f>IF(Rules!B23=Rules!D23,SUM(C16:L16)*D4*H4,SUM(C16:L16)*D4*H4*POWER(O2,A16-1))</f>
        <v>-3172.3484952876829</v>
      </c>
      <c r="U16" s="271">
        <f>S16+T16</f>
        <v>-125.35815499057435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-512.29935397501515</v>
      </c>
      <c r="F21" s="8">
        <f t="shared" ref="F21:F30" si="3">U7/E21</f>
        <v>2.3145514348629721E-2</v>
      </c>
      <c r="G21" s="256">
        <f>U7/D21</f>
        <v>-1.1857432048222449</v>
      </c>
    </row>
    <row r="22" spans="1:7" x14ac:dyDescent="0.3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358.14185625378849</v>
      </c>
      <c r="F22" s="9">
        <f t="shared" si="3"/>
        <v>-6.6638779908260101E-2</v>
      </c>
      <c r="G22" s="257">
        <f>U8/D22</f>
        <v>-0.21696487577119941</v>
      </c>
    </row>
    <row r="23" spans="1:7" x14ac:dyDescent="0.3">
      <c r="A23" s="97">
        <v>3</v>
      </c>
      <c r="B23" s="93">
        <f t="shared" ref="B23:B30" si="4">C22</f>
        <v>100</v>
      </c>
      <c r="C23" s="1">
        <f t="shared" si="1"/>
        <v>1000</v>
      </c>
      <c r="D23" s="9">
        <f>SUM($C$21:C23)</f>
        <v>1110</v>
      </c>
      <c r="E23" s="9">
        <f t="shared" si="2"/>
        <v>2359.9607781983195</v>
      </c>
      <c r="F23" s="9">
        <f t="shared" si="3"/>
        <v>-1.5265506935466171E-2</v>
      </c>
      <c r="G23" s="257">
        <f t="shared" ref="G23:G29" si="5">U9/D23</f>
        <v>-3.2455853718031162E-2</v>
      </c>
    </row>
    <row r="24" spans="1:7" x14ac:dyDescent="0.3">
      <c r="A24" s="97">
        <v>4</v>
      </c>
      <c r="B24" s="93">
        <f t="shared" si="4"/>
        <v>1000</v>
      </c>
      <c r="C24" s="1">
        <f t="shared" si="1"/>
        <v>10000</v>
      </c>
      <c r="D24" s="9">
        <f>SUM($C$21:C24)</f>
        <v>11110</v>
      </c>
      <c r="E24" s="9">
        <f t="shared" si="2"/>
        <v>19553.974659201001</v>
      </c>
      <c r="F24" s="9">
        <f t="shared" si="3"/>
        <v>-2.471970820090335E-3</v>
      </c>
      <c r="G24" s="257">
        <f t="shared" si="5"/>
        <v>-4.3507520048902551E-3</v>
      </c>
    </row>
    <row r="25" spans="1:7" x14ac:dyDescent="0.3">
      <c r="A25" s="97">
        <v>5</v>
      </c>
      <c r="B25" s="93">
        <f t="shared" si="4"/>
        <v>10000</v>
      </c>
      <c r="C25" s="1">
        <f t="shared" si="1"/>
        <v>100000</v>
      </c>
      <c r="D25" s="9">
        <f>SUM($C$21:C25)</f>
        <v>111110</v>
      </c>
      <c r="E25" s="9">
        <f t="shared" si="2"/>
        <v>175444.89151594081</v>
      </c>
      <c r="F25" s="9">
        <f t="shared" si="3"/>
        <v>-3.4653902064879082E-4</v>
      </c>
      <c r="G25" s="257">
        <f t="shared" si="5"/>
        <v>-5.4719197987370598E-4</v>
      </c>
    </row>
    <row r="26" spans="1:7" x14ac:dyDescent="0.3">
      <c r="A26" s="97">
        <v>6</v>
      </c>
      <c r="B26" s="93">
        <f t="shared" si="4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1634568.7170979693</v>
      </c>
      <c r="F26" s="9">
        <f t="shared" si="3"/>
        <v>-4.4911347425330385E-5</v>
      </c>
      <c r="G26" s="257">
        <f t="shared" si="5"/>
        <v>-6.6069681259428394E-5</v>
      </c>
    </row>
    <row r="27" spans="1:7" x14ac:dyDescent="0.3">
      <c r="A27" s="97">
        <v>7</v>
      </c>
      <c r="B27" s="93">
        <f t="shared" si="4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15550122.267868469</v>
      </c>
      <c r="F27" s="9">
        <f t="shared" si="3"/>
        <v>-5.5416352112932957E-6</v>
      </c>
      <c r="G27" s="257">
        <f t="shared" si="5"/>
        <v>-7.7555802345162513E-6</v>
      </c>
    </row>
    <row r="28" spans="1:7" x14ac:dyDescent="0.3">
      <c r="A28" s="97">
        <v>8</v>
      </c>
      <c r="B28" s="93">
        <f t="shared" si="4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149840367.46904078</v>
      </c>
      <c r="F28" s="9">
        <f t="shared" si="3"/>
        <v>-6.6127322459480357E-7</v>
      </c>
      <c r="G28" s="257">
        <f t="shared" si="5"/>
        <v>-8.9176881565419429E-7</v>
      </c>
    </row>
    <row r="29" spans="1:7" x14ac:dyDescent="0.3">
      <c r="A29" s="97">
        <v>9</v>
      </c>
      <c r="B29" s="93">
        <f t="shared" si="4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1456094208.3887675</v>
      </c>
      <c r="F29" s="9">
        <f t="shared" si="3"/>
        <v>-7.7019226763332165E-8</v>
      </c>
      <c r="G29" s="257">
        <f t="shared" si="5"/>
        <v>-1.0093252512313473E-7</v>
      </c>
    </row>
    <row r="30" spans="1:7" ht="16.2" thickBot="1" x14ac:dyDescent="0.35">
      <c r="A30" s="129">
        <v>10</v>
      </c>
      <c r="B30" s="94">
        <f t="shared" si="4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14232957689.169815</v>
      </c>
      <c r="F30" s="10">
        <f t="shared" si="3"/>
        <v>-8.8075969681243593E-9</v>
      </c>
      <c r="G30" s="258">
        <f>U16/D30</f>
        <v>-1.1282233950279915E-8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6">
        <f>D33/$R$7</f>
        <v>-512.29935397501515</v>
      </c>
      <c r="F33" s="8">
        <f t="shared" ref="F33:F42" si="7">U7/E33</f>
        <v>2.3145514348629721E-2</v>
      </c>
      <c r="G33" s="259">
        <f>U7/D33</f>
        <v>-1.1857432048222449</v>
      </c>
    </row>
    <row r="34" spans="1:7" x14ac:dyDescent="0.3">
      <c r="A34" s="97">
        <v>2</v>
      </c>
      <c r="B34" s="93">
        <f>C33+1</f>
        <v>11</v>
      </c>
      <c r="C34" s="1">
        <f t="shared" si="6"/>
        <v>110</v>
      </c>
      <c r="D34" s="9">
        <f>SUM($C$33:C34)</f>
        <v>120</v>
      </c>
      <c r="E34" s="96">
        <f t="shared" ref="E34:E42" si="8">D34/$R$7</f>
        <v>-6147.5922477001814</v>
      </c>
      <c r="F34" s="9">
        <f t="shared" si="7"/>
        <v>3.8821924703545969E-3</v>
      </c>
      <c r="G34" s="259">
        <f t="shared" ref="G34:G42" si="9">U8/D34</f>
        <v>-0.19888446945693281</v>
      </c>
    </row>
    <row r="35" spans="1:7" x14ac:dyDescent="0.3">
      <c r="A35" s="97">
        <v>3</v>
      </c>
      <c r="B35" s="93">
        <f t="shared" ref="B35:B42" si="10">C34</f>
        <v>110</v>
      </c>
      <c r="C35" s="1">
        <f t="shared" si="6"/>
        <v>1100</v>
      </c>
      <c r="D35" s="9">
        <f>SUM($C$33:C35)</f>
        <v>1220</v>
      </c>
      <c r="E35" s="96">
        <f t="shared" si="8"/>
        <v>-62500.521184951845</v>
      </c>
      <c r="F35" s="9">
        <f t="shared" si="7"/>
        <v>5.764111553631094E-4</v>
      </c>
      <c r="G35" s="259">
        <f t="shared" si="9"/>
        <v>-2.9529506251651304E-2</v>
      </c>
    </row>
    <row r="36" spans="1:7" x14ac:dyDescent="0.3">
      <c r="A36" s="97">
        <v>4</v>
      </c>
      <c r="B36" s="93">
        <f t="shared" si="10"/>
        <v>1100</v>
      </c>
      <c r="C36" s="1">
        <f t="shared" si="6"/>
        <v>11000</v>
      </c>
      <c r="D36" s="9">
        <f>SUM($C$33:C36)</f>
        <v>12220</v>
      </c>
      <c r="E36" s="96">
        <f t="shared" si="8"/>
        <v>-626029.81055746845</v>
      </c>
      <c r="F36" s="9">
        <f t="shared" si="7"/>
        <v>7.7211746084883114E-5</v>
      </c>
      <c r="G36" s="259">
        <f t="shared" si="9"/>
        <v>-3.9555527638568521E-3</v>
      </c>
    </row>
    <row r="37" spans="1:7" x14ac:dyDescent="0.3">
      <c r="A37" s="97">
        <v>5</v>
      </c>
      <c r="B37" s="93">
        <f t="shared" si="10"/>
        <v>11000</v>
      </c>
      <c r="C37" s="1">
        <f t="shared" si="6"/>
        <v>110000</v>
      </c>
      <c r="D37" s="9">
        <f>SUM($C$33:C37)</f>
        <v>122220</v>
      </c>
      <c r="E37" s="96">
        <f t="shared" si="8"/>
        <v>-6261322.7042826349</v>
      </c>
      <c r="F37" s="9">
        <f t="shared" si="7"/>
        <v>9.710168882077004E-6</v>
      </c>
      <c r="G37" s="259">
        <f t="shared" si="9"/>
        <v>-4.9745132452763436E-4</v>
      </c>
    </row>
    <row r="38" spans="1:7" x14ac:dyDescent="0.3">
      <c r="A38" s="97">
        <v>6</v>
      </c>
      <c r="B38" s="93">
        <f t="shared" si="10"/>
        <v>110000</v>
      </c>
      <c r="C38" s="1">
        <f t="shared" si="6"/>
        <v>1100000</v>
      </c>
      <c r="D38" s="9">
        <f>SUM($C$33:C38)</f>
        <v>1222220</v>
      </c>
      <c r="E38" s="96">
        <f t="shared" si="8"/>
        <v>-62614251.641534299</v>
      </c>
      <c r="F38" s="9">
        <f t="shared" si="7"/>
        <v>1.1724277080629916E-6</v>
      </c>
      <c r="G38" s="259">
        <f t="shared" si="9"/>
        <v>-6.0063395742307831E-5</v>
      </c>
    </row>
    <row r="39" spans="1:7" x14ac:dyDescent="0.3">
      <c r="A39" s="97">
        <v>7</v>
      </c>
      <c r="B39" s="93">
        <f t="shared" si="10"/>
        <v>1100000</v>
      </c>
      <c r="C39" s="1">
        <f t="shared" si="6"/>
        <v>11000000</v>
      </c>
      <c r="D39" s="9">
        <f>SUM($C$33:C39)</f>
        <v>12222220</v>
      </c>
      <c r="E39" s="96">
        <f t="shared" si="8"/>
        <v>-626143541.01405096</v>
      </c>
      <c r="F39" s="9">
        <f t="shared" si="7"/>
        <v>1.376251601349699E-7</v>
      </c>
      <c r="G39" s="259">
        <f t="shared" si="9"/>
        <v>-7.0505280627853088E-6</v>
      </c>
    </row>
    <row r="40" spans="1:7" x14ac:dyDescent="0.3">
      <c r="A40" s="97">
        <v>8</v>
      </c>
      <c r="B40" s="93">
        <f t="shared" si="10"/>
        <v>11000000</v>
      </c>
      <c r="C40" s="1">
        <f t="shared" si="6"/>
        <v>110000000</v>
      </c>
      <c r="D40" s="9">
        <f>SUM($C$33:C40)</f>
        <v>122222220</v>
      </c>
      <c r="E40" s="96">
        <f t="shared" si="8"/>
        <v>-6261436434.7392168</v>
      </c>
      <c r="F40" s="9">
        <f t="shared" si="7"/>
        <v>1.5824711151100221E-8</v>
      </c>
      <c r="G40" s="259">
        <f t="shared" si="9"/>
        <v>-8.1069892995498608E-7</v>
      </c>
    </row>
    <row r="41" spans="1:7" x14ac:dyDescent="0.3">
      <c r="A41" s="97">
        <v>9</v>
      </c>
      <c r="B41" s="93">
        <f t="shared" si="10"/>
        <v>110000000</v>
      </c>
      <c r="C41" s="1">
        <f t="shared" si="6"/>
        <v>1100000000</v>
      </c>
      <c r="D41" s="9">
        <f>SUM($C$33:C41)</f>
        <v>1222222220</v>
      </c>
      <c r="E41" s="96">
        <f t="shared" si="8"/>
        <v>-62614365371.990875</v>
      </c>
      <c r="F41" s="9">
        <f t="shared" si="7"/>
        <v>1.7910786024645339E-9</v>
      </c>
      <c r="G41" s="259">
        <f t="shared" si="9"/>
        <v>-9.1756841096105349E-8</v>
      </c>
    </row>
    <row r="42" spans="1:7" ht="16.2" thickBot="1" x14ac:dyDescent="0.35">
      <c r="A42" s="129">
        <v>10</v>
      </c>
      <c r="B42" s="94">
        <f t="shared" si="10"/>
        <v>1100000000</v>
      </c>
      <c r="C42" s="109">
        <f t="shared" si="6"/>
        <v>11000000000</v>
      </c>
      <c r="D42" s="10">
        <f>SUM($C$33:C42)</f>
        <v>12222222220</v>
      </c>
      <c r="E42" s="357">
        <f t="shared" si="8"/>
        <v>-626143654744.50745</v>
      </c>
      <c r="F42" s="10">
        <f t="shared" si="7"/>
        <v>2.0020670023674626E-10</v>
      </c>
      <c r="G42" s="259">
        <f t="shared" si="9"/>
        <v>-1.025657631927546E-8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-512.29935397501515</v>
      </c>
      <c r="F45" s="262">
        <f t="shared" ref="F45:F54" si="13">U7/E45</f>
        <v>2.3145514348629721E-2</v>
      </c>
      <c r="G45" s="256">
        <f>U7/D45</f>
        <v>-1.1857432048222449</v>
      </c>
    </row>
    <row r="46" spans="1:7" x14ac:dyDescent="0.3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683.72536193905069</v>
      </c>
      <c r="F46" s="98">
        <f t="shared" si="13"/>
        <v>-3.4906027570993384E-2</v>
      </c>
      <c r="G46" s="257">
        <f t="shared" ref="G46:G54" si="15">U8/D46</f>
        <v>-0.11364826826110445</v>
      </c>
    </row>
    <row r="47" spans="1:7" x14ac:dyDescent="0.3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8950.8422308242571</v>
      </c>
      <c r="F47" s="98">
        <f t="shared" si="13"/>
        <v>-4.0248723749091329E-3</v>
      </c>
      <c r="G47" s="257">
        <f t="shared" si="15"/>
        <v>-8.5572440919274555E-3</v>
      </c>
    </row>
    <row r="48" spans="1:7" x14ac:dyDescent="0.3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148212.43978859734</v>
      </c>
      <c r="F48" s="98">
        <f t="shared" si="13"/>
        <v>-3.2613223858453416E-4</v>
      </c>
      <c r="G48" s="257">
        <f t="shared" si="15"/>
        <v>-5.740037379685397E-4</v>
      </c>
    </row>
    <row r="49" spans="1:7" x14ac:dyDescent="0.3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2659400.9606701708</v>
      </c>
      <c r="F49" s="98">
        <f t="shared" si="13"/>
        <v>-2.286172780371043E-5</v>
      </c>
      <c r="G49" s="257">
        <f t="shared" si="15"/>
        <v>-3.609912118071231E-5</v>
      </c>
    </row>
    <row r="50" spans="1:7" x14ac:dyDescent="0.3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49553289.886832617</v>
      </c>
      <c r="F50" s="98">
        <f t="shared" si="13"/>
        <v>-1.48144923801861E-6</v>
      </c>
      <c r="G50" s="257">
        <f t="shared" si="15"/>
        <v>-2.1793797017701611E-6</v>
      </c>
    </row>
    <row r="51" spans="1:7" x14ac:dyDescent="0.3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942828559.47176993</v>
      </c>
      <c r="F51" s="98">
        <f t="shared" si="13"/>
        <v>-9.1398488340038497E-8</v>
      </c>
      <c r="G51" s="257">
        <f t="shared" si="15"/>
        <v>-1.2791320298205572E-7</v>
      </c>
    </row>
    <row r="52" spans="1:7" x14ac:dyDescent="0.3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18170116320.395073</v>
      </c>
      <c r="F52" s="98">
        <f t="shared" si="13"/>
        <v>-5.453207961002667E-9</v>
      </c>
      <c r="G52" s="257">
        <f t="shared" si="15"/>
        <v>-7.3539962363956058E-9</v>
      </c>
    </row>
    <row r="53" spans="1:7" x14ac:dyDescent="0.3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353141164155.36938</v>
      </c>
      <c r="F53" s="98">
        <f t="shared" si="13"/>
        <v>-3.1757059614644181E-10</v>
      </c>
      <c r="G53" s="257">
        <f t="shared" si="15"/>
        <v>-4.1617143563923339E-10</v>
      </c>
    </row>
    <row r="54" spans="1:7" ht="16.2" thickBot="1" x14ac:dyDescent="0.35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6903733582973.332</v>
      </c>
      <c r="F54" s="99">
        <f t="shared" si="13"/>
        <v>-1.8158023261463185E-11</v>
      </c>
      <c r="G54" s="258">
        <f t="shared" si="15"/>
        <v>-2.3259813914268996E-11</v>
      </c>
    </row>
  </sheetData>
  <mergeCells count="3">
    <mergeCell ref="A18:F18"/>
    <mergeCell ref="A31:G31"/>
    <mergeCell ref="A43:G43"/>
  </mergeCells>
  <conditionalFormatting sqref="F21:F30">
    <cfRule type="cellIs" dxfId="328" priority="80" operator="equal">
      <formula>MAX($F$21:$F$30)</formula>
    </cfRule>
  </conditionalFormatting>
  <conditionalFormatting sqref="E21:E30">
    <cfRule type="cellIs" dxfId="327" priority="72" stopIfTrue="1" operator="lessThan">
      <formula>0</formula>
    </cfRule>
    <cfRule type="cellIs" dxfId="326" priority="73" operator="equal">
      <formula>MIN($E$21:$E$30)</formula>
    </cfRule>
  </conditionalFormatting>
  <conditionalFormatting sqref="R7:R16">
    <cfRule type="cellIs" dxfId="325" priority="12" operator="lessThanOrEqual">
      <formula>0</formula>
    </cfRule>
    <cfRule type="cellIs" dxfId="324" priority="13" operator="greaterThan">
      <formula>0</formula>
    </cfRule>
  </conditionalFormatting>
  <conditionalFormatting sqref="U7:U16">
    <cfRule type="cellIs" dxfId="323" priority="10" operator="lessThanOrEqual">
      <formula>0</formula>
    </cfRule>
    <cfRule type="cellIs" dxfId="322" priority="11" operator="greaterThan">
      <formula>0</formula>
    </cfRule>
  </conditionalFormatting>
  <conditionalFormatting sqref="S7:T16">
    <cfRule type="cellIs" dxfId="321" priority="8" operator="lessThanOrEqual">
      <formula>0</formula>
    </cfRule>
    <cfRule type="cellIs" dxfId="320" priority="9" operator="greaterThan">
      <formula>0</formula>
    </cfRule>
  </conditionalFormatting>
  <conditionalFormatting sqref="F45:F54">
    <cfRule type="cellIs" dxfId="319" priority="7" operator="equal">
      <formula>MAX($F$45:$F$54)</formula>
    </cfRule>
  </conditionalFormatting>
  <conditionalFormatting sqref="E45:E54">
    <cfRule type="cellIs" dxfId="318" priority="5" stopIfTrue="1" operator="lessThan">
      <formula>0</formula>
    </cfRule>
    <cfRule type="cellIs" dxfId="317" priority="6" operator="equal">
      <formula>MIN($E$45:$E$54)</formula>
    </cfRule>
  </conditionalFormatting>
  <conditionalFormatting sqref="E33:E42">
    <cfRule type="cellIs" dxfId="316" priority="3" stopIfTrue="1" operator="lessThan">
      <formula>0</formula>
    </cfRule>
    <cfRule type="cellIs" dxfId="315" priority="4" operator="equal">
      <formula>MIN($E$33:$E$42)</formula>
    </cfRule>
  </conditionalFormatting>
  <conditionalFormatting sqref="F33:F42">
    <cfRule type="cellIs" dxfId="314" priority="1" operator="lessThanOrEqual">
      <formula>0</formula>
    </cfRule>
    <cfRule type="cellIs" dxfId="313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workbookViewId="0">
      <selection activeCell="D34" sqref="D34"/>
    </sheetView>
  </sheetViews>
  <sheetFormatPr defaultColWidth="8.796875" defaultRowHeight="15.6" x14ac:dyDescent="0.3"/>
  <cols>
    <col min="3" max="4" width="9" customWidth="1"/>
    <col min="7" max="7" width="9" customWidth="1"/>
    <col min="10" max="10" width="8.796875" customWidth="1"/>
    <col min="13" max="13" width="9" customWidth="1"/>
  </cols>
  <sheetData>
    <row r="1" spans="1:32" ht="16.2" thickBot="1" x14ac:dyDescent="0.35">
      <c r="A1" s="456" t="s">
        <v>64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</row>
    <row r="2" spans="1:32" ht="16.2" thickBot="1" x14ac:dyDescent="0.3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3">
      <c r="A3" s="23" t="s">
        <v>0</v>
      </c>
      <c r="B3" s="22">
        <f t="shared" ref="B3:B9" si="0">L3</f>
        <v>0.16652461265724486</v>
      </c>
      <c r="C3" s="2">
        <f>C14</f>
        <v>0.35360813639536137</v>
      </c>
      <c r="D3" s="2">
        <f t="shared" ref="D3:J3" si="1">D14</f>
        <v>0.37387488538214331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0.42315049208499778</v>
      </c>
      <c r="H3" s="2">
        <f t="shared" si="1"/>
        <v>0.26231240836153336</v>
      </c>
      <c r="I3" s="2">
        <f t="shared" si="1"/>
        <v>0.24474124225119143</v>
      </c>
      <c r="J3" s="2">
        <f t="shared" si="1"/>
        <v>0.2284251594344453</v>
      </c>
      <c r="K3" s="2">
        <f>(SUM(M14*Inittialize!$B$17,N14*Inittialize!$C$17,O14*Inittialize!$D$17,P14*Inittialize!$E$17,Q14*Inittialize!$F$17,R14*Inittialize!$G$17,S14*Inittialize!$H$17,T14*Inittialize!$I$17,U14*Inittialize!$J$17))</f>
        <v>0.22978483300250746</v>
      </c>
      <c r="L3" s="8">
        <f>(SUM(C24*Inittialize!$A$18,D24*Inittialize!$B$18,E24*Inittialize!$C$18,F24*Inittialize!$D$18,G24*Inittialize!$E$18,H24*Inittialize!$F$18,I24*Inittialize!$G$18,J24*Inittialize!$H$18,K24*Inittialize!$I$18))</f>
        <v>0.16652461265724486</v>
      </c>
    </row>
    <row r="4" spans="1:32" x14ac:dyDescent="0.3">
      <c r="A4" s="24">
        <v>17</v>
      </c>
      <c r="B4" s="22">
        <f t="shared" si="0"/>
        <v>0.18891729969077325</v>
      </c>
      <c r="C4" s="2">
        <f t="shared" ref="C4:J4" si="2">C15</f>
        <v>0.1398091395277353</v>
      </c>
      <c r="D4" s="2">
        <f t="shared" si="2"/>
        <v>0.13503398781113995</v>
      </c>
      <c r="E4" s="2">
        <f t="shared" si="2"/>
        <v>0.13048973584959825</v>
      </c>
      <c r="F4" s="2">
        <f t="shared" si="2"/>
        <v>0.12225128527055081</v>
      </c>
      <c r="G4" s="2">
        <f t="shared" si="2"/>
        <v>0.16543817650334638</v>
      </c>
      <c r="H4" s="2">
        <f t="shared" si="2"/>
        <v>0.36856619379423866</v>
      </c>
      <c r="I4" s="2">
        <f t="shared" si="2"/>
        <v>0.12856654444917004</v>
      </c>
      <c r="J4" s="2">
        <f t="shared" si="2"/>
        <v>0.11999544148589202</v>
      </c>
      <c r="K4" s="2">
        <f>(SUM(M15*Inittialize!$B$17,N15*Inittialize!$C$17,O15*Inittialize!$D$17,P15*Inittialize!$E$17,Q15*Inittialize!$F$17,R15*Inittialize!$G$17,S15*Inittialize!$H$17,T15*Inittialize!$I$17,U15*Inittialize!$J$17))</f>
        <v>0.12070970006616517</v>
      </c>
      <c r="L4" s="8">
        <f>(SUM(C25*Inittialize!$A$18,D25*Inittialize!$B$18,E25*Inittialize!$C$18,F25*Inittialize!$D$18,G25*Inittialize!$E$18,H25*Inittialize!$F$18,I25*Inittialize!$G$18,J25*Inittialize!$H$18,K25*Inittialize!$I$18))</f>
        <v>0.18891729969077325</v>
      </c>
    </row>
    <row r="5" spans="1:32" x14ac:dyDescent="0.3">
      <c r="A5" s="24">
        <v>18</v>
      </c>
      <c r="B5" s="22">
        <f t="shared" si="0"/>
        <v>0.18891729969077325</v>
      </c>
      <c r="C5" s="2">
        <f t="shared" ref="C5:J5" si="3">C16</f>
        <v>0.13490735037469445</v>
      </c>
      <c r="D5" s="2">
        <f t="shared" si="3"/>
        <v>0.13048232645474486</v>
      </c>
      <c r="E5" s="2">
        <f t="shared" si="3"/>
        <v>0.12593807449320316</v>
      </c>
      <c r="F5" s="2">
        <f t="shared" si="3"/>
        <v>0.12225128527055081</v>
      </c>
      <c r="G5" s="2">
        <f t="shared" si="3"/>
        <v>0.10626657887021029</v>
      </c>
      <c r="H5" s="2">
        <f t="shared" si="3"/>
        <v>0.13779696302500788</v>
      </c>
      <c r="I5" s="2">
        <f t="shared" si="3"/>
        <v>0.35933577521840082</v>
      </c>
      <c r="J5" s="2">
        <f t="shared" si="3"/>
        <v>0.11999544148589202</v>
      </c>
      <c r="K5" s="2">
        <f>(SUM(M16*Inittialize!$B$17,N16*Inittialize!$C$17,O16*Inittialize!$D$17,P16*Inittialize!$E$17,Q16*Inittialize!$F$17,R16*Inittialize!$G$17,S16*Inittialize!$H$17,T16*Inittialize!$I$17,U16*Inittialize!$J$17))</f>
        <v>0.12070970006616517</v>
      </c>
      <c r="L5" s="8">
        <f>(SUM(C26*Inittialize!$A$18,D26*Inittialize!$B$18,E26*Inittialize!$C$18,F26*Inittialize!$D$18,G26*Inittialize!$E$18,H26*Inittialize!$F$18,I26*Inittialize!$G$18,J26*Inittialize!$H$18,K26*Inittialize!$I$18))</f>
        <v>0.18891729969077325</v>
      </c>
    </row>
    <row r="6" spans="1:32" x14ac:dyDescent="0.3">
      <c r="A6" s="24">
        <v>19</v>
      </c>
      <c r="B6" s="22">
        <f t="shared" si="0"/>
        <v>0.18891729969077325</v>
      </c>
      <c r="C6" s="2">
        <f t="shared" ref="C6:J6" si="4">C17</f>
        <v>0.12965543342500779</v>
      </c>
      <c r="D6" s="2">
        <f t="shared" si="4"/>
        <v>0.12558053730170399</v>
      </c>
      <c r="E6" s="2">
        <f t="shared" si="4"/>
        <v>0.12138641313680808</v>
      </c>
      <c r="F6" s="2">
        <f t="shared" si="4"/>
        <v>0.11769962391415573</v>
      </c>
      <c r="G6" s="2">
        <f t="shared" si="4"/>
        <v>0.10626657887021029</v>
      </c>
      <c r="H6" s="2">
        <f t="shared" si="4"/>
        <v>7.8625365391871774E-2</v>
      </c>
      <c r="I6" s="2">
        <f t="shared" si="4"/>
        <v>0.12856654444917004</v>
      </c>
      <c r="J6" s="2">
        <f t="shared" si="4"/>
        <v>0.35076467225512281</v>
      </c>
      <c r="K6" s="2">
        <f>(SUM(M17*Inittialize!$B$17,N17*Inittialize!$C$17,O17*Inittialize!$D$17,P17*Inittialize!$E$17,Q17*Inittialize!$F$17,R17*Inittialize!$G$17,S17*Inittialize!$H$17,T17*Inittialize!$I$17,U17*Inittialize!$J$17))</f>
        <v>0.12070970006616517</v>
      </c>
      <c r="L6" s="8">
        <f>(SUM(C27*Inittialize!$A$18,D27*Inittialize!$B$18,E27*Inittialize!$C$18,F27*Inittialize!$D$18,G27*Inittialize!$E$18,H27*Inittialize!$F$18,I27*Inittialize!$G$18,J27*Inittialize!$H$18,K27*Inittialize!$I$18))</f>
        <v>0.18891729969077325</v>
      </c>
    </row>
    <row r="7" spans="1:32" x14ac:dyDescent="0.3">
      <c r="A7" s="24">
        <v>20</v>
      </c>
      <c r="B7" s="22">
        <f t="shared" si="0"/>
        <v>0.18891729969077325</v>
      </c>
      <c r="C7" s="2">
        <f t="shared" ref="C7:J7" si="5">C18</f>
        <v>0.12402645577124112</v>
      </c>
      <c r="D7" s="2">
        <f t="shared" si="5"/>
        <v>0.12032862035201736</v>
      </c>
      <c r="E7" s="2">
        <f t="shared" si="5"/>
        <v>0.1164846239837672</v>
      </c>
      <c r="F7" s="2">
        <f t="shared" si="5"/>
        <v>0.11314796255776065</v>
      </c>
      <c r="G7" s="2">
        <f t="shared" si="5"/>
        <v>0.10171491751381523</v>
      </c>
      <c r="H7" s="2">
        <f t="shared" si="5"/>
        <v>7.8625365391871774E-2</v>
      </c>
      <c r="I7" s="2">
        <f t="shared" si="5"/>
        <v>6.939494681603392E-2</v>
      </c>
      <c r="J7" s="2">
        <f t="shared" si="5"/>
        <v>0.11999544148589202</v>
      </c>
      <c r="K7" s="2">
        <f>(SUM(M18*Inittialize!$B$17,N18*Inittialize!$C$17,O18*Inittialize!$D$17,P18*Inittialize!$E$17,Q18*Inittialize!$F$17,R18*Inittialize!$G$17,S18*Inittialize!$H$17,T18*Inittialize!$I$17,U18*Inittialize!$J$17))</f>
        <v>0.37070970006616516</v>
      </c>
      <c r="L7" s="8">
        <f>(SUM(C28*Inittialize!$A$18,D28*Inittialize!$B$18,E28*Inittialize!$C$18,F28*Inittialize!$D$18,G28*Inittialize!$E$18,H28*Inittialize!$F$18,I28*Inittialize!$G$18,J28*Inittialize!$H$18,K28*Inittialize!$I$18))</f>
        <v>0.18891729969077325</v>
      </c>
    </row>
    <row r="8" spans="1:32" x14ac:dyDescent="0.3">
      <c r="A8" s="25">
        <v>21</v>
      </c>
      <c r="B8" s="22">
        <f t="shared" si="0"/>
        <v>7.780618857966215E-2</v>
      </c>
      <c r="C8" s="2">
        <f t="shared" ref="C8:J9" si="6">C19</f>
        <v>0.11799348450596005</v>
      </c>
      <c r="D8" s="2">
        <f t="shared" si="6"/>
        <v>0.11469964269825067</v>
      </c>
      <c r="E8" s="2">
        <f t="shared" si="6"/>
        <v>0.11123270703408057</v>
      </c>
      <c r="F8" s="2">
        <f t="shared" si="6"/>
        <v>0.10824617340471979</v>
      </c>
      <c r="G8" s="2">
        <f t="shared" si="6"/>
        <v>9.7163256157420136E-2</v>
      </c>
      <c r="H8" s="2">
        <f t="shared" si="6"/>
        <v>7.4073704035476681E-2</v>
      </c>
      <c r="I8" s="2">
        <f t="shared" si="6"/>
        <v>6.939494681603392E-2</v>
      </c>
      <c r="J8" s="2">
        <f t="shared" si="6"/>
        <v>6.0823843852755924E-2</v>
      </c>
      <c r="K8" s="2">
        <f>(SUM(M19*Inittialize!$B$17,N19*Inittialize!$C$17,O19*Inittialize!$D$17,P19*Inittialize!$E$17,Q19*Inittialize!$F$17,R19*Inittialize!$G$17,S19*Inittialize!$H$17,T19*Inittialize!$I$17,U19*Inittialize!$J$17))</f>
        <v>3.7376366732831845E-2</v>
      </c>
      <c r="L8" s="8">
        <f>(SUM(C29*Inittialize!$A$18,D29*Inittialize!$B$18,E29*Inittialize!$C$18,F29*Inittialize!$D$18,G29*Inittialize!$E$18,H29*Inittialize!$F$18,I29*Inittialize!$G$18,J29*Inittialize!$H$18,K29*Inittialize!$I$18))</f>
        <v>7.780618857966215E-2</v>
      </c>
    </row>
    <row r="9" spans="1:32" ht="16.2" thickBot="1" x14ac:dyDescent="0.35">
      <c r="A9" s="123">
        <v>22</v>
      </c>
      <c r="B9" s="22">
        <f t="shared" si="0"/>
        <v>0</v>
      </c>
      <c r="C9" s="2">
        <f t="shared" si="6"/>
        <v>0</v>
      </c>
      <c r="D9" s="2">
        <f t="shared" si="6"/>
        <v>0</v>
      </c>
      <c r="E9" s="2">
        <f t="shared" si="6"/>
        <v>0</v>
      </c>
      <c r="F9" s="2">
        <f t="shared" si="6"/>
        <v>0</v>
      </c>
      <c r="G9" s="2">
        <f t="shared" si="6"/>
        <v>0</v>
      </c>
      <c r="H9" s="2">
        <f t="shared" si="6"/>
        <v>0</v>
      </c>
      <c r="I9" s="2">
        <f t="shared" si="6"/>
        <v>0</v>
      </c>
      <c r="J9" s="2">
        <f t="shared" si="6"/>
        <v>0</v>
      </c>
      <c r="K9" s="2">
        <f>(SUM(M20*Inittialize!$B$17,N20*Inittialize!$C$17,O20*Inittialize!$D$17,P20*Inittialize!$E$17,Q20*Inittialize!$F$17,R20*Inittialize!$G$17,S20*Inittialize!$H$17,T20*Inittialize!$I$17,U20*Inittialize!$J$17))</f>
        <v>0</v>
      </c>
      <c r="L9" s="8">
        <f>(SUM(C30*Inittialize!$A$18,D30*Inittialize!$B$18,E30*Inittialize!$C$18,F30*Inittialize!$D$18,G30*Inittialize!$E$18,H30*Inittialize!$F$18,I30*Inittialize!$G$18,J30*Inittialize!$H$18,K30*Inittialize!$I$18))</f>
        <v>0</v>
      </c>
    </row>
    <row r="10" spans="1:32" ht="16.2" thickBot="1" x14ac:dyDescent="0.35">
      <c r="A10" s="4" t="s">
        <v>2</v>
      </c>
      <c r="B10" s="21">
        <f>SUM(B3:B9)</f>
        <v>1.0000000000000002</v>
      </c>
      <c r="C10" s="21">
        <f t="shared" ref="C10:L10" si="7">SUM(C3:C9)</f>
        <v>1.0000000000000002</v>
      </c>
      <c r="D10" s="21">
        <f t="shared" si="7"/>
        <v>1.0000000000000002</v>
      </c>
      <c r="E10" s="21">
        <f t="shared" si="7"/>
        <v>1.0000000000000002</v>
      </c>
      <c r="F10" s="21">
        <f t="shared" si="7"/>
        <v>1.0000000000000002</v>
      </c>
      <c r="G10" s="21">
        <f t="shared" si="7"/>
        <v>1</v>
      </c>
      <c r="H10" s="21">
        <f t="shared" si="7"/>
        <v>1.0000000000000002</v>
      </c>
      <c r="I10" s="21">
        <f t="shared" si="7"/>
        <v>1.0000000000000002</v>
      </c>
      <c r="J10" s="21">
        <f t="shared" si="7"/>
        <v>1</v>
      </c>
      <c r="K10" s="21">
        <f t="shared" si="7"/>
        <v>0.99999999999999989</v>
      </c>
      <c r="L10" s="21">
        <f t="shared" si="7"/>
        <v>1.0000000000000002</v>
      </c>
    </row>
    <row r="12" spans="1:32" ht="16.2" thickBot="1" x14ac:dyDescent="0.35">
      <c r="A12" s="456" t="s">
        <v>65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6"/>
    </row>
    <row r="13" spans="1:32" ht="16.2" thickBot="1" x14ac:dyDescent="0.3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3">
      <c r="A14" s="23" t="s">
        <v>0</v>
      </c>
      <c r="B14" s="22">
        <f>L14</f>
        <v>0.2121090766176992</v>
      </c>
      <c r="C14" s="2">
        <f>(SUM(E14*Inittialize!$B$16,F14*Inittialize!$C$16,G14*Inittialize!$D$16,H14*Inittialize!$E$16,I14*Inittialize!$F$16,J14*Inittialize!$G$16,K14*Inittialize!$H$16,L14*Inittialize!$I$16,M14*Inittialize!$J$16,D24*Inittialize!$A$16))</f>
        <v>0.35360813639536137</v>
      </c>
      <c r="D14" s="2">
        <f>(SUM(F14*Inittialize!$B$16,G14*Inittialize!$C$16,H14*Inittialize!$D$16,I14*Inittialize!$E$16,J14*Inittialize!$F$16,K14*Inittialize!$G$16,L14*Inittialize!$H$16,M14*Inittialize!$I$16,N14*Inittialize!$J$16,E24*Inittialize!$A$16))</f>
        <v>0.37387488538214331</v>
      </c>
      <c r="E14" s="2">
        <f>(SUM(G14*Inittialize!$B$16,H14*Inittialize!$C$16,I14*Inittialize!$D$16,J14*Inittialize!$E$16,K14*Inittialize!$F$16,L14*Inittialize!$G$16,M14*Inittialize!$H$16,N14*Inittialize!$I$16,O14*Inittialize!$J$16,F24*Inittialize!$A$16))</f>
        <v>0.39446844550254284</v>
      </c>
      <c r="F14" s="2">
        <f>(SUM(H14*Inittialize!$B$16,I14*Inittialize!$C$16,J14*Inittialize!$D$16,K14*Inittialize!$E$16,L14*Inittialize!$F$16,M14*Inittialize!$G$16,N14*Inittialize!$H$16,O14*Inittialize!$I$16,P14*Inittialize!$J$16,G24*Inittialize!$A$16))</f>
        <v>0.41640366958226238</v>
      </c>
      <c r="G14" s="2">
        <f>(SUM(I14*Inittialize!$B$16,J14*Inittialize!$C$16,K14*Inittialize!$D$16,L14*Inittialize!$E$16,M14*Inittialize!$F$16,N14*Inittialize!$G$16,O14*Inittialize!$H$16,P14*Inittialize!$I$16,Q14*Inittialize!$J$16,H24*Inittialize!$A$16))</f>
        <v>0.42315049208499778</v>
      </c>
      <c r="H14" s="2">
        <f>(SUM(J14*Inittialize!$B$16,K14*Inittialize!$C$16,L14*Inittialize!$D$16,M14*Inittialize!$E$16,N14*Inittialize!$F$16,O14*Inittialize!$G$16,P14*Inittialize!$H$16,Q14*Inittialize!$I$16,R14*Inittialize!$J$16,I24*Inittialize!$A$16))</f>
        <v>0.26231240836153336</v>
      </c>
      <c r="I14" s="2">
        <f>(SUM(K14*Inittialize!$B$16,L14*Inittialize!$C$16,M14*Inittialize!$D$16,N14*Inittialize!$E$16,O14*Inittialize!$F$16,P14*Inittialize!$G$16,Q14*Inittialize!$H$16,R14*Inittialize!$I$16,S14*Inittialize!$J$16,J24*Inittialize!$A$16))</f>
        <v>0.24474124225119143</v>
      </c>
      <c r="J14" s="2">
        <f>(SUM(L14*Inittialize!$B$16,M14*Inittialize!$C$16,N14*Inittialize!$D$16,O14*Inittialize!$E$16,P14*Inittialize!$F$16,Q14*Inittialize!$G$16,R14*Inittialize!$H$16,S14*Inittialize!$I$16,T14*Inittialize!$J$16,K24*Inittialize!$A$16))</f>
        <v>0.2284251594344453</v>
      </c>
      <c r="K14" s="2">
        <f>(SUM(M14*Inittialize!$B$16,N14*Inittialize!$C$16,O14*Inittialize!$D$16,P14*Inittialize!$E$16,Q14*Inittialize!$F$16,R14*Inittialize!$G$16,S14*Inittialize!$H$16,T14*Inittialize!$I$16,U14*Inittialize!$J$16,L24*Inittialize!$A$16))</f>
        <v>0.21210907661769923</v>
      </c>
      <c r="L14" s="2">
        <f>(SUM(N14*Inittialize!$B$16,O14*Inittialize!$C$16,P14*Inittialize!$D$16,Q14*Inittialize!$E$16,R14*Inittialize!$F$16,S14*Inittialize!$G$16,T14*Inittialize!$H$16,U14*Inittialize!$I$16,V14*Inittialize!$J$16,M14*Inittialize!$A$16))</f>
        <v>0.2121090766176992</v>
      </c>
      <c r="M14" s="2">
        <f>(SUM(O14*Inittialize!$B$16,P14*Inittialize!$C$16,Q14*Inittialize!$D$16,R14*Inittialize!$E$16,S14*Inittialize!$F$16,T14*Inittialize!$G$16,U14*Inittialize!$H$16,V14*Inittialize!$I$16,W14*Inittialize!$J$16,N14*Inittialize!$A$16))</f>
        <v>0.48267271400214928</v>
      </c>
      <c r="N14" s="2">
        <f>(SUM(P14*Inittialize!$B$16,Q14*Inittialize!$C$16,R14*Inittialize!$D$16,S14*Inittialize!$E$16,T14*Inittialize!$F$16,U14*Inittialize!$G$16,V14*Inittialize!$H$16,W14*Inittialize!$I$16,X14*Inittialize!$J$16,O14*Inittialize!$A$16))</f>
        <v>0.51962466300199583</v>
      </c>
      <c r="O14" s="2">
        <f>(SUM(Q14*Inittialize!$B$16,R14*Inittialize!$C$16,S14*Inittialize!$D$16,T14*Inittialize!$E$16,U14*Inittialize!$F$16,V14*Inittialize!$G$16,W14*Inittialize!$H$16,X14*Inittialize!$I$16,Y14*Inittialize!$J$16,P14*Inittialize!$A$16))</f>
        <v>0.55393718707328177</v>
      </c>
      <c r="P14" s="2">
        <f>(SUM(R14*Inittialize!$B$16,S14*Inittialize!$C$16,T14*Inittialize!$D$16,U14*Inittialize!$E$16,V14*Inittialize!$F$16,W14*Inittialize!$G$16,X14*Inittialize!$H$16,Y14*Inittialize!$I$16,Z14*Inittialize!$J$16,Q14*Inittialize!$A$16))</f>
        <v>0.58579881656804744</v>
      </c>
      <c r="Q14" s="2">
        <f>(SUM(S14*Inittialize!$B$16,T14*Inittialize!$C$16,U14*Inittialize!$D$16,V14*Inittialize!$E$16,W14*Inittialize!$F$16,X14*Inittialize!$G$16,Y14*Inittialize!$H$16,Z14*Inittialize!$I$16,AA14*Inittialize!$J$16,R14*Inittialize!$A$16))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IF(Rules!$B$15=Rules!$D$15,1,0)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3">
      <c r="A15" s="24">
        <v>17</v>
      </c>
      <c r="B15" s="22">
        <f t="shared" ref="B15:B20" si="8">L15</f>
        <v>0.11142433852261402</v>
      </c>
      <c r="C15" s="2">
        <f>(SUM(E15*Inittialize!$B$16,F15*Inittialize!$C$16,G15*Inittialize!$D$16,H15*Inittialize!$E$16,I15*Inittialize!$F$16,J15*Inittialize!$G$16,K15*Inittialize!$H$16,L15*Inittialize!$I$16,M15*Inittialize!$J$16,D25*Inittialize!$A$16))</f>
        <v>0.1398091395277353</v>
      </c>
      <c r="D15" s="2">
        <f>(SUM(F15*Inittialize!$B$16,G15*Inittialize!$C$16,H15*Inittialize!$D$16,I15*Inittialize!$E$16,J15*Inittialize!$F$16,K15*Inittialize!$G$16,L15*Inittialize!$H$16,M15*Inittialize!$I$16,N15*Inittialize!$J$16,E25*Inittialize!$A$16))</f>
        <v>0.13503398781113995</v>
      </c>
      <c r="E15" s="2">
        <f>(SUM(G15*Inittialize!$B$16,H15*Inittialize!$C$16,I15*Inittialize!$D$16,J15*Inittialize!$E$16,K15*Inittialize!$F$16,L15*Inittialize!$G$16,M15*Inittialize!$H$16,N15*Inittialize!$I$16,O15*Inittialize!$J$16,F25*Inittialize!$A$16))</f>
        <v>0.13048973584959825</v>
      </c>
      <c r="F15" s="2">
        <f>(SUM(H15*Inittialize!$B$16,I15*Inittialize!$C$16,J15*Inittialize!$D$16,K15*Inittialize!$E$16,L15*Inittialize!$F$16,M15*Inittialize!$G$16,N15*Inittialize!$H$16,O15*Inittialize!$I$16,P15*Inittialize!$J$16,G25*Inittialize!$A$16))</f>
        <v>0.12225128527055081</v>
      </c>
      <c r="G15" s="2">
        <f>(SUM(I15*Inittialize!$B$16,J15*Inittialize!$C$16,K15*Inittialize!$D$16,L15*Inittialize!$E$16,M15*Inittialize!$F$16,N15*Inittialize!$G$16,O15*Inittialize!$H$16,P15*Inittialize!$I$16,Q15*Inittialize!$J$16,H25*Inittialize!$A$16))</f>
        <v>0.16543817650334638</v>
      </c>
      <c r="H15" s="2">
        <f>(SUM(J15*Inittialize!$B$16,K15*Inittialize!$C$16,L15*Inittialize!$D$16,M15*Inittialize!$E$16,N15*Inittialize!$F$16,O15*Inittialize!$G$16,P15*Inittialize!$H$16,Q15*Inittialize!$I$16,R15*Inittialize!$J$16,I25*Inittialize!$A$16))</f>
        <v>0.36856619379423866</v>
      </c>
      <c r="I15" s="2">
        <f>(SUM(K15*Inittialize!$B$16,L15*Inittialize!$C$16,M15*Inittialize!$D$16,N15*Inittialize!$E$16,O15*Inittialize!$F$16,P15*Inittialize!$G$16,Q15*Inittialize!$H$16,R15*Inittialize!$I$16,S15*Inittialize!$J$16,J25*Inittialize!$A$16))</f>
        <v>0.12856654444917004</v>
      </c>
      <c r="J15" s="2">
        <f>(SUM(L15*Inittialize!$B$16,M15*Inittialize!$C$16,N15*Inittialize!$D$16,O15*Inittialize!$E$16,P15*Inittialize!$F$16,Q15*Inittialize!$G$16,R15*Inittialize!$H$16,S15*Inittialize!$I$16,T15*Inittialize!$J$16,K25*Inittialize!$A$16))</f>
        <v>0.11999544148589202</v>
      </c>
      <c r="K15" s="2">
        <f>(SUM(M15*Inittialize!$B$16,N15*Inittialize!$C$16,O15*Inittialize!$D$16,P15*Inittialize!$E$16,Q15*Inittialize!$F$16,R15*Inittialize!$G$16,S15*Inittialize!$H$16,T15*Inittialize!$I$16,U15*Inittialize!$J$16,L25*Inittialize!$A$16))</f>
        <v>0.11142433852261402</v>
      </c>
      <c r="L15" s="2">
        <f>(SUM(N15*Inittialize!$B$16,O15*Inittialize!$C$16,P15*Inittialize!$D$16,Q15*Inittialize!$E$16,R15*Inittialize!$F$16,S15*Inittialize!$G$16,T15*Inittialize!$H$16,U15*Inittialize!$I$16,V15*Inittialize!$J$16,M15*Inittialize!$A$16))</f>
        <v>0.11142433852261402</v>
      </c>
      <c r="M15" s="2">
        <f>(SUM(O15*Inittialize!$B$16,P15*Inittialize!$C$16,Q15*Inittialize!$D$16,R15*Inittialize!$E$16,S15*Inittialize!$F$16,T15*Inittialize!$G$16,U15*Inittialize!$H$16,V15*Inittialize!$I$16,W15*Inittialize!$J$16,N15*Inittialize!$A$16))</f>
        <v>0.10346545719957016</v>
      </c>
      <c r="N15" s="2">
        <f>(SUM(P15*Inittialize!$B$16,Q15*Inittialize!$C$16,R15*Inittialize!$D$16,S15*Inittialize!$E$16,T15*Inittialize!$F$16,U15*Inittialize!$G$16,V15*Inittialize!$H$16,W15*Inittialize!$I$16,X15*Inittialize!$J$16,O15*Inittialize!$A$16))</f>
        <v>9.6075067399600866E-2</v>
      </c>
      <c r="O15" s="2">
        <f>(SUM(Q15*Inittialize!$B$16,R15*Inittialize!$C$16,S15*Inittialize!$D$16,T15*Inittialize!$E$16,U15*Inittialize!$F$16,V15*Inittialize!$G$16,W15*Inittialize!$H$16,X15*Inittialize!$I$16,Y15*Inittialize!$J$16,P15*Inittialize!$A$16))</f>
        <v>8.9212562585343658E-2</v>
      </c>
      <c r="P15" s="2">
        <f>(SUM(R15*Inittialize!$B$16,S15*Inittialize!$C$16,T15*Inittialize!$D$16,U15*Inittialize!$E$16,V15*Inittialize!$F$16,W15*Inittialize!$G$16,X15*Inittialize!$H$16,Y15*Inittialize!$I$16,Z15*Inittialize!$J$16,Q15*Inittialize!$A$16))</f>
        <v>8.2840236686390539E-2</v>
      </c>
      <c r="Q15" s="2">
        <f>(SUM(S15*Inittialize!$B$16,T15*Inittialize!$C$16,U15*Inittialize!$D$16,V15*Inittialize!$E$16,W15*Inittialize!$F$16,X15*Inittialize!$G$16,Y15*Inittialize!$H$16,Z15*Inittialize!$I$16,AA15*Inittialize!$J$16,R15*Inittialize!$A$16))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3">
      <c r="A16" s="24">
        <v>18</v>
      </c>
      <c r="B16" s="22">
        <f t="shared" si="8"/>
        <v>0.11142433852261402</v>
      </c>
      <c r="C16" s="2">
        <f>(SUM(E16*Inittialize!$B$16,F16*Inittialize!$C$16,G16*Inittialize!$D$16,H16*Inittialize!$E$16,I16*Inittialize!$F$16,J16*Inittialize!$G$16,K16*Inittialize!$H$16,L16*Inittialize!$I$16,M16*Inittialize!$J$16,D26*Inittialize!$A$16))</f>
        <v>0.13490735037469445</v>
      </c>
      <c r="D16" s="2">
        <f>(SUM(F16*Inittialize!$B$16,G16*Inittialize!$C$16,H16*Inittialize!$D$16,I16*Inittialize!$E$16,J16*Inittialize!$F$16,K16*Inittialize!$G$16,L16*Inittialize!$H$16,M16*Inittialize!$I$16,N16*Inittialize!$J$16,E26*Inittialize!$A$16))</f>
        <v>0.13048232645474486</v>
      </c>
      <c r="E16" s="2">
        <f>(SUM(G16*Inittialize!$B$16,H16*Inittialize!$C$16,I16*Inittialize!$D$16,J16*Inittialize!$E$16,K16*Inittialize!$F$16,L16*Inittialize!$G$16,M16*Inittialize!$H$16,N16*Inittialize!$I$16,O16*Inittialize!$J$16,F26*Inittialize!$A$16))</f>
        <v>0.12593807449320316</v>
      </c>
      <c r="F16" s="2">
        <f>(SUM(H16*Inittialize!$B$16,I16*Inittialize!$C$16,J16*Inittialize!$D$16,K16*Inittialize!$E$16,L16*Inittialize!$F$16,M16*Inittialize!$G$16,N16*Inittialize!$H$16,O16*Inittialize!$I$16,P16*Inittialize!$J$16,G26*Inittialize!$A$16))</f>
        <v>0.12225128527055081</v>
      </c>
      <c r="G16" s="2">
        <f>(SUM(I16*Inittialize!$B$16,J16*Inittialize!$C$16,K16*Inittialize!$D$16,L16*Inittialize!$E$16,M16*Inittialize!$F$16,N16*Inittialize!$G$16,O16*Inittialize!$H$16,P16*Inittialize!$I$16,Q16*Inittialize!$J$16,H26*Inittialize!$A$16))</f>
        <v>0.10626657887021029</v>
      </c>
      <c r="H16" s="2">
        <f>(SUM(J16*Inittialize!$B$16,K16*Inittialize!$C$16,L16*Inittialize!$D$16,M16*Inittialize!$E$16,N16*Inittialize!$F$16,O16*Inittialize!$G$16,P16*Inittialize!$H$16,Q16*Inittialize!$I$16,R16*Inittialize!$J$16,I26*Inittialize!$A$16))</f>
        <v>0.13779696302500788</v>
      </c>
      <c r="I16" s="2">
        <f>(SUM(K16*Inittialize!$B$16,L16*Inittialize!$C$16,M16*Inittialize!$D$16,N16*Inittialize!$E$16,O16*Inittialize!$F$16,P16*Inittialize!$G$16,Q16*Inittialize!$H$16,R16*Inittialize!$I$16,S16*Inittialize!$J$16,J26*Inittialize!$A$16))</f>
        <v>0.35933577521840082</v>
      </c>
      <c r="J16" s="2">
        <f>(SUM(L16*Inittialize!$B$16,M16*Inittialize!$C$16,N16*Inittialize!$D$16,O16*Inittialize!$E$16,P16*Inittialize!$F$16,Q16*Inittialize!$G$16,R16*Inittialize!$H$16,S16*Inittialize!$I$16,T16*Inittialize!$J$16,K26*Inittialize!$A$16))</f>
        <v>0.11999544148589202</v>
      </c>
      <c r="K16" s="2">
        <f>(SUM(M16*Inittialize!$B$16,N16*Inittialize!$C$16,O16*Inittialize!$D$16,P16*Inittialize!$E$16,Q16*Inittialize!$F$16,R16*Inittialize!$G$16,S16*Inittialize!$H$16,T16*Inittialize!$I$16,U16*Inittialize!$J$16,L26*Inittialize!$A$16))</f>
        <v>0.11142433852261402</v>
      </c>
      <c r="L16" s="2">
        <f>(SUM(N16*Inittialize!$B$16,O16*Inittialize!$C$16,P16*Inittialize!$D$16,Q16*Inittialize!$E$16,R16*Inittialize!$F$16,S16*Inittialize!$G$16,T16*Inittialize!$H$16,U16*Inittialize!$I$16,V16*Inittialize!$J$16,M16*Inittialize!$A$16))</f>
        <v>0.11142433852261402</v>
      </c>
      <c r="M16" s="2">
        <f>(SUM(O16*Inittialize!$B$16,P16*Inittialize!$C$16,Q16*Inittialize!$D$16,R16*Inittialize!$E$16,S16*Inittialize!$F$16,T16*Inittialize!$G$16,U16*Inittialize!$H$16,V16*Inittialize!$I$16,W16*Inittialize!$J$16,N16*Inittialize!$A$16))</f>
        <v>0.10346545719957016</v>
      </c>
      <c r="N16" s="2">
        <f>(SUM(P16*Inittialize!$B$16,Q16*Inittialize!$C$16,R16*Inittialize!$D$16,S16*Inittialize!$E$16,T16*Inittialize!$F$16,U16*Inittialize!$G$16,V16*Inittialize!$H$16,W16*Inittialize!$I$16,X16*Inittialize!$J$16,O16*Inittialize!$A$16))</f>
        <v>9.6075067399600866E-2</v>
      </c>
      <c r="O16" s="2">
        <f>(SUM(Q16*Inittialize!$B$16,R16*Inittialize!$C$16,S16*Inittialize!$D$16,T16*Inittialize!$E$16,U16*Inittialize!$F$16,V16*Inittialize!$G$16,W16*Inittialize!$H$16,X16*Inittialize!$I$16,Y16*Inittialize!$J$16,P16*Inittialize!$A$16))</f>
        <v>8.9212562585343658E-2</v>
      </c>
      <c r="P16" s="2">
        <f>(SUM(R16*Inittialize!$B$16,S16*Inittialize!$C$16,T16*Inittialize!$D$16,U16*Inittialize!$E$16,V16*Inittialize!$F$16,W16*Inittialize!$G$16,X16*Inittialize!$H$16,Y16*Inittialize!$I$16,Z16*Inittialize!$J$16,Q16*Inittialize!$A$16))</f>
        <v>8.2840236686390539E-2</v>
      </c>
      <c r="Q16" s="2">
        <f>(SUM(S16*Inittialize!$B$16,T16*Inittialize!$C$16,U16*Inittialize!$D$16,V16*Inittialize!$E$16,W16*Inittialize!$F$16,X16*Inittialize!$G$16,Y16*Inittialize!$H$16,Z16*Inittialize!$I$16,AA16*Inittialize!$J$16,R16*Inittialize!$A$16))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3">
      <c r="A17" s="24">
        <v>19</v>
      </c>
      <c r="B17" s="22">
        <f t="shared" si="8"/>
        <v>0.11142433852261402</v>
      </c>
      <c r="C17" s="2">
        <f>(SUM(E17*Inittialize!$B$16,F17*Inittialize!$C$16,G17*Inittialize!$D$16,H17*Inittialize!$E$16,I17*Inittialize!$F$16,J17*Inittialize!$G$16,K17*Inittialize!$H$16,L17*Inittialize!$I$16,M17*Inittialize!$J$16,D27*Inittialize!$A$16))</f>
        <v>0.12965543342500779</v>
      </c>
      <c r="D17" s="2">
        <f>(SUM(F17*Inittialize!$B$16,G17*Inittialize!$C$16,H17*Inittialize!$D$16,I17*Inittialize!$E$16,J17*Inittialize!$F$16,K17*Inittialize!$G$16,L17*Inittialize!$H$16,M17*Inittialize!$I$16,N17*Inittialize!$J$16,E27*Inittialize!$A$16))</f>
        <v>0.12558053730170399</v>
      </c>
      <c r="E17" s="2">
        <f>(SUM(G17*Inittialize!$B$16,H17*Inittialize!$C$16,I17*Inittialize!$D$16,J17*Inittialize!$E$16,K17*Inittialize!$F$16,L17*Inittialize!$G$16,M17*Inittialize!$H$16,N17*Inittialize!$I$16,O17*Inittialize!$J$16,F27*Inittialize!$A$16))</f>
        <v>0.12138641313680808</v>
      </c>
      <c r="F17" s="2">
        <f>(SUM(H17*Inittialize!$B$16,I17*Inittialize!$C$16,J17*Inittialize!$D$16,K17*Inittialize!$E$16,L17*Inittialize!$F$16,M17*Inittialize!$G$16,N17*Inittialize!$H$16,O17*Inittialize!$I$16,P17*Inittialize!$J$16,G27*Inittialize!$A$16))</f>
        <v>0.11769962391415573</v>
      </c>
      <c r="G17" s="2">
        <f>(SUM(I17*Inittialize!$B$16,J17*Inittialize!$C$16,K17*Inittialize!$D$16,L17*Inittialize!$E$16,M17*Inittialize!$F$16,N17*Inittialize!$G$16,O17*Inittialize!$H$16,P17*Inittialize!$I$16,Q17*Inittialize!$J$16,H27*Inittialize!$A$16))</f>
        <v>0.10626657887021029</v>
      </c>
      <c r="H17" s="2">
        <f>(SUM(J17*Inittialize!$B$16,K17*Inittialize!$C$16,L17*Inittialize!$D$16,M17*Inittialize!$E$16,N17*Inittialize!$F$16,O17*Inittialize!$G$16,P17*Inittialize!$H$16,Q17*Inittialize!$I$16,R17*Inittialize!$J$16,I27*Inittialize!$A$16))</f>
        <v>7.8625365391871774E-2</v>
      </c>
      <c r="I17" s="2">
        <f>(SUM(K17*Inittialize!$B$16,L17*Inittialize!$C$16,M17*Inittialize!$D$16,N17*Inittialize!$E$16,O17*Inittialize!$F$16,P17*Inittialize!$G$16,Q17*Inittialize!$H$16,R17*Inittialize!$I$16,S17*Inittialize!$J$16,J27*Inittialize!$A$16))</f>
        <v>0.12856654444917004</v>
      </c>
      <c r="J17" s="2">
        <f>(SUM(L17*Inittialize!$B$16,M17*Inittialize!$C$16,N17*Inittialize!$D$16,O17*Inittialize!$E$16,P17*Inittialize!$F$16,Q17*Inittialize!$G$16,R17*Inittialize!$H$16,S17*Inittialize!$I$16,T17*Inittialize!$J$16,K27*Inittialize!$A$16))</f>
        <v>0.35076467225512281</v>
      </c>
      <c r="K17" s="2">
        <f>(SUM(M17*Inittialize!$B$16,N17*Inittialize!$C$16,O17*Inittialize!$D$16,P17*Inittialize!$E$16,Q17*Inittialize!$F$16,R17*Inittialize!$G$16,S17*Inittialize!$H$16,T17*Inittialize!$I$16,U17*Inittialize!$J$16,L27*Inittialize!$A$16))</f>
        <v>0.11142433852261402</v>
      </c>
      <c r="L17" s="2">
        <f>(SUM(N17*Inittialize!$B$16,O17*Inittialize!$C$16,P17*Inittialize!$D$16,Q17*Inittialize!$E$16,R17*Inittialize!$F$16,S17*Inittialize!$G$16,T17*Inittialize!$H$16,U17*Inittialize!$I$16,V17*Inittialize!$J$16,M17*Inittialize!$A$16))</f>
        <v>0.11142433852261402</v>
      </c>
      <c r="M17" s="2">
        <f>(SUM(O17*Inittialize!$B$16,P17*Inittialize!$C$16,Q17*Inittialize!$D$16,R17*Inittialize!$E$16,S17*Inittialize!$F$16,T17*Inittialize!$G$16,U17*Inittialize!$H$16,V17*Inittialize!$I$16,W17*Inittialize!$J$16,N17*Inittialize!$A$16))</f>
        <v>0.10346545719957016</v>
      </c>
      <c r="N17" s="2">
        <f>(SUM(P17*Inittialize!$B$16,Q17*Inittialize!$C$16,R17*Inittialize!$D$16,S17*Inittialize!$E$16,T17*Inittialize!$F$16,U17*Inittialize!$G$16,V17*Inittialize!$H$16,W17*Inittialize!$I$16,X17*Inittialize!$J$16,O17*Inittialize!$A$16))</f>
        <v>9.6075067399600866E-2</v>
      </c>
      <c r="O17" s="2">
        <f>(SUM(Q17*Inittialize!$B$16,R17*Inittialize!$C$16,S17*Inittialize!$D$16,T17*Inittialize!$E$16,U17*Inittialize!$F$16,V17*Inittialize!$G$16,W17*Inittialize!$H$16,X17*Inittialize!$I$16,Y17*Inittialize!$J$16,P17*Inittialize!$A$16))</f>
        <v>8.9212562585343658E-2</v>
      </c>
      <c r="P17" s="2">
        <f>(SUM(R17*Inittialize!$B$16,S17*Inittialize!$C$16,T17*Inittialize!$D$16,U17*Inittialize!$E$16,V17*Inittialize!$F$16,W17*Inittialize!$G$16,X17*Inittialize!$H$16,Y17*Inittialize!$I$16,Z17*Inittialize!$J$16,Q17*Inittialize!$A$16))</f>
        <v>8.2840236686390539E-2</v>
      </c>
      <c r="Q17" s="2">
        <f>(SUM(S17*Inittialize!$B$16,T17*Inittialize!$C$16,U17*Inittialize!$D$16,V17*Inittialize!$E$16,W17*Inittialize!$F$16,X17*Inittialize!$G$16,Y17*Inittialize!$H$16,Z17*Inittialize!$I$16,AA17*Inittialize!$J$16,R17*Inittialize!$A$16))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3">
      <c r="A18" s="24">
        <v>20</v>
      </c>
      <c r="B18" s="22">
        <f t="shared" si="8"/>
        <v>0.11142433852261402</v>
      </c>
      <c r="C18" s="2">
        <f>(SUM(E18*Inittialize!$B$16,F18*Inittialize!$C$16,G18*Inittialize!$D$16,H18*Inittialize!$E$16,I18*Inittialize!$F$16,J18*Inittialize!$G$16,K18*Inittialize!$H$16,L18*Inittialize!$I$16,M18*Inittialize!$J$16,D28*Inittialize!$A$16))</f>
        <v>0.12402645577124112</v>
      </c>
      <c r="D18" s="2">
        <f>(SUM(F18*Inittialize!$B$16,G18*Inittialize!$C$16,H18*Inittialize!$D$16,I18*Inittialize!$E$16,J18*Inittialize!$F$16,K18*Inittialize!$G$16,L18*Inittialize!$H$16,M18*Inittialize!$I$16,N18*Inittialize!$J$16,E28*Inittialize!$A$16))</f>
        <v>0.12032862035201736</v>
      </c>
      <c r="E18" s="2">
        <f>(SUM(G18*Inittialize!$B$16,H18*Inittialize!$C$16,I18*Inittialize!$D$16,J18*Inittialize!$E$16,K18*Inittialize!$F$16,L18*Inittialize!$G$16,M18*Inittialize!$H$16,N18*Inittialize!$I$16,O18*Inittialize!$J$16,F28*Inittialize!$A$16))</f>
        <v>0.1164846239837672</v>
      </c>
      <c r="F18" s="2">
        <f>(SUM(H18*Inittialize!$B$16,I18*Inittialize!$C$16,J18*Inittialize!$D$16,K18*Inittialize!$E$16,L18*Inittialize!$F$16,M18*Inittialize!$G$16,N18*Inittialize!$H$16,O18*Inittialize!$I$16,P18*Inittialize!$J$16,G28*Inittialize!$A$16))</f>
        <v>0.11314796255776065</v>
      </c>
      <c r="G18" s="2">
        <f>(SUM(I18*Inittialize!$B$16,J18*Inittialize!$C$16,K18*Inittialize!$D$16,L18*Inittialize!$E$16,M18*Inittialize!$F$16,N18*Inittialize!$G$16,O18*Inittialize!$H$16,P18*Inittialize!$I$16,Q18*Inittialize!$J$16,H28*Inittialize!$A$16))</f>
        <v>0.10171491751381523</v>
      </c>
      <c r="H18" s="2">
        <f>(SUM(J18*Inittialize!$B$16,K18*Inittialize!$C$16,L18*Inittialize!$D$16,M18*Inittialize!$E$16,N18*Inittialize!$F$16,O18*Inittialize!$G$16,P18*Inittialize!$H$16,Q18*Inittialize!$I$16,R18*Inittialize!$J$16,I28*Inittialize!$A$16))</f>
        <v>7.8625365391871774E-2</v>
      </c>
      <c r="I18" s="2">
        <f>(SUM(K18*Inittialize!$B$16,L18*Inittialize!$C$16,M18*Inittialize!$D$16,N18*Inittialize!$E$16,O18*Inittialize!$F$16,P18*Inittialize!$G$16,Q18*Inittialize!$H$16,R18*Inittialize!$I$16,S18*Inittialize!$J$16,J28*Inittialize!$A$16))</f>
        <v>6.939494681603392E-2</v>
      </c>
      <c r="J18" s="2">
        <f>(SUM(L18*Inittialize!$B$16,M18*Inittialize!$C$16,N18*Inittialize!$D$16,O18*Inittialize!$E$16,P18*Inittialize!$F$16,Q18*Inittialize!$G$16,R18*Inittialize!$H$16,S18*Inittialize!$I$16,T18*Inittialize!$J$16,K28*Inittialize!$A$16))</f>
        <v>0.11999544148589202</v>
      </c>
      <c r="K18" s="2">
        <f>(SUM(M18*Inittialize!$B$16,N18*Inittialize!$C$16,O18*Inittialize!$D$16,P18*Inittialize!$E$16,Q18*Inittialize!$F$16,R18*Inittialize!$G$16,S18*Inittialize!$H$16,T18*Inittialize!$I$16,U18*Inittialize!$J$16,L28*Inittialize!$A$16))</f>
        <v>0.3421935692918448</v>
      </c>
      <c r="L18" s="2">
        <f>(SUM(N18*Inittialize!$B$16,O18*Inittialize!$C$16,P18*Inittialize!$D$16,Q18*Inittialize!$E$16,R18*Inittialize!$F$16,S18*Inittialize!$G$16,T18*Inittialize!$H$16,U18*Inittialize!$I$16,V18*Inittialize!$J$16,M18*Inittialize!$A$16))</f>
        <v>0.11142433852261402</v>
      </c>
      <c r="M18" s="2">
        <f>(SUM(O18*Inittialize!$B$16,P18*Inittialize!$C$16,Q18*Inittialize!$D$16,R18*Inittialize!$E$16,S18*Inittialize!$F$16,T18*Inittialize!$G$16,U18*Inittialize!$H$16,V18*Inittialize!$I$16,W18*Inittialize!$J$16,N18*Inittialize!$A$16))</f>
        <v>0.10346545719957016</v>
      </c>
      <c r="N18" s="2">
        <f>(SUM(P18*Inittialize!$B$16,Q18*Inittialize!$C$16,R18*Inittialize!$D$16,S18*Inittialize!$E$16,T18*Inittialize!$F$16,U18*Inittialize!$G$16,V18*Inittialize!$H$16,W18*Inittialize!$I$16,X18*Inittialize!$J$16,O18*Inittialize!$A$16))</f>
        <v>9.6075067399600866E-2</v>
      </c>
      <c r="O18" s="2">
        <f>(SUM(Q18*Inittialize!$B$16,R18*Inittialize!$C$16,S18*Inittialize!$D$16,T18*Inittialize!$E$16,U18*Inittialize!$F$16,V18*Inittialize!$G$16,W18*Inittialize!$H$16,X18*Inittialize!$I$16,Y18*Inittialize!$J$16,P18*Inittialize!$A$16))</f>
        <v>8.9212562585343658E-2</v>
      </c>
      <c r="P18" s="2">
        <f>(SUM(R18*Inittialize!$B$16,S18*Inittialize!$C$16,T18*Inittialize!$D$16,U18*Inittialize!$E$16,V18*Inittialize!$F$16,W18*Inittialize!$G$16,X18*Inittialize!$H$16,Y18*Inittialize!$I$16,Z18*Inittialize!$J$16,Q18*Inittialize!$A$16))</f>
        <v>8.2840236686390539E-2</v>
      </c>
      <c r="Q18" s="2">
        <f>(SUM(S18*Inittialize!$B$16,T18*Inittialize!$C$16,U18*Inittialize!$D$16,V18*Inittialize!$E$16,W18*Inittialize!$F$16,X18*Inittialize!$G$16,Y18*Inittialize!$H$16,Z18*Inittialize!$I$16,AA18*Inittialize!$J$16,R18*Inittialize!$A$16))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3">
      <c r="A19" s="25">
        <v>21</v>
      </c>
      <c r="B19" s="22">
        <f t="shared" si="8"/>
        <v>0.3421935692918448</v>
      </c>
      <c r="C19" s="2">
        <f>(SUM(E19*Inittialize!$B$16,F19*Inittialize!$C$16,G19*Inittialize!$D$16,H19*Inittialize!$E$16,I19*Inittialize!$F$16,J19*Inittialize!$G$16,K19*Inittialize!$H$16,L19*Inittialize!$I$16,M19*Inittialize!$J$16,D29*Inittialize!$A$16))</f>
        <v>0.11799348450596005</v>
      </c>
      <c r="D19" s="2">
        <f>(SUM(F19*Inittialize!$B$16,G19*Inittialize!$C$16,H19*Inittialize!$D$16,I19*Inittialize!$E$16,J19*Inittialize!$F$16,K19*Inittialize!$G$16,L19*Inittialize!$H$16,M19*Inittialize!$I$16,N19*Inittialize!$J$16,E29*Inittialize!$A$16))</f>
        <v>0.11469964269825067</v>
      </c>
      <c r="E19" s="2">
        <f>(SUM(G19*Inittialize!$B$16,H19*Inittialize!$C$16,I19*Inittialize!$D$16,J19*Inittialize!$E$16,K19*Inittialize!$F$16,L19*Inittialize!$G$16,M19*Inittialize!$H$16,N19*Inittialize!$I$16,O19*Inittialize!$J$16,F29*Inittialize!$A$16))</f>
        <v>0.11123270703408057</v>
      </c>
      <c r="F19" s="2">
        <f>(SUM(H19*Inittialize!$B$16,I19*Inittialize!$C$16,J19*Inittialize!$D$16,K19*Inittialize!$E$16,L19*Inittialize!$F$16,M19*Inittialize!$G$16,N19*Inittialize!$H$16,O19*Inittialize!$I$16,P19*Inittialize!$J$16,G29*Inittialize!$A$16))</f>
        <v>0.10824617340471979</v>
      </c>
      <c r="G19" s="2">
        <f>(SUM(I19*Inittialize!$B$16,J19*Inittialize!$C$16,K19*Inittialize!$D$16,L19*Inittialize!$E$16,M19*Inittialize!$F$16,N19*Inittialize!$G$16,O19*Inittialize!$H$16,P19*Inittialize!$I$16,Q19*Inittialize!$J$16,H29*Inittialize!$A$16))</f>
        <v>9.7163256157420136E-2</v>
      </c>
      <c r="H19" s="2">
        <f>(SUM(J19*Inittialize!$B$16,K19*Inittialize!$C$16,L19*Inittialize!$D$16,M19*Inittialize!$E$16,N19*Inittialize!$F$16,O19*Inittialize!$G$16,P19*Inittialize!$H$16,Q19*Inittialize!$I$16,R19*Inittialize!$J$16,I29*Inittialize!$A$16))</f>
        <v>7.4073704035476681E-2</v>
      </c>
      <c r="I19" s="2">
        <f>(SUM(K19*Inittialize!$B$16,L19*Inittialize!$C$16,M19*Inittialize!$D$16,N19*Inittialize!$E$16,O19*Inittialize!$F$16,P19*Inittialize!$G$16,Q19*Inittialize!$H$16,R19*Inittialize!$I$16,S19*Inittialize!$J$16,J29*Inittialize!$A$16))</f>
        <v>6.939494681603392E-2</v>
      </c>
      <c r="J19" s="2">
        <f>(SUM(L19*Inittialize!$B$16,M19*Inittialize!$C$16,N19*Inittialize!$D$16,O19*Inittialize!$E$16,P19*Inittialize!$F$16,Q19*Inittialize!$G$16,R19*Inittialize!$H$16,S19*Inittialize!$I$16,T19*Inittialize!$J$16,K29*Inittialize!$A$16))</f>
        <v>6.0823843852755924E-2</v>
      </c>
      <c r="K19" s="2">
        <f>(SUM(M19*Inittialize!$B$16,N19*Inittialize!$C$16,O19*Inittialize!$D$16,P19*Inittialize!$E$16,Q19*Inittialize!$F$16,R19*Inittialize!$G$16,S19*Inittialize!$H$16,T19*Inittialize!$I$16,U19*Inittialize!$J$16,L29*Inittialize!$A$16))</f>
        <v>0.11142433852261402</v>
      </c>
      <c r="L19" s="2">
        <f>(SUM(N19*Inittialize!$B$16,O19*Inittialize!$C$16,P19*Inittialize!$D$16,Q19*Inittialize!$E$16,R19*Inittialize!$F$16,S19*Inittialize!$G$16,T19*Inittialize!$H$16,U19*Inittialize!$I$16,V19*Inittialize!$J$16,M19*Inittialize!$A$16))</f>
        <v>0.3421935692918448</v>
      </c>
      <c r="M19" s="2">
        <f>(SUM(O19*Inittialize!$B$16,P19*Inittialize!$C$16,Q19*Inittialize!$D$16,R19*Inittialize!$E$16,S19*Inittialize!$F$16,T19*Inittialize!$G$16,U19*Inittialize!$H$16,V19*Inittialize!$I$16,W19*Inittialize!$J$16,N19*Inittialize!$A$16))</f>
        <v>0.10346545719957016</v>
      </c>
      <c r="N19" s="2">
        <f>(SUM(P19*Inittialize!$B$16,Q19*Inittialize!$C$16,R19*Inittialize!$D$16,S19*Inittialize!$E$16,T19*Inittialize!$F$16,U19*Inittialize!$G$16,V19*Inittialize!$H$16,W19*Inittialize!$I$16,X19*Inittialize!$J$16,O19*Inittialize!$A$16))</f>
        <v>9.6075067399600866E-2</v>
      </c>
      <c r="O19" s="2">
        <f>(SUM(Q19*Inittialize!$B$16,R19*Inittialize!$C$16,S19*Inittialize!$D$16,T19*Inittialize!$E$16,U19*Inittialize!$F$16,V19*Inittialize!$G$16,W19*Inittialize!$H$16,X19*Inittialize!$I$16,Y19*Inittialize!$J$16,P19*Inittialize!$A$16))</f>
        <v>8.9212562585343658E-2</v>
      </c>
      <c r="P19" s="2">
        <f>(SUM(R19*Inittialize!$B$16,S19*Inittialize!$C$16,T19*Inittialize!$D$16,U19*Inittialize!$E$16,V19*Inittialize!$F$16,W19*Inittialize!$G$16,X19*Inittialize!$H$16,Y19*Inittialize!$I$16,Z19*Inittialize!$J$16,Q19*Inittialize!$A$16))</f>
        <v>8.2840236686390539E-2</v>
      </c>
      <c r="Q19" s="2">
        <f>(SUM(S19*Inittialize!$B$16,T19*Inittialize!$C$16,U19*Inittialize!$D$16,V19*Inittialize!$E$16,W19*Inittialize!$F$16,X19*Inittialize!$G$16,Y19*Inittialize!$H$16,Z19*Inittialize!$I$16,AA19*Inittialize!$J$16,R19*Inittialize!$A$16))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6.2" thickBot="1" x14ac:dyDescent="0.35">
      <c r="A20" s="123">
        <v>22</v>
      </c>
      <c r="B20" s="22">
        <f t="shared" si="8"/>
        <v>0</v>
      </c>
      <c r="C20" s="2">
        <f>(SUM(E20*Inittialize!$B$16,F20*Inittialize!$C$16,G20*Inittialize!$D$16,H20*Inittialize!$E$16,I20*Inittialize!$F$16,J20*Inittialize!$G$16,K20*Inittialize!$H$16,L20*Inittialize!$I$16,M20*Inittialize!$J$16,D30*Inittialize!$A$16))</f>
        <v>0</v>
      </c>
      <c r="D20" s="2">
        <f>(SUM(F20*Inittialize!$B$16,G20*Inittialize!$C$16,H20*Inittialize!$D$16,I20*Inittialize!$E$16,J20*Inittialize!$F$16,K20*Inittialize!$G$16,L20*Inittialize!$H$16,M20*Inittialize!$I$16,N20*Inittialize!$J$16,E30*Inittialize!$A$16))</f>
        <v>0</v>
      </c>
      <c r="E20" s="2">
        <f>(SUM(G20*Inittialize!$B$16,H20*Inittialize!$C$16,I20*Inittialize!$D$16,J20*Inittialize!$E$16,K20*Inittialize!$F$16,L20*Inittialize!$G$16,M20*Inittialize!$H$16,N20*Inittialize!$I$16,O20*Inittialize!$J$16,F30*Inittialize!$A$16))</f>
        <v>0</v>
      </c>
      <c r="F20" s="2">
        <f>(SUM(H20*Inittialize!$B$16,I20*Inittialize!$C$16,J20*Inittialize!$D$16,K20*Inittialize!$E$16,L20*Inittialize!$F$16,M20*Inittialize!$G$16,N20*Inittialize!$H$16,O20*Inittialize!$I$16,P20*Inittialize!$J$16,G30*Inittialize!$A$16))</f>
        <v>0</v>
      </c>
      <c r="G20" s="2">
        <f>(SUM(I20*Inittialize!$B$16,J20*Inittialize!$C$16,K20*Inittialize!$D$16,L20*Inittialize!$E$16,M20*Inittialize!$F$16,N20*Inittialize!$G$16,O20*Inittialize!$H$16,P20*Inittialize!$I$16,Q20*Inittialize!$J$16,H30*Inittialize!$A$16))</f>
        <v>0</v>
      </c>
      <c r="H20" s="2">
        <f>(SUM(J20*Inittialize!$B$16,K20*Inittialize!$C$16,L20*Inittialize!$D$16,M20*Inittialize!$E$16,N20*Inittialize!$F$16,O20*Inittialize!$G$16,P20*Inittialize!$H$16,Q20*Inittialize!$I$16,R20*Inittialize!$J$16,I30*Inittialize!$A$16))</f>
        <v>0</v>
      </c>
      <c r="I20" s="2">
        <f>(SUM(K20*Inittialize!$B$16,L20*Inittialize!$C$16,M20*Inittialize!$D$16,N20*Inittialize!$E$16,O20*Inittialize!$F$16,P20*Inittialize!$G$16,Q20*Inittialize!$H$16,R20*Inittialize!$I$16,S20*Inittialize!$J$16,J30*Inittialize!$A$16))</f>
        <v>0</v>
      </c>
      <c r="J20" s="2">
        <f>(SUM(L20*Inittialize!$B$16,M20*Inittialize!$C$16,N20*Inittialize!$D$16,O20*Inittialize!$E$16,P20*Inittialize!$F$16,Q20*Inittialize!$G$16,R20*Inittialize!$H$16,S20*Inittialize!$I$16,T20*Inittialize!$J$16,K30*Inittialize!$A$16))</f>
        <v>0</v>
      </c>
      <c r="K20" s="2">
        <f>(SUM(M20*Inittialize!$B$16,N20*Inittialize!$C$16,O20*Inittialize!$D$16,P20*Inittialize!$E$16,Q20*Inittialize!$F$16,R20*Inittialize!$G$16,S20*Inittialize!$H$16,T20*Inittialize!$I$16,U20*Inittialize!$J$16,L30*Inittialize!$A$16))</f>
        <v>0</v>
      </c>
      <c r="L20" s="2">
        <f>(SUM(N20*Inittialize!$B$16,O20*Inittialize!$C$16,P20*Inittialize!$D$16,Q20*Inittialize!$E$16,R20*Inittialize!$F$16,S20*Inittialize!$G$16,T20*Inittialize!$H$16,U20*Inittialize!$I$16,V20*Inittialize!$J$16,M20*Inittialize!$A$16))</f>
        <v>0</v>
      </c>
      <c r="M20" s="2">
        <f>(SUM(O20*Inittialize!$B$16,P20*Inittialize!$C$16,Q20*Inittialize!$D$16,R20*Inittialize!$E$16,S20*Inittialize!$F$16,T20*Inittialize!$G$16,U20*Inittialize!$H$16,V20*Inittialize!$I$16,W20*Inittialize!$J$16,N20*Inittialize!$A$16))</f>
        <v>0</v>
      </c>
      <c r="N20" s="2">
        <f>(SUM(P20*Inittialize!$B$16,Q20*Inittialize!$C$16,R20*Inittialize!$D$16,S20*Inittialize!$E$16,T20*Inittialize!$F$16,U20*Inittialize!$G$16,V20*Inittialize!$H$16,W20*Inittialize!$I$16,X20*Inittialize!$J$16,O20*Inittialize!$A$16))</f>
        <v>0</v>
      </c>
      <c r="O20" s="2">
        <f>(SUM(Q20*Inittialize!$B$16,R20*Inittialize!$C$16,S20*Inittialize!$D$16,T20*Inittialize!$E$16,U20*Inittialize!$F$16,V20*Inittialize!$G$16,W20*Inittialize!$H$16,X20*Inittialize!$I$16,Y20*Inittialize!$J$16,P20*Inittialize!$A$16))</f>
        <v>0</v>
      </c>
      <c r="P20" s="2">
        <f>(SUM(R20*Inittialize!$B$16,S20*Inittialize!$C$16,T20*Inittialize!$D$16,U20*Inittialize!$E$16,V20*Inittialize!$F$16,W20*Inittialize!$G$16,X20*Inittialize!$H$16,Y20*Inittialize!$I$16,Z20*Inittialize!$J$16,Q20*Inittialize!$A$16))</f>
        <v>0</v>
      </c>
      <c r="Q20" s="2">
        <f>(SUM(S20*Inittialize!$B$16,T20*Inittialize!$C$16,U20*Inittialize!$D$16,V20*Inittialize!$E$16,W20*Inittialize!$F$16,X20*Inittialize!$G$16,Y20*Inittialize!$H$16,Z20*Inittialize!$I$16,AA20*Inittialize!$J$16,R20*Inittialize!$A$16))</f>
        <v>0</v>
      </c>
      <c r="R20" s="117">
        <v>0</v>
      </c>
      <c r="S20" s="117">
        <v>0</v>
      </c>
      <c r="T20" s="117">
        <v>0</v>
      </c>
      <c r="U20" s="117">
        <v>0</v>
      </c>
      <c r="V20" s="117">
        <v>0</v>
      </c>
      <c r="W20" s="117">
        <f>IF(Rules!$B$15=Rules!$D$15,0,1)</f>
        <v>0</v>
      </c>
      <c r="X20" s="117">
        <v>0</v>
      </c>
      <c r="Y20" s="117">
        <v>0</v>
      </c>
      <c r="Z20" s="117">
        <v>0</v>
      </c>
      <c r="AA20" s="117">
        <v>0</v>
      </c>
      <c r="AB20" s="117">
        <v>0</v>
      </c>
      <c r="AC20" s="117">
        <v>0</v>
      </c>
      <c r="AD20" s="117">
        <v>0</v>
      </c>
      <c r="AE20" s="117">
        <v>0</v>
      </c>
      <c r="AF20" s="101">
        <v>0</v>
      </c>
    </row>
    <row r="21" spans="1:32" ht="16.2" thickBot="1" x14ac:dyDescent="0.35">
      <c r="A21" s="4" t="s">
        <v>2</v>
      </c>
      <c r="B21" s="21">
        <f>SUM(B14:B20)</f>
        <v>1</v>
      </c>
      <c r="C21" s="21">
        <f t="shared" ref="C21:Q21" si="9">SUM(C14:C20)</f>
        <v>1.0000000000000002</v>
      </c>
      <c r="D21" s="21">
        <f t="shared" si="9"/>
        <v>1.0000000000000002</v>
      </c>
      <c r="E21" s="21">
        <f t="shared" si="9"/>
        <v>1.0000000000000002</v>
      </c>
      <c r="F21" s="21">
        <f t="shared" si="9"/>
        <v>1.0000000000000002</v>
      </c>
      <c r="G21" s="21">
        <f t="shared" si="9"/>
        <v>1</v>
      </c>
      <c r="H21" s="21">
        <f t="shared" si="9"/>
        <v>1.0000000000000002</v>
      </c>
      <c r="I21" s="21">
        <f t="shared" si="9"/>
        <v>1.0000000000000002</v>
      </c>
      <c r="J21" s="21">
        <f t="shared" si="9"/>
        <v>1</v>
      </c>
      <c r="K21" s="21">
        <f t="shared" si="9"/>
        <v>1</v>
      </c>
      <c r="L21" s="21">
        <f t="shared" si="9"/>
        <v>1</v>
      </c>
      <c r="M21" s="21">
        <f t="shared" si="9"/>
        <v>0.99999999999999989</v>
      </c>
      <c r="N21" s="21">
        <f t="shared" si="9"/>
        <v>1.0000000000000004</v>
      </c>
      <c r="O21" s="21">
        <f t="shared" si="9"/>
        <v>1.0000000000000002</v>
      </c>
      <c r="P21" s="21">
        <f t="shared" si="9"/>
        <v>1</v>
      </c>
      <c r="Q21" s="21">
        <f t="shared" si="9"/>
        <v>0.99999999999999978</v>
      </c>
      <c r="R21" s="19">
        <f t="shared" ref="R21:AF21" si="10">SUM(R14:R19)</f>
        <v>1</v>
      </c>
      <c r="S21" s="19">
        <f t="shared" si="10"/>
        <v>1</v>
      </c>
      <c r="T21" s="19">
        <f t="shared" si="10"/>
        <v>1</v>
      </c>
      <c r="U21" s="19">
        <f t="shared" si="10"/>
        <v>1</v>
      </c>
      <c r="V21" s="19">
        <f t="shared" si="10"/>
        <v>1</v>
      </c>
      <c r="W21" s="19">
        <f t="shared" si="10"/>
        <v>1</v>
      </c>
      <c r="X21" s="19">
        <f t="shared" si="10"/>
        <v>1</v>
      </c>
      <c r="Y21" s="19">
        <f t="shared" si="10"/>
        <v>1</v>
      </c>
      <c r="Z21" s="19">
        <f t="shared" si="10"/>
        <v>1</v>
      </c>
      <c r="AA21" s="19">
        <f t="shared" si="10"/>
        <v>1</v>
      </c>
      <c r="AB21" s="19">
        <f t="shared" si="10"/>
        <v>1</v>
      </c>
      <c r="AC21" s="19">
        <f t="shared" si="10"/>
        <v>1</v>
      </c>
      <c r="AD21" s="19">
        <f t="shared" si="10"/>
        <v>1</v>
      </c>
      <c r="AE21" s="19">
        <f t="shared" si="10"/>
        <v>1</v>
      </c>
      <c r="AF21" s="20">
        <f t="shared" si="10"/>
        <v>1</v>
      </c>
    </row>
    <row r="22" spans="1:32" ht="16.2" thickBot="1" x14ac:dyDescent="0.35"/>
    <row r="23" spans="1:32" ht="16.2" thickBot="1" x14ac:dyDescent="0.35">
      <c r="A23" s="125" t="s">
        <v>4</v>
      </c>
      <c r="B23" s="115">
        <v>11</v>
      </c>
      <c r="C23" s="116">
        <v>12</v>
      </c>
      <c r="D23" s="116">
        <v>13</v>
      </c>
      <c r="E23" s="116">
        <v>14</v>
      </c>
      <c r="F23" s="116">
        <v>15</v>
      </c>
      <c r="G23" s="116">
        <v>16</v>
      </c>
      <c r="H23" s="116">
        <v>17</v>
      </c>
      <c r="I23" s="116">
        <v>18</v>
      </c>
      <c r="J23" s="116">
        <v>19</v>
      </c>
      <c r="K23" s="116">
        <v>20</v>
      </c>
      <c r="L23" s="116">
        <v>21</v>
      </c>
      <c r="M23" s="116">
        <v>22</v>
      </c>
      <c r="N23" s="116">
        <v>23</v>
      </c>
      <c r="O23" s="116">
        <v>24</v>
      </c>
      <c r="P23" s="116">
        <v>25</v>
      </c>
      <c r="Q23" s="116">
        <v>26</v>
      </c>
      <c r="R23" s="116">
        <v>27</v>
      </c>
      <c r="S23" s="116">
        <v>28</v>
      </c>
      <c r="T23" s="116">
        <v>29</v>
      </c>
      <c r="U23" s="116">
        <v>30</v>
      </c>
      <c r="V23" s="116">
        <v>31</v>
      </c>
      <c r="W23" s="104">
        <v>32</v>
      </c>
    </row>
    <row r="24" spans="1:32" x14ac:dyDescent="0.3">
      <c r="A24" s="125" t="s">
        <v>0</v>
      </c>
      <c r="B24" s="107">
        <f t="shared" ref="B24:B30" si="11">L14</f>
        <v>0.2121090766176992</v>
      </c>
      <c r="C24" s="108">
        <f>(SUM(E24*Inittialize!$B$16,F24*Inittialize!$C$16,G24*Inittialize!$D$16,H24*Inittialize!$E$16,I24*Inittialize!$F$16,J24*Inittialize!$G$16,K24*Inittialize!$H$16,L24*Inittialize!$I$16,M24*Inittialize!$J$16,D24*Inittialize!$A$16))</f>
        <v>0.24495802642312864</v>
      </c>
      <c r="D24" s="108">
        <f>(SUM(F24*Inittialize!$B$16,G24*Inittialize!$C$16,H24*Inittialize!$D$16,I24*Inittialize!$E$16,J24*Inittialize!$F$16,K24*Inittialize!$G$16,L24*Inittialize!$H$16,M24*Inittialize!$I$16,N24*Inittialize!$J$16,E24*Inittialize!$A$16))</f>
        <v>0.27249534667872916</v>
      </c>
      <c r="E24" s="108">
        <f>(SUM(G24*Inittialize!$B$16,H24*Inittialize!$C$16,I24*Inittialize!$D$16,J24*Inittialize!$E$16,K24*Inittialize!$F$16,L24*Inittialize!$G$16,M24*Inittialize!$H$16,N24*Inittialize!$I$16,O24*Inittialize!$J$16,F24*Inittialize!$A$16))</f>
        <v>0.29995101900790128</v>
      </c>
      <c r="F24" s="108">
        <f>(SUM(H24*Inittialize!$B$16,I24*Inittialize!$C$16,J24*Inittialize!$D$16,K24*Inittialize!$E$16,L24*Inittialize!$F$16,M24*Inittialize!$G$16,N24*Inittialize!$H$16,O24*Inittialize!$I$16,P24*Inittialize!$J$16,G24*Inittialize!$A$16))</f>
        <v>0.32719621086821865</v>
      </c>
      <c r="G24" s="108">
        <f>(SUM(I24*Inittialize!$B$16,J24*Inittialize!$C$16,K24*Inittialize!$D$16,L24*Inittialize!$E$16,M24*Inittialize!$F$16,N24*Inittialize!$G$16,O24*Inittialize!$H$16,P24*Inittialize!$I$16,Q24*Inittialize!$J$16,H24*Inittialize!$A$16))</f>
        <v>0.35412091093722586</v>
      </c>
      <c r="H24" s="108">
        <f>IF(Rules!$B$4=Rules!$E$4,0,SUM(J24*Inittialize!$B$16,K24*Inittialize!$C$16,L24*Inittialize!$D$16,M24*Inittialize!$E$16,N24*Inittialize!$F$16,O24*Inittialize!$G$16,P24*Inittialize!$H$16,Q24*Inittialize!$I$16,R24*Inittialize!$J$16,I24*Inittialize!$A$16))</f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f t="shared" ref="M24:V24" si="12">M14</f>
        <v>0.48267271400214928</v>
      </c>
      <c r="N24" s="108">
        <f t="shared" si="12"/>
        <v>0.51962466300199583</v>
      </c>
      <c r="O24" s="108">
        <f t="shared" si="12"/>
        <v>0.55393718707328177</v>
      </c>
      <c r="P24" s="108">
        <f t="shared" si="12"/>
        <v>0.58579881656804744</v>
      </c>
      <c r="Q24" s="108">
        <f t="shared" si="12"/>
        <v>0.61538461538461542</v>
      </c>
      <c r="R24" s="108">
        <f t="shared" si="12"/>
        <v>0</v>
      </c>
      <c r="S24" s="108">
        <f t="shared" si="12"/>
        <v>0</v>
      </c>
      <c r="T24" s="108">
        <f t="shared" si="12"/>
        <v>0</v>
      </c>
      <c r="U24" s="108">
        <f t="shared" si="12"/>
        <v>0</v>
      </c>
      <c r="V24" s="108">
        <f t="shared" si="12"/>
        <v>0</v>
      </c>
      <c r="W24" s="57">
        <f t="shared" ref="W24:W30" si="13">W14</f>
        <v>1</v>
      </c>
    </row>
    <row r="25" spans="1:32" x14ac:dyDescent="0.3">
      <c r="A25" s="124">
        <v>17</v>
      </c>
      <c r="B25" s="28">
        <f t="shared" si="11"/>
        <v>0.11142433852261402</v>
      </c>
      <c r="C25" s="2">
        <f>(SUM(E25*Inittialize!$B$16,F25*Inittialize!$C$16,G25*Inittialize!$D$16,H25*Inittialize!$E$16,I25*Inittialize!$F$16,J25*Inittialize!$G$16,K25*Inittialize!$H$16,L25*Inittialize!$I$16,M25*Inittialize!$J$16,D25*Inittialize!$A$16))</f>
        <v>0.15100839471537428</v>
      </c>
      <c r="D25" s="2">
        <f>(SUM(F25*Inittialize!$B$16,G25*Inittialize!$C$16,H25*Inittialize!$D$16,I25*Inittialize!$E$16,J25*Inittialize!$F$16,K25*Inittialize!$G$16,L25*Inittialize!$H$16,M25*Inittialize!$I$16,N25*Inittialize!$J$16,E25*Inittialize!$A$16))</f>
        <v>0.14550093066425421</v>
      </c>
      <c r="E25" s="2">
        <f>(SUM(G25*Inittialize!$B$16,H25*Inittialize!$C$16,I25*Inittialize!$D$16,J25*Inittialize!$E$16,K25*Inittialize!$F$16,L25*Inittialize!$G$16,M25*Inittialize!$H$16,N25*Inittialize!$I$16,O25*Inittialize!$J$16,F25*Inittialize!$A$16))</f>
        <v>0.14000979619841977</v>
      </c>
      <c r="F25" s="2">
        <f>(SUM(H25*Inittialize!$B$16,I25*Inittialize!$C$16,J25*Inittialize!$D$16,K25*Inittialize!$E$16,L25*Inittialize!$F$16,M25*Inittialize!$G$16,N25*Inittialize!$H$16,O25*Inittialize!$I$16,P25*Inittialize!$J$16,G25*Inittialize!$A$16))</f>
        <v>0.13456075782635629</v>
      </c>
      <c r="G25" s="2">
        <f>(SUM(I25*Inittialize!$B$16,J25*Inittialize!$C$16,K25*Inittialize!$D$16,L25*Inittialize!$E$16,M25*Inittialize!$F$16,N25*Inittialize!$G$16,O25*Inittialize!$H$16,P25*Inittialize!$I$16,Q25*Inittialize!$J$16,H25*Inittialize!$A$16))</f>
        <v>0.12917581781255486</v>
      </c>
      <c r="H25" s="2">
        <f>IF(Rules!$B$4=Rules!$E$4,1,SUM(J25*Inittialize!$B$16,K25*Inittialize!$C$16,L25*Inittialize!$D$16,M25*Inittialize!$E$16,N25*Inittialize!$F$16,O25*Inittialize!$G$16,P25*Inittialize!$H$16,Q25*Inittialize!$I$16,R25*Inittialize!$J$16,I25*Inittialize!$A$16))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4">M15</f>
        <v>0.10346545719957016</v>
      </c>
      <c r="N25" s="2">
        <f t="shared" si="14"/>
        <v>9.6075067399600866E-2</v>
      </c>
      <c r="O25" s="2">
        <f t="shared" si="14"/>
        <v>8.9212562585343658E-2</v>
      </c>
      <c r="P25" s="2">
        <f t="shared" si="14"/>
        <v>8.2840236686390539E-2</v>
      </c>
      <c r="Q25" s="2">
        <f t="shared" si="14"/>
        <v>7.6923076923076927E-2</v>
      </c>
      <c r="R25" s="1">
        <f t="shared" si="14"/>
        <v>1</v>
      </c>
      <c r="S25" s="1">
        <f t="shared" si="14"/>
        <v>0</v>
      </c>
      <c r="T25" s="1">
        <f t="shared" si="14"/>
        <v>0</v>
      </c>
      <c r="U25" s="1">
        <f t="shared" si="14"/>
        <v>0</v>
      </c>
      <c r="V25" s="1">
        <f t="shared" si="14"/>
        <v>0</v>
      </c>
      <c r="W25" s="9">
        <f t="shared" si="13"/>
        <v>0</v>
      </c>
    </row>
    <row r="26" spans="1:32" x14ac:dyDescent="0.3">
      <c r="A26" s="124">
        <v>18</v>
      </c>
      <c r="B26" s="28">
        <f t="shared" si="11"/>
        <v>0.11142433852261402</v>
      </c>
      <c r="C26" s="2">
        <f>(SUM(E26*Inittialize!$B$16,F26*Inittialize!$C$16,G26*Inittialize!$D$16,H26*Inittialize!$E$16,I26*Inittialize!$F$16,J26*Inittialize!$G$16,K26*Inittialize!$H$16,L26*Inittialize!$I$16,M26*Inittialize!$J$16,D26*Inittialize!$A$16))</f>
        <v>0.15100839471537428</v>
      </c>
      <c r="D26" s="2">
        <f>(SUM(F26*Inittialize!$B$16,G26*Inittialize!$C$16,H26*Inittialize!$D$16,I26*Inittialize!$E$16,J26*Inittialize!$F$16,K26*Inittialize!$G$16,L26*Inittialize!$H$16,M26*Inittialize!$I$16,N26*Inittialize!$J$16,E26*Inittialize!$A$16))</f>
        <v>0.14550093066425421</v>
      </c>
      <c r="E26" s="2">
        <f>(SUM(G26*Inittialize!$B$16,H26*Inittialize!$C$16,I26*Inittialize!$D$16,J26*Inittialize!$E$16,K26*Inittialize!$F$16,L26*Inittialize!$G$16,M26*Inittialize!$H$16,N26*Inittialize!$I$16,O26*Inittialize!$J$16,F26*Inittialize!$A$16))</f>
        <v>0.14000979619841977</v>
      </c>
      <c r="F26" s="2">
        <f>(SUM(H26*Inittialize!$B$16,I26*Inittialize!$C$16,J26*Inittialize!$D$16,K26*Inittialize!$E$16,L26*Inittialize!$F$16,M26*Inittialize!$G$16,N26*Inittialize!$H$16,O26*Inittialize!$I$16,P26*Inittialize!$J$16,G26*Inittialize!$A$16))</f>
        <v>0.13456075782635629</v>
      </c>
      <c r="G26" s="2">
        <f>(SUM(I26*Inittialize!$B$16,J26*Inittialize!$C$16,K26*Inittialize!$D$16,L26*Inittialize!$E$16,M26*Inittialize!$F$16,N26*Inittialize!$G$16,O26*Inittialize!$H$16,P26*Inittialize!$I$16,Q26*Inittialize!$J$16,H26*Inittialize!$A$16))</f>
        <v>0.12917581781255486</v>
      </c>
      <c r="H26" s="2">
        <f>IF(Rules!$B$4=Rules!$E$4,0,SUM(J26*Inittialize!$B$16,K26*Inittialize!$C$16,L26*Inittialize!$D$16,M26*Inittialize!$E$16,N26*Inittialize!$F$16,O26*Inittialize!$G$16,P26*Inittialize!$H$16,Q26*Inittialize!$I$16,R26*Inittialize!$J$16,I26*Inittialize!$A$16))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5">M16</f>
        <v>0.10346545719957016</v>
      </c>
      <c r="N26" s="2">
        <f t="shared" si="15"/>
        <v>9.6075067399600866E-2</v>
      </c>
      <c r="O26" s="2">
        <f t="shared" si="15"/>
        <v>8.9212562585343658E-2</v>
      </c>
      <c r="P26" s="2">
        <f t="shared" si="15"/>
        <v>8.2840236686390539E-2</v>
      </c>
      <c r="Q26" s="2">
        <f t="shared" si="15"/>
        <v>7.6923076923076927E-2</v>
      </c>
      <c r="R26" s="1">
        <f t="shared" si="15"/>
        <v>0</v>
      </c>
      <c r="S26" s="1">
        <f t="shared" si="15"/>
        <v>1</v>
      </c>
      <c r="T26" s="1">
        <f t="shared" si="15"/>
        <v>0</v>
      </c>
      <c r="U26" s="1">
        <f t="shared" si="15"/>
        <v>0</v>
      </c>
      <c r="V26" s="1">
        <f t="shared" si="15"/>
        <v>0</v>
      </c>
      <c r="W26" s="9">
        <f t="shared" si="13"/>
        <v>0</v>
      </c>
    </row>
    <row r="27" spans="1:32" x14ac:dyDescent="0.3">
      <c r="A27" s="124">
        <v>19</v>
      </c>
      <c r="B27" s="28">
        <f t="shared" si="11"/>
        <v>0.11142433852261402</v>
      </c>
      <c r="C27" s="2">
        <f>(SUM(E27*Inittialize!$B$16,F27*Inittialize!$C$16,G27*Inittialize!$D$16,H27*Inittialize!$E$16,I27*Inittialize!$F$16,J27*Inittialize!$G$16,K27*Inittialize!$H$16,L27*Inittialize!$I$16,M27*Inittialize!$J$16,D27*Inittialize!$A$16))</f>
        <v>0.15100839471537428</v>
      </c>
      <c r="D27" s="2">
        <f>(SUM(F27*Inittialize!$B$16,G27*Inittialize!$C$16,H27*Inittialize!$D$16,I27*Inittialize!$E$16,J27*Inittialize!$F$16,K27*Inittialize!$G$16,L27*Inittialize!$H$16,M27*Inittialize!$I$16,N27*Inittialize!$J$16,E27*Inittialize!$A$16))</f>
        <v>0.14550093066425421</v>
      </c>
      <c r="E27" s="2">
        <f>(SUM(G27*Inittialize!$B$16,H27*Inittialize!$C$16,I27*Inittialize!$D$16,J27*Inittialize!$E$16,K27*Inittialize!$F$16,L27*Inittialize!$G$16,M27*Inittialize!$H$16,N27*Inittialize!$I$16,O27*Inittialize!$J$16,F27*Inittialize!$A$16))</f>
        <v>0.14000979619841977</v>
      </c>
      <c r="F27" s="2">
        <f>(SUM(H27*Inittialize!$B$16,I27*Inittialize!$C$16,J27*Inittialize!$D$16,K27*Inittialize!$E$16,L27*Inittialize!$F$16,M27*Inittialize!$G$16,N27*Inittialize!$H$16,O27*Inittialize!$I$16,P27*Inittialize!$J$16,G27*Inittialize!$A$16))</f>
        <v>0.13456075782635629</v>
      </c>
      <c r="G27" s="2">
        <f>(SUM(I27*Inittialize!$B$16,J27*Inittialize!$C$16,K27*Inittialize!$D$16,L27*Inittialize!$E$16,M27*Inittialize!$F$16,N27*Inittialize!$G$16,O27*Inittialize!$H$16,P27*Inittialize!$I$16,Q27*Inittialize!$J$16,H27*Inittialize!$A$16))</f>
        <v>0.12917581781255486</v>
      </c>
      <c r="H27" s="2">
        <f>IF(Rules!$B$4=Rules!$E$4,0,SUM(J27*Inittialize!$B$16,K27*Inittialize!$C$16,L27*Inittialize!$D$16,M27*Inittialize!$E$16,N27*Inittialize!$F$16,O27*Inittialize!$G$16,P27*Inittialize!$H$16,Q27*Inittialize!$I$16,R27*Inittialize!$J$16,I27*Inittialize!$A$16))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6">M17</f>
        <v>0.10346545719957016</v>
      </c>
      <c r="N27" s="2">
        <f t="shared" si="16"/>
        <v>9.6075067399600866E-2</v>
      </c>
      <c r="O27" s="2">
        <f t="shared" si="16"/>
        <v>8.9212562585343658E-2</v>
      </c>
      <c r="P27" s="2">
        <f t="shared" si="16"/>
        <v>8.2840236686390539E-2</v>
      </c>
      <c r="Q27" s="2">
        <f t="shared" si="16"/>
        <v>7.6923076923076927E-2</v>
      </c>
      <c r="R27" s="1">
        <f t="shared" si="16"/>
        <v>0</v>
      </c>
      <c r="S27" s="1">
        <f t="shared" si="16"/>
        <v>0</v>
      </c>
      <c r="T27" s="1">
        <f t="shared" si="16"/>
        <v>1</v>
      </c>
      <c r="U27" s="1">
        <f t="shared" si="16"/>
        <v>0</v>
      </c>
      <c r="V27" s="1">
        <f t="shared" si="16"/>
        <v>0</v>
      </c>
      <c r="W27" s="9">
        <f t="shared" si="13"/>
        <v>0</v>
      </c>
    </row>
    <row r="28" spans="1:32" x14ac:dyDescent="0.3">
      <c r="A28" s="124">
        <v>20</v>
      </c>
      <c r="B28" s="28">
        <f t="shared" si="11"/>
        <v>0.11142433852261402</v>
      </c>
      <c r="C28" s="2">
        <f>(SUM(E28*Inittialize!$B$16,F28*Inittialize!$C$16,G28*Inittialize!$D$16,H28*Inittialize!$E$16,I28*Inittialize!$F$16,J28*Inittialize!$G$16,K28*Inittialize!$H$16,L28*Inittialize!$I$16,M28*Inittialize!$J$16,D28*Inittialize!$A$16))</f>
        <v>0.15100839471537428</v>
      </c>
      <c r="D28" s="2">
        <f>(SUM(F28*Inittialize!$B$16,G28*Inittialize!$C$16,H28*Inittialize!$D$16,I28*Inittialize!$E$16,J28*Inittialize!$F$16,K28*Inittialize!$G$16,L28*Inittialize!$H$16,M28*Inittialize!$I$16,N28*Inittialize!$J$16,E28*Inittialize!$A$16))</f>
        <v>0.14550093066425421</v>
      </c>
      <c r="E28" s="2">
        <f>(SUM(G28*Inittialize!$B$16,H28*Inittialize!$C$16,I28*Inittialize!$D$16,J28*Inittialize!$E$16,K28*Inittialize!$F$16,L28*Inittialize!$G$16,M28*Inittialize!$H$16,N28*Inittialize!$I$16,O28*Inittialize!$J$16,F28*Inittialize!$A$16))</f>
        <v>0.14000979619841977</v>
      </c>
      <c r="F28" s="2">
        <f>(SUM(H28*Inittialize!$B$16,I28*Inittialize!$C$16,J28*Inittialize!$D$16,K28*Inittialize!$E$16,L28*Inittialize!$F$16,M28*Inittialize!$G$16,N28*Inittialize!$H$16,O28*Inittialize!$I$16,P28*Inittialize!$J$16,G28*Inittialize!$A$16))</f>
        <v>0.13456075782635629</v>
      </c>
      <c r="G28" s="2">
        <f>(SUM(I28*Inittialize!$B$16,J28*Inittialize!$C$16,K28*Inittialize!$D$16,L28*Inittialize!$E$16,M28*Inittialize!$F$16,N28*Inittialize!$G$16,O28*Inittialize!$H$16,P28*Inittialize!$I$16,Q28*Inittialize!$J$16,H28*Inittialize!$A$16))</f>
        <v>0.12917581781255486</v>
      </c>
      <c r="H28" s="2">
        <f>IF(Rules!$B$4=Rules!$E$4,0,SUM(J28*Inittialize!$B$16,K28*Inittialize!$C$16,L28*Inittialize!$D$16,M28*Inittialize!$E$16,N28*Inittialize!$F$16,O28*Inittialize!$G$16,P28*Inittialize!$H$16,Q28*Inittialize!$I$16,R28*Inittialize!$J$16,I28*Inittialize!$A$16))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7">M18</f>
        <v>0.10346545719957016</v>
      </c>
      <c r="N28" s="2">
        <f t="shared" si="17"/>
        <v>9.6075067399600866E-2</v>
      </c>
      <c r="O28" s="2">
        <f t="shared" si="17"/>
        <v>8.9212562585343658E-2</v>
      </c>
      <c r="P28" s="2">
        <f t="shared" si="17"/>
        <v>8.2840236686390539E-2</v>
      </c>
      <c r="Q28" s="2">
        <f t="shared" si="17"/>
        <v>7.6923076923076927E-2</v>
      </c>
      <c r="R28" s="1">
        <f t="shared" si="17"/>
        <v>0</v>
      </c>
      <c r="S28" s="1">
        <f t="shared" si="17"/>
        <v>0</v>
      </c>
      <c r="T28" s="1">
        <f t="shared" si="17"/>
        <v>0</v>
      </c>
      <c r="U28" s="1">
        <f t="shared" si="17"/>
        <v>1</v>
      </c>
      <c r="V28" s="1">
        <f t="shared" si="17"/>
        <v>0</v>
      </c>
      <c r="W28" s="9">
        <f t="shared" si="13"/>
        <v>0</v>
      </c>
    </row>
    <row r="29" spans="1:32" x14ac:dyDescent="0.3">
      <c r="A29" s="124">
        <v>21</v>
      </c>
      <c r="B29" s="28">
        <f t="shared" si="11"/>
        <v>0.3421935692918448</v>
      </c>
      <c r="C29" s="2">
        <f>(SUM(E29*Inittialize!$B$16,F29*Inittialize!$C$16,G29*Inittialize!$D$16,H29*Inittialize!$E$16,I29*Inittialize!$F$16,J29*Inittialize!$G$16,K29*Inittialize!$H$16,L29*Inittialize!$I$16,M29*Inittialize!$J$16,D29*Inittialize!$A$16))</f>
        <v>0.15100839471537428</v>
      </c>
      <c r="D29" s="2">
        <f>(SUM(F29*Inittialize!$B$16,G29*Inittialize!$C$16,H29*Inittialize!$D$16,I29*Inittialize!$E$16,J29*Inittialize!$F$16,K29*Inittialize!$G$16,L29*Inittialize!$H$16,M29*Inittialize!$I$16,N29*Inittialize!$J$16,E29*Inittialize!$A$16))</f>
        <v>0.14550093066425421</v>
      </c>
      <c r="E29" s="2">
        <f>(SUM(G29*Inittialize!$B$16,H29*Inittialize!$C$16,I29*Inittialize!$D$16,J29*Inittialize!$E$16,K29*Inittialize!$F$16,L29*Inittialize!$G$16,M29*Inittialize!$H$16,N29*Inittialize!$I$16,O29*Inittialize!$J$16,F29*Inittialize!$A$16))</f>
        <v>0.14000979619841977</v>
      </c>
      <c r="F29" s="2">
        <f>(SUM(H29*Inittialize!$B$16,I29*Inittialize!$C$16,J29*Inittialize!$D$16,K29*Inittialize!$E$16,L29*Inittialize!$F$16,M29*Inittialize!$G$16,N29*Inittialize!$H$16,O29*Inittialize!$I$16,P29*Inittialize!$J$16,G29*Inittialize!$A$16))</f>
        <v>0.13456075782635629</v>
      </c>
      <c r="G29" s="2">
        <f>(SUM(I29*Inittialize!$B$16,J29*Inittialize!$C$16,K29*Inittialize!$D$16,L29*Inittialize!$E$16,M29*Inittialize!$F$16,N29*Inittialize!$G$16,O29*Inittialize!$H$16,P29*Inittialize!$I$16,Q29*Inittialize!$J$16,H29*Inittialize!$A$16))</f>
        <v>0.12917581781255486</v>
      </c>
      <c r="H29" s="2">
        <f>IF(Rules!$B$4=Rules!$E$4,0,SUM(J29*Inittialize!$B$16,K29*Inittialize!$C$16,L29*Inittialize!$D$16,M29*Inittialize!$E$16,N29*Inittialize!$F$16,O29*Inittialize!$G$16,P29*Inittialize!$H$16,Q29*Inittialize!$I$16,R29*Inittialize!$J$16,I29*Inittialize!$A$16))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8">M19</f>
        <v>0.10346545719957016</v>
      </c>
      <c r="N29" s="2">
        <f t="shared" si="18"/>
        <v>9.6075067399600866E-2</v>
      </c>
      <c r="O29" s="2">
        <f t="shared" si="18"/>
        <v>8.9212562585343658E-2</v>
      </c>
      <c r="P29" s="2">
        <f t="shared" si="18"/>
        <v>8.2840236686390539E-2</v>
      </c>
      <c r="Q29" s="2">
        <f t="shared" si="18"/>
        <v>7.6923076923076927E-2</v>
      </c>
      <c r="R29" s="26">
        <f t="shared" ref="R29:V30" si="19">R19</f>
        <v>0</v>
      </c>
      <c r="S29" s="26">
        <f t="shared" si="19"/>
        <v>0</v>
      </c>
      <c r="T29" s="26">
        <f t="shared" si="19"/>
        <v>0</v>
      </c>
      <c r="U29" s="1">
        <f t="shared" si="19"/>
        <v>0</v>
      </c>
      <c r="V29" s="1">
        <f t="shared" si="19"/>
        <v>1</v>
      </c>
      <c r="W29" s="9">
        <f t="shared" si="13"/>
        <v>0</v>
      </c>
    </row>
    <row r="30" spans="1:32" ht="16.2" thickBot="1" x14ac:dyDescent="0.35">
      <c r="A30" s="126">
        <v>22</v>
      </c>
      <c r="B30" s="105">
        <f t="shared" si="11"/>
        <v>0</v>
      </c>
      <c r="C30" s="2">
        <f>(SUM(E30*Inittialize!$B$16,F30*Inittialize!$C$16,G30*Inittialize!$D$16,H30*Inittialize!$E$16,I30*Inittialize!$F$16,J30*Inittialize!$G$16,K30*Inittialize!$H$16,L30*Inittialize!$I$16,M30*Inittialize!$J$16,D30*Inittialize!$A$16))</f>
        <v>0</v>
      </c>
      <c r="D30" s="2">
        <f>(SUM(F30*Inittialize!$B$16,G30*Inittialize!$C$16,H30*Inittialize!$D$16,I30*Inittialize!$E$16,J30*Inittialize!$F$16,K30*Inittialize!$G$16,L30*Inittialize!$H$16,M30*Inittialize!$I$16,N30*Inittialize!$J$16,E30*Inittialize!$A$16))</f>
        <v>0</v>
      </c>
      <c r="E30" s="2">
        <f>(SUM(G30*Inittialize!$B$16,H30*Inittialize!$C$16,I30*Inittialize!$D$16,J30*Inittialize!$E$16,K30*Inittialize!$F$16,L30*Inittialize!$G$16,M30*Inittialize!$H$16,N30*Inittialize!$I$16,O30*Inittialize!$J$16,F30*Inittialize!$A$16))</f>
        <v>0</v>
      </c>
      <c r="F30" s="2">
        <f>(SUM(H30*Inittialize!$B$16,I30*Inittialize!$C$16,J30*Inittialize!$D$16,K30*Inittialize!$E$16,L30*Inittialize!$F$16,M30*Inittialize!$G$16,N30*Inittialize!$H$16,O30*Inittialize!$I$16,P30*Inittialize!$J$16,G30*Inittialize!$A$16))</f>
        <v>0</v>
      </c>
      <c r="G30" s="2">
        <f>(SUM(I30*Inittialize!$B$16,J30*Inittialize!$C$16,K30*Inittialize!$D$16,L30*Inittialize!$E$16,M30*Inittialize!$F$16,N30*Inittialize!$G$16,O30*Inittialize!$H$16,P30*Inittialize!$I$16,Q30*Inittialize!$J$16,H30*Inittialize!$A$16))</f>
        <v>0</v>
      </c>
      <c r="H30" s="106">
        <f>IF(Rules!$B$4=Rules!$E$4,0,SUM(J30*Inittialize!$B$16,K30*Inittialize!$C$16,L30*Inittialize!$D$16,M30*Inittialize!$E$16,N30*Inittialize!$F$16,O30*Inittialize!$G$16,P30*Inittialize!$H$16,Q30*Inittialize!$I$16,R30*Inittialize!$J$16,I30*Inittialize!$A$16))</f>
        <v>0</v>
      </c>
      <c r="I30" s="109">
        <v>0</v>
      </c>
      <c r="J30" s="109">
        <v>0</v>
      </c>
      <c r="K30" s="109">
        <v>0</v>
      </c>
      <c r="L30" s="109">
        <v>0</v>
      </c>
      <c r="M30" s="106">
        <f t="shared" si="18"/>
        <v>0</v>
      </c>
      <c r="N30" s="106">
        <f t="shared" si="18"/>
        <v>0</v>
      </c>
      <c r="O30" s="106">
        <f t="shared" si="18"/>
        <v>0</v>
      </c>
      <c r="P30" s="106">
        <f t="shared" si="18"/>
        <v>0</v>
      </c>
      <c r="Q30" s="106">
        <f t="shared" si="18"/>
        <v>0</v>
      </c>
      <c r="R30" s="109">
        <f t="shared" si="19"/>
        <v>0</v>
      </c>
      <c r="S30" s="109">
        <f t="shared" si="19"/>
        <v>0</v>
      </c>
      <c r="T30" s="109">
        <f t="shared" si="19"/>
        <v>0</v>
      </c>
      <c r="U30" s="109">
        <f t="shared" si="19"/>
        <v>0</v>
      </c>
      <c r="V30" s="109">
        <f t="shared" si="19"/>
        <v>0</v>
      </c>
      <c r="W30" s="10">
        <f t="shared" si="13"/>
        <v>0</v>
      </c>
    </row>
    <row r="31" spans="1:32" ht="16.2" thickBot="1" x14ac:dyDescent="0.35">
      <c r="A31" s="103"/>
      <c r="B31" s="127">
        <f t="shared" ref="B31:W31" si="20">SUM(B24:B30)</f>
        <v>1</v>
      </c>
      <c r="C31" s="106">
        <f t="shared" si="20"/>
        <v>1</v>
      </c>
      <c r="D31" s="106">
        <f t="shared" si="20"/>
        <v>1.0000000000000002</v>
      </c>
      <c r="E31" s="106">
        <f t="shared" si="20"/>
        <v>1.0000000000000002</v>
      </c>
      <c r="F31" s="106">
        <f t="shared" si="20"/>
        <v>1.0000000000000002</v>
      </c>
      <c r="G31" s="106">
        <f t="shared" si="20"/>
        <v>1</v>
      </c>
      <c r="H31" s="106">
        <f t="shared" si="20"/>
        <v>1</v>
      </c>
      <c r="I31" s="106">
        <f t="shared" si="20"/>
        <v>1</v>
      </c>
      <c r="J31" s="106">
        <f t="shared" si="20"/>
        <v>1</v>
      </c>
      <c r="K31" s="106">
        <f t="shared" si="20"/>
        <v>1</v>
      </c>
      <c r="L31" s="106">
        <f t="shared" si="20"/>
        <v>1</v>
      </c>
      <c r="M31" s="106">
        <f t="shared" si="20"/>
        <v>0.99999999999999989</v>
      </c>
      <c r="N31" s="106">
        <f t="shared" si="20"/>
        <v>1.0000000000000004</v>
      </c>
      <c r="O31" s="106">
        <f t="shared" si="20"/>
        <v>1.0000000000000002</v>
      </c>
      <c r="P31" s="106">
        <f t="shared" si="20"/>
        <v>1</v>
      </c>
      <c r="Q31" s="106">
        <f t="shared" si="20"/>
        <v>0.99999999999999978</v>
      </c>
      <c r="R31" s="106">
        <f t="shared" si="20"/>
        <v>1</v>
      </c>
      <c r="S31" s="106">
        <f t="shared" si="20"/>
        <v>1</v>
      </c>
      <c r="T31" s="106">
        <f t="shared" si="20"/>
        <v>1</v>
      </c>
      <c r="U31" s="106">
        <f t="shared" si="20"/>
        <v>1</v>
      </c>
      <c r="V31" s="106">
        <f t="shared" si="20"/>
        <v>1</v>
      </c>
      <c r="W31" s="106">
        <f t="shared" si="20"/>
        <v>1</v>
      </c>
    </row>
    <row r="32" spans="1:32" ht="16.2" thickBot="1" x14ac:dyDescent="0.35"/>
    <row r="33" spans="2:15" ht="16.2" thickBot="1" x14ac:dyDescent="0.35">
      <c r="B33" s="4" t="s">
        <v>5</v>
      </c>
      <c r="C33" s="15" t="s">
        <v>0</v>
      </c>
      <c r="D33" s="11" t="s">
        <v>6</v>
      </c>
      <c r="E33" s="3"/>
      <c r="F33" s="30"/>
      <c r="I33" s="1" t="s">
        <v>29</v>
      </c>
      <c r="J33" s="1">
        <f>2*(Inittialize!A16)*(Inittialize!J16)</f>
        <v>4.7337278106508882E-2</v>
      </c>
      <c r="L33" s="60" t="s">
        <v>32</v>
      </c>
      <c r="M33" s="63" t="s">
        <v>0</v>
      </c>
      <c r="N33" s="62" t="s">
        <v>6</v>
      </c>
      <c r="O33" s="61"/>
    </row>
    <row r="34" spans="2:15" ht="16.2" thickBot="1" x14ac:dyDescent="0.3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/>
      <c r="G34" s="30"/>
      <c r="L34" s="54">
        <v>5</v>
      </c>
      <c r="M34" s="55">
        <f>F14</f>
        <v>0.41640366958226238</v>
      </c>
      <c r="N34" s="56">
        <f>1-M34</f>
        <v>0.58359633041773762</v>
      </c>
      <c r="O34" s="57">
        <f t="shared" ref="O34:O45" si="21">SUM(M34:N34)</f>
        <v>1</v>
      </c>
    </row>
    <row r="35" spans="2:15" ht="16.2" thickBot="1" x14ac:dyDescent="0.35">
      <c r="B35" s="6">
        <v>2</v>
      </c>
      <c r="C35" s="17">
        <f>C14</f>
        <v>0.35360813639536137</v>
      </c>
      <c r="D35" s="13">
        <f>SUM(C15:C19)</f>
        <v>0.64639186360463874</v>
      </c>
      <c r="E35" s="9">
        <f t="shared" ref="E35:E43" si="22">SUM(C35:D35)</f>
        <v>1</v>
      </c>
      <c r="F35" s="30"/>
      <c r="G35" s="30"/>
      <c r="L35" s="58">
        <v>6</v>
      </c>
      <c r="M35" s="53">
        <f>G14</f>
        <v>0.42315049208499778</v>
      </c>
      <c r="N35" s="56">
        <f t="shared" ref="N35:N45" si="23">1-M35</f>
        <v>0.57684950791500222</v>
      </c>
      <c r="O35" s="9">
        <f t="shared" si="21"/>
        <v>1</v>
      </c>
    </row>
    <row r="36" spans="2:15" ht="16.2" thickBot="1" x14ac:dyDescent="0.35">
      <c r="B36" s="6">
        <v>3</v>
      </c>
      <c r="C36" s="17">
        <f>D14</f>
        <v>0.37387488538214331</v>
      </c>
      <c r="D36" s="13">
        <f>SUM(D15:D19)</f>
        <v>0.6261251146178568</v>
      </c>
      <c r="E36" s="9">
        <f t="shared" si="22"/>
        <v>1</v>
      </c>
      <c r="F36" s="30"/>
      <c r="G36" s="30"/>
      <c r="L36" s="58">
        <v>7</v>
      </c>
      <c r="M36" s="53">
        <f>H14</f>
        <v>0.26231240836153336</v>
      </c>
      <c r="N36" s="56">
        <f t="shared" si="23"/>
        <v>0.73768759163846664</v>
      </c>
      <c r="O36" s="9">
        <f t="shared" si="21"/>
        <v>1</v>
      </c>
    </row>
    <row r="37" spans="2:15" ht="16.2" thickBot="1" x14ac:dyDescent="0.3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2"/>
        <v>1</v>
      </c>
      <c r="F37" s="30"/>
      <c r="G37" s="30"/>
      <c r="L37" s="58">
        <v>8</v>
      </c>
      <c r="M37" s="53">
        <f>I14</f>
        <v>0.24474124225119143</v>
      </c>
      <c r="N37" s="56">
        <f t="shared" si="23"/>
        <v>0.75525875774880857</v>
      </c>
      <c r="O37" s="9">
        <f t="shared" si="21"/>
        <v>1</v>
      </c>
    </row>
    <row r="38" spans="2:15" ht="16.2" thickBot="1" x14ac:dyDescent="0.35">
      <c r="B38" s="6">
        <v>5</v>
      </c>
      <c r="C38" s="17">
        <f>F14</f>
        <v>0.41640366958226238</v>
      </c>
      <c r="D38" s="13">
        <f>SUM(F15:F19)</f>
        <v>0.58359633041773784</v>
      </c>
      <c r="E38" s="9">
        <f t="shared" si="22"/>
        <v>1.0000000000000002</v>
      </c>
      <c r="F38" s="30"/>
      <c r="G38" s="30"/>
      <c r="L38" s="58">
        <v>9</v>
      </c>
      <c r="M38" s="53">
        <f>J14</f>
        <v>0.2284251594344453</v>
      </c>
      <c r="N38" s="56">
        <f t="shared" si="23"/>
        <v>0.7715748405655547</v>
      </c>
      <c r="O38" s="9">
        <f t="shared" si="21"/>
        <v>1</v>
      </c>
    </row>
    <row r="39" spans="2:15" ht="16.2" thickBot="1" x14ac:dyDescent="0.35">
      <c r="B39" s="6">
        <v>6</v>
      </c>
      <c r="C39" s="17">
        <f>G14</f>
        <v>0.42315049208499778</v>
      </c>
      <c r="D39" s="13">
        <f>SUM(G15:G19)</f>
        <v>0.57684950791500234</v>
      </c>
      <c r="E39" s="9">
        <f t="shared" si="22"/>
        <v>1</v>
      </c>
      <c r="F39" s="30"/>
      <c r="G39" s="30"/>
      <c r="L39" s="58">
        <v>10</v>
      </c>
      <c r="M39" s="53">
        <f>K14</f>
        <v>0.21210907661769923</v>
      </c>
      <c r="N39" s="56">
        <f t="shared" si="23"/>
        <v>0.78789092338230082</v>
      </c>
      <c r="O39" s="9">
        <f t="shared" si="21"/>
        <v>1</v>
      </c>
    </row>
    <row r="40" spans="2:15" ht="16.2" thickBot="1" x14ac:dyDescent="0.35">
      <c r="B40" s="6">
        <v>7</v>
      </c>
      <c r="C40" s="17">
        <f>H14</f>
        <v>0.26231240836153336</v>
      </c>
      <c r="D40" s="13">
        <f>SUM(H15:H19)</f>
        <v>0.73768759163846687</v>
      </c>
      <c r="E40" s="9">
        <f t="shared" si="22"/>
        <v>1.0000000000000002</v>
      </c>
      <c r="F40" s="30"/>
      <c r="G40" s="30"/>
      <c r="L40" s="58">
        <v>11</v>
      </c>
      <c r="M40" s="53">
        <f>L14</f>
        <v>0.2121090766176992</v>
      </c>
      <c r="N40" s="56">
        <f t="shared" si="23"/>
        <v>0.78789092338230082</v>
      </c>
      <c r="O40" s="9">
        <f t="shared" si="21"/>
        <v>1</v>
      </c>
    </row>
    <row r="41" spans="2:15" ht="16.2" thickBot="1" x14ac:dyDescent="0.35">
      <c r="B41" s="6">
        <v>8</v>
      </c>
      <c r="C41" s="17">
        <f>I14</f>
        <v>0.24474124225119143</v>
      </c>
      <c r="D41" s="13">
        <f>SUM(I15:I19)</f>
        <v>0.7552587577488088</v>
      </c>
      <c r="E41" s="9">
        <f t="shared" si="22"/>
        <v>1.0000000000000002</v>
      </c>
      <c r="F41" s="30"/>
      <c r="G41" s="30"/>
      <c r="L41" s="58">
        <v>12</v>
      </c>
      <c r="M41" s="53">
        <f>M14</f>
        <v>0.48267271400214928</v>
      </c>
      <c r="N41" s="56">
        <f t="shared" si="23"/>
        <v>0.51732728599785072</v>
      </c>
      <c r="O41" s="9">
        <f t="shared" si="21"/>
        <v>1</v>
      </c>
    </row>
    <row r="42" spans="2:15" ht="16.2" thickBot="1" x14ac:dyDescent="0.35">
      <c r="B42" s="6">
        <v>9</v>
      </c>
      <c r="C42" s="17">
        <f>J14</f>
        <v>0.2284251594344453</v>
      </c>
      <c r="D42" s="13">
        <f>SUM(J15:J19)</f>
        <v>0.77157484056555481</v>
      </c>
      <c r="E42" s="9">
        <f t="shared" si="22"/>
        <v>1</v>
      </c>
      <c r="F42" s="30"/>
      <c r="G42" s="30"/>
      <c r="L42" s="58">
        <v>13</v>
      </c>
      <c r="M42" s="53">
        <f>N14</f>
        <v>0.51962466300199583</v>
      </c>
      <c r="N42" s="56">
        <f t="shared" si="23"/>
        <v>0.48037533699800417</v>
      </c>
      <c r="O42" s="9">
        <f t="shared" si="21"/>
        <v>1</v>
      </c>
    </row>
    <row r="43" spans="2:15" ht="16.2" thickBot="1" x14ac:dyDescent="0.35">
      <c r="B43" s="7">
        <v>10</v>
      </c>
      <c r="C43" s="18">
        <f>K14</f>
        <v>0.21210907661769923</v>
      </c>
      <c r="D43" s="14">
        <f>SUM(K15:K19)</f>
        <v>0.78789092338230093</v>
      </c>
      <c r="E43" s="10">
        <f t="shared" si="22"/>
        <v>1.0000000000000002</v>
      </c>
      <c r="F43" s="30"/>
      <c r="G43" s="30"/>
      <c r="L43" s="58">
        <v>14</v>
      </c>
      <c r="M43" s="53">
        <f>O14</f>
        <v>0.55393718707328177</v>
      </c>
      <c r="N43" s="56">
        <f t="shared" si="23"/>
        <v>0.44606281292671823</v>
      </c>
      <c r="O43" s="9">
        <f t="shared" si="21"/>
        <v>1</v>
      </c>
    </row>
    <row r="44" spans="2:15" ht="16.2" thickBot="1" x14ac:dyDescent="0.35">
      <c r="C44" s="66">
        <f>SUM(C34:C43)/SUM($C$34:$D$43)</f>
        <v>0.31212025922298758</v>
      </c>
      <c r="D44" s="66">
        <f>SUM(D34:D43)/SUM($C$34:$D$43)</f>
        <v>0.68787974077701253</v>
      </c>
      <c r="L44" s="58">
        <v>15</v>
      </c>
      <c r="M44" s="53">
        <f>P14</f>
        <v>0.58579881656804744</v>
      </c>
      <c r="N44" s="56">
        <f t="shared" si="23"/>
        <v>0.41420118343195256</v>
      </c>
      <c r="O44" s="9">
        <f t="shared" si="21"/>
        <v>1</v>
      </c>
    </row>
    <row r="45" spans="2:15" ht="16.2" thickBot="1" x14ac:dyDescent="0.35">
      <c r="L45" s="59">
        <v>16</v>
      </c>
      <c r="M45" s="64">
        <f>Q14</f>
        <v>0.61538461538461542</v>
      </c>
      <c r="N45" s="65">
        <f t="shared" si="23"/>
        <v>0.38461538461538458</v>
      </c>
      <c r="O45" s="10">
        <f t="shared" si="21"/>
        <v>1</v>
      </c>
    </row>
    <row r="46" spans="2:15" x14ac:dyDescent="0.3">
      <c r="M46" s="66">
        <f>SUM(M34:M45)/SUM($M$34:$N$45)</f>
        <v>0.39638909341499318</v>
      </c>
      <c r="N46" s="66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6" type="noConversion"/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1.0000000000000009</v>
      </c>
    </row>
    <row r="2" spans="1:21" x14ac:dyDescent="0.3">
      <c r="A2" t="s">
        <v>39</v>
      </c>
      <c r="B2" s="133" t="s">
        <v>122</v>
      </c>
      <c r="C2" s="139">
        <f>Analysis!B41</f>
        <v>0.28952187138743751</v>
      </c>
      <c r="D2" s="133" t="s">
        <v>123</v>
      </c>
      <c r="E2" s="139">
        <f>Analysis!I41</f>
        <v>0.71047812861256332</v>
      </c>
      <c r="F2" s="133" t="s">
        <v>46</v>
      </c>
      <c r="G2" s="139">
        <f>Analysis!S41</f>
        <v>281.78010722983566</v>
      </c>
      <c r="H2" t="s">
        <v>149</v>
      </c>
      <c r="I2" s="153">
        <f>Analysis!T41</f>
        <v>-282.13909818806701</v>
      </c>
      <c r="J2" t="s">
        <v>47</v>
      </c>
      <c r="K2" s="153">
        <f>G2*C2+I2*E2</f>
        <v>-118.87215452415926</v>
      </c>
      <c r="L2" t="s">
        <v>46</v>
      </c>
      <c r="M2" s="160">
        <v>3</v>
      </c>
      <c r="N2" t="s">
        <v>149</v>
      </c>
      <c r="O2" s="160">
        <v>4</v>
      </c>
    </row>
    <row r="4" spans="1:21" x14ac:dyDescent="0.3">
      <c r="A4" t="s">
        <v>120</v>
      </c>
      <c r="B4">
        <f>$C$2</f>
        <v>0.28952187138743751</v>
      </c>
      <c r="C4" t="s">
        <v>121</v>
      </c>
      <c r="D4">
        <f>$E$2</f>
        <v>0.71047812861256332</v>
      </c>
      <c r="E4" t="s">
        <v>46</v>
      </c>
      <c r="F4">
        <f>G2</f>
        <v>281.78010722983566</v>
      </c>
      <c r="G4" t="s">
        <v>149</v>
      </c>
      <c r="H4">
        <f>I2</f>
        <v>-282.13909818806701</v>
      </c>
      <c r="I4" t="s">
        <v>47</v>
      </c>
      <c r="J4">
        <f>B4*F4+D4*H4</f>
        <v>-118.87215452415926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0.28952187138743751</v>
      </c>
      <c r="C7" s="95">
        <v>1</v>
      </c>
      <c r="D7" s="22">
        <f>C7*D4</f>
        <v>0.71047812861256332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1.0000000000000009</v>
      </c>
      <c r="R7" s="265">
        <f>B7-D7</f>
        <v>-0.42095625722512581</v>
      </c>
      <c r="S7" s="266">
        <f>IF(Rules!B23=Rules!D23,SUM(C7)*B4*F4,SUM(C7)*B4*F4*POWER(O2,A7-1))</f>
        <v>81.581503964934839</v>
      </c>
      <c r="T7" s="252">
        <f>IF(Rules!B23=Rules!D23,SUM(C7)*D4*H4,SUM(C7)*D4*H4*POWER(O2,A7-1))</f>
        <v>-200.4536584890941</v>
      </c>
      <c r="U7" s="263">
        <f>S7+T7</f>
        <v>-118.87215452415926</v>
      </c>
    </row>
    <row r="8" spans="1:21" x14ac:dyDescent="0.3">
      <c r="A8" s="98">
        <v>2</v>
      </c>
      <c r="B8" s="97">
        <f>C8*B4</f>
        <v>0.36449891898782183</v>
      </c>
      <c r="C8" s="97">
        <f>1/(1-B4*D4)</f>
        <v>1.25896850984377</v>
      </c>
      <c r="D8" s="128">
        <f>C8*D4</f>
        <v>0.89446959085594913</v>
      </c>
      <c r="E8" s="1">
        <f>D8*D4</f>
        <v>0.63550108101217995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1.0000000000000018</v>
      </c>
      <c r="R8" s="267">
        <f>B8-E8</f>
        <v>-0.27100216202435812</v>
      </c>
      <c r="S8" s="268">
        <f>IF(Rules!B23=Rules!D23,SUM(C8:D8)*B4*F4,SUM(C8:D8)*B4*F4*POWER(O2,A8-1))</f>
        <v>175.68071895047586</v>
      </c>
      <c r="T8" s="253">
        <f>IF(Rules!B23=Rules!D23,SUM(C8:D8)*D4*H4,SUM(C8:D8)*D4*H4*POWER(O2,A8-1))</f>
        <v>-431.66454561506492</v>
      </c>
      <c r="U8" s="264">
        <f>S8+T8</f>
        <v>-255.98382666458906</v>
      </c>
    </row>
    <row r="9" spans="1:21" x14ac:dyDescent="0.3">
      <c r="A9" s="98">
        <v>3</v>
      </c>
      <c r="B9" s="97">
        <f>C9*B4</f>
        <v>0.39070117158772599</v>
      </c>
      <c r="C9" s="97">
        <f>1/(1-D4*B4/(1-D4*B4))</f>
        <v>1.3494703170970133</v>
      </c>
      <c r="D9" s="128">
        <f>C9*D4*C8</f>
        <v>1.2070601624060133</v>
      </c>
      <c r="E9" s="1">
        <f>D9*(D4)</f>
        <v>0.85758984530900106</v>
      </c>
      <c r="F9" s="1">
        <f>E9*D4</f>
        <v>0.60929882841227678</v>
      </c>
      <c r="G9" s="1"/>
      <c r="H9" s="1"/>
      <c r="I9" s="1"/>
      <c r="J9" s="1"/>
      <c r="K9" s="1"/>
      <c r="L9" s="1"/>
      <c r="M9" s="235"/>
      <c r="N9" s="97">
        <f>B9+F9</f>
        <v>1.0000000000000027</v>
      </c>
      <c r="R9" s="267">
        <f>B9-F9</f>
        <v>-0.21859765682455079</v>
      </c>
      <c r="S9" s="268">
        <f>IF(Rules!B23=Rules!D23,SUM(C9:E9)*B4*F4,SUM(C9:E9)*B4*F4*POWER(O2,A9-1))</f>
        <v>278.52907081541701</v>
      </c>
      <c r="T9" s="253">
        <f>IF(Rules!B23=Rules!D23,SUM(C9:E9)*D4*H4,SUM(C9:E9)*D4*H4*POWER(O2,A9-1))</f>
        <v>-684.37290963054522</v>
      </c>
      <c r="U9" s="264">
        <f t="shared" ref="U9:U15" si="0">S9+T9</f>
        <v>-405.84383881512821</v>
      </c>
    </row>
    <row r="10" spans="1:21" x14ac:dyDescent="0.3">
      <c r="A10" s="98">
        <v>4</v>
      </c>
      <c r="B10" s="97">
        <f>C10*B4</f>
        <v>0.40076926143965846</v>
      </c>
      <c r="C10" s="97">
        <f>1/(1-D4*B4/(1-D4*B4/(1-D4*B4)))</f>
        <v>1.3842452023368899</v>
      </c>
      <c r="D10" s="128">
        <f>C10*D4*C9</f>
        <v>1.3271715898198719</v>
      </c>
      <c r="E10" s="1">
        <f>D10*D4*C8</f>
        <v>1.1871146289418204</v>
      </c>
      <c r="F10" s="1">
        <f>E10*D4</f>
        <v>0.84341898001918203</v>
      </c>
      <c r="G10" s="1">
        <f>F10*D4</f>
        <v>0.59923073856034537</v>
      </c>
      <c r="H10" s="1"/>
      <c r="I10" s="1"/>
      <c r="J10" s="1"/>
      <c r="K10" s="1"/>
      <c r="L10" s="1"/>
      <c r="M10" s="235"/>
      <c r="N10" s="97">
        <f>B10+G10</f>
        <v>1.0000000000000038</v>
      </c>
      <c r="R10" s="267">
        <f>B10-G10</f>
        <v>-0.1984614771206869</v>
      </c>
      <c r="S10" s="268">
        <f>IF(Rules!B23=Rules!D23,SUM(C10:F10)*B4*F4,SUM(C10:F10)*B4*F4*POWER(O2,A10-1))</f>
        <v>386.8554454503132</v>
      </c>
      <c r="T10" s="253">
        <f>IF(Rules!B23=Rules!D23,SUM(C10:F10)*D4*H4,SUM(C10:F10)*D4*H4*POWER(O2,A10-1))</f>
        <v>-950.54130627788311</v>
      </c>
      <c r="U10" s="264">
        <f t="shared" si="0"/>
        <v>-563.68586082756997</v>
      </c>
    </row>
    <row r="11" spans="1:21" x14ac:dyDescent="0.3">
      <c r="A11" s="98">
        <v>5</v>
      </c>
      <c r="B11" s="97">
        <f>C11*B4</f>
        <v>0.40477725414845073</v>
      </c>
      <c r="C11" s="97">
        <f>1/(1-D4*B4/(1-D4*B4/(1-D4*B4/(1-D4*B4))))</f>
        <v>1.3980886908774457</v>
      </c>
      <c r="D11" s="128">
        <f>C11*D4*C10</f>
        <v>1.374986590718476</v>
      </c>
      <c r="E11" s="1">
        <f>D11*D4*C9</f>
        <v>1.3182947186698828</v>
      </c>
      <c r="F11" s="1">
        <f>E11*D4*C8</f>
        <v>1.1791745376362086</v>
      </c>
      <c r="G11" s="1">
        <f>F11*D4</f>
        <v>0.83777771880735807</v>
      </c>
      <c r="H11" s="1">
        <f>G11*D4</f>
        <v>0.5952227458515541</v>
      </c>
      <c r="I11" s="1"/>
      <c r="J11" s="1"/>
      <c r="K11" s="1"/>
      <c r="L11" s="1"/>
      <c r="M11" s="235"/>
      <c r="N11" s="97">
        <f>B11+H11</f>
        <v>1.0000000000000049</v>
      </c>
      <c r="R11" s="267">
        <f>B11-H11</f>
        <v>-0.19044549170310338</v>
      </c>
      <c r="S11" s="268">
        <f>IF(Rules!B23=Rules!D23,SUM(C11:G11)*B4*F4,SUM(C11:G11)*B4*F4*POWER(O2,A11-1))</f>
        <v>498.32611640483526</v>
      </c>
      <c r="T11" s="253">
        <f>IF(Rules!B23=Rules!D23,SUM(C11:G11)*D4*H4,SUM(C11:G11)*D4*H4*POWER(O2,A11-1))</f>
        <v>-1224.4355435877528</v>
      </c>
      <c r="U11" s="264">
        <f t="shared" si="0"/>
        <v>-726.10942718291756</v>
      </c>
    </row>
    <row r="12" spans="1:21" x14ac:dyDescent="0.3">
      <c r="A12" s="98">
        <v>6</v>
      </c>
      <c r="B12" s="97">
        <f>C12*B4</f>
        <v>0.40639518857564244</v>
      </c>
      <c r="C12" s="97">
        <f>1/(1-D4*B4/(1-D4*B4/(1-D4*B4/(1-D4*B4/(1-D4*B4)))))</f>
        <v>1.4036769886438227</v>
      </c>
      <c r="D12" s="128">
        <f>C12*D4*C11</f>
        <v>1.3942884062932264</v>
      </c>
      <c r="E12" s="1">
        <f>D12*D4*C10</f>
        <v>1.3712491022613338</v>
      </c>
      <c r="F12" s="1">
        <f>E12*D4*C9</f>
        <v>1.3147113300554778</v>
      </c>
      <c r="G12" s="1">
        <f>F12*D4*C8</f>
        <v>1.1759693054884039</v>
      </c>
      <c r="H12" s="1">
        <f>G12*D4</f>
        <v>0.83550047146921702</v>
      </c>
      <c r="I12" s="1">
        <f>H12*D4</f>
        <v>0.59360481142436361</v>
      </c>
      <c r="J12" s="1"/>
      <c r="K12" s="1"/>
      <c r="L12" s="1"/>
      <c r="M12" s="235"/>
      <c r="N12" s="97">
        <f>B12+I12</f>
        <v>1.000000000000006</v>
      </c>
      <c r="R12" s="267">
        <f>B12-I12</f>
        <v>-0.18720962284872117</v>
      </c>
      <c r="S12" s="268">
        <f>IF(Rules!B23=Rules!D23,SUM(C12:H12)*B4*F4,SUM(C12:H12)*B4*F4*POWER(O2,A12-1))</f>
        <v>611.48564620373406</v>
      </c>
      <c r="T12" s="253">
        <f>IF(Rules!B23=Rules!D23,SUM(C12:H12)*D4*H4,SUM(C12:H12)*D4*H4*POWER(O2,A12-1))</f>
        <v>-1502.4794706872656</v>
      </c>
      <c r="U12" s="264">
        <f t="shared" si="0"/>
        <v>-890.99382448353151</v>
      </c>
    </row>
    <row r="13" spans="1:21" x14ac:dyDescent="0.3">
      <c r="A13" s="98">
        <v>7</v>
      </c>
      <c r="B13" s="97">
        <f>C13*B4</f>
        <v>0.4070519818293068</v>
      </c>
      <c r="C13" s="97">
        <f>1/(1-D4*B4/(1-D4*B4/(1-D4*B4/(1-D4*B4/(1-D4*B4/(1-D4*B4))))))</f>
        <v>1.4059455331600519</v>
      </c>
      <c r="D13" s="128">
        <f>C13*D4*C12</f>
        <v>1.4021238921076755</v>
      </c>
      <c r="E13" s="1">
        <f>D13*D4*C11</f>
        <v>1.3927456977415271</v>
      </c>
      <c r="F13" s="1">
        <f>E13*D4*C10</f>
        <v>1.3697318855169209</v>
      </c>
      <c r="G13" s="1">
        <f>F13*D4*C9</f>
        <v>1.3132566694538848</v>
      </c>
      <c r="H13" s="1">
        <f>G13*D4*C8</f>
        <v>1.1746681558152627</v>
      </c>
      <c r="I13" s="1">
        <f>H13*D4</f>
        <v>0.83457603308439876</v>
      </c>
      <c r="J13" s="1">
        <f>I13*D4</f>
        <v>0.59294801817070031</v>
      </c>
      <c r="K13" s="1"/>
      <c r="L13" s="1"/>
      <c r="M13" s="235"/>
      <c r="N13" s="97">
        <f>B13+J13</f>
        <v>1.0000000000000071</v>
      </c>
      <c r="R13" s="267">
        <f>B13-J13</f>
        <v>-0.18589603634139351</v>
      </c>
      <c r="S13" s="268">
        <f>IF(Rules!B23=Rules!D23,SUM(C13:I13)*B4*F4,SUM(C13:I13)*B4*F4*POWER(O2,A13-1))</f>
        <v>725.50821981220338</v>
      </c>
      <c r="T13" s="253">
        <f>IF(Rules!B23=Rules!D23,SUM(C13:I13)*D4*H4,SUM(C13:I13)*D4*H4*POWER(O2,A13-1))</f>
        <v>-1782.6439800346748</v>
      </c>
      <c r="U13" s="264">
        <f t="shared" si="0"/>
        <v>-1057.1357602224714</v>
      </c>
    </row>
    <row r="14" spans="1:21" x14ac:dyDescent="0.3">
      <c r="A14" s="98">
        <v>8</v>
      </c>
      <c r="B14" s="97">
        <f>C14*B4</f>
        <v>0.40731921033660629</v>
      </c>
      <c r="C14" s="97">
        <f>1/(1-D4*B4/(1-D4*B4/(1-D4*B4/(1-D4*B4/(1-D4*B4/(1-D4*B4/(1-D4*B4)))))))</f>
        <v>1.4068685325383679</v>
      </c>
      <c r="D14" s="128">
        <f>C14*D4*C13</f>
        <v>1.4053119047227258</v>
      </c>
      <c r="E14" s="1">
        <f>D14*D4*C12</f>
        <v>1.4014919859991246</v>
      </c>
      <c r="F14" s="1">
        <f>E14*D4*C11</f>
        <v>1.3921180181769646</v>
      </c>
      <c r="G14" s="1">
        <f>F14*D4*C10</f>
        <v>1.369114577766581</v>
      </c>
      <c r="H14" s="1">
        <f>G14*D4*C9</f>
        <v>1.3126648138295751</v>
      </c>
      <c r="I14" s="1">
        <f>H14*D4*C8</f>
        <v>1.1741387589571408</v>
      </c>
      <c r="J14" s="1">
        <f>I14*D4</f>
        <v>0.83419990819534695</v>
      </c>
      <c r="K14" s="1">
        <f>J14*D4</f>
        <v>0.59268078966340221</v>
      </c>
      <c r="L14" s="1"/>
      <c r="M14" s="235"/>
      <c r="N14" s="97">
        <f>B14+K14</f>
        <v>1.0000000000000084</v>
      </c>
      <c r="R14" s="267">
        <f>B14-K14</f>
        <v>-0.18536157932679592</v>
      </c>
      <c r="S14" s="268">
        <f>IF(Rules!B23=Rules!D23,SUM(C14:J14)*B4*F4,SUM(C14:J14)*B4*F4*POWER(O2,A14-1))</f>
        <v>839.95570013051622</v>
      </c>
      <c r="T14" s="253">
        <f>IF(Rules!B23=Rules!D23,SUM(C14:J14)*D4*H4,SUM(C14:J14)*D4*H4*POWER(O2,A14-1))</f>
        <v>-2063.8525263312108</v>
      </c>
      <c r="U14" s="264">
        <f t="shared" si="0"/>
        <v>-1223.8968262006947</v>
      </c>
    </row>
    <row r="15" spans="1:21" x14ac:dyDescent="0.3">
      <c r="A15" s="98">
        <v>9</v>
      </c>
      <c r="B15" s="97">
        <f>C15*B4</f>
        <v>0.40742803765477065</v>
      </c>
      <c r="C15" s="97">
        <f>1/(1-D4*B4/(1-D4*B4/(1-D4*B4/(1-D4*B4/(1-D4*B4/(1-D4*B4/(1-D4*B4/(1-D4*B4))))))))</f>
        <v>1.4072444188838202</v>
      </c>
      <c r="D15" s="128">
        <f>C15*D4*C14</f>
        <v>1.406610205067536</v>
      </c>
      <c r="E15" s="1">
        <f>D15*D4*C13</f>
        <v>1.4050538630779803</v>
      </c>
      <c r="F15" s="1">
        <f>E15*D4*C12</f>
        <v>1.4012346457631604</v>
      </c>
      <c r="G15" s="1">
        <f>F15*D4*C11</f>
        <v>1.3918623991774508</v>
      </c>
      <c r="H15" s="1">
        <f>G15*D4*C10</f>
        <v>1.3688631826305229</v>
      </c>
      <c r="I15" s="1">
        <f>H15*D4*C9</f>
        <v>1.3124237839297914</v>
      </c>
      <c r="J15" s="1">
        <f>I15*D4*C8</f>
        <v>1.1739231650412971</v>
      </c>
      <c r="K15" s="1">
        <f>J15*D4</f>
        <v>0.83404673343347813</v>
      </c>
      <c r="L15" s="1">
        <f>K15*D4</f>
        <v>0.59257196234523901</v>
      </c>
      <c r="M15" s="235"/>
      <c r="N15" s="97">
        <f>B15+L15</f>
        <v>1.0000000000000098</v>
      </c>
      <c r="R15" s="267">
        <f>B15-L15</f>
        <v>-0.18514392469046836</v>
      </c>
      <c r="S15" s="268">
        <f>IF(Rules!B23=Rules!D23,SUM(C15:K15)*B4*F4,SUM(C15:K15)*B4*F4*POWER(O2,A15-1))</f>
        <v>954.60658463600919</v>
      </c>
      <c r="T15" s="253">
        <f>IF(Rules!B23=Rules!D23,SUM(C15:K15)*D4*H4,SUM(C15:K15)*D4*H4*POWER(O2,A15-1))</f>
        <v>-2345.5608564205263</v>
      </c>
      <c r="U15" s="264">
        <f t="shared" si="0"/>
        <v>-1390.954271784517</v>
      </c>
    </row>
    <row r="16" spans="1:21" ht="16.2" thickBot="1" x14ac:dyDescent="0.35">
      <c r="A16" s="99">
        <v>10</v>
      </c>
      <c r="B16" s="129">
        <f>C16*B4</f>
        <v>0.40747237363800587</v>
      </c>
      <c r="C16" s="129">
        <f>1/(1-D4*B4/(1-D4*B4/(1-D4*B4/(1-D4*B4/(1-D4*B4/(1-D4*B4/(1-D4*B4/(1-D4*B4/(1-D4*B4)))))))))</f>
        <v>1.4073975540615626</v>
      </c>
      <c r="D16" s="137">
        <f>C16*D4*C15</f>
        <v>1.4071391294524489</v>
      </c>
      <c r="E16" s="109">
        <f>D16*D4*C14</f>
        <v>1.4065049630877737</v>
      </c>
      <c r="F16" s="109">
        <f>E16*D4*C13</f>
        <v>1.4049487375430665</v>
      </c>
      <c r="G16" s="109">
        <f>F16*D4*C12</f>
        <v>1.4011298059804684</v>
      </c>
      <c r="H16" s="109">
        <f>G16*D4*C11</f>
        <v>1.3917582606222787</v>
      </c>
      <c r="I16" s="109">
        <f>H16*D4*C10</f>
        <v>1.3687607648669913</v>
      </c>
      <c r="J16" s="109">
        <f>I16*D4*C9</f>
        <v>1.3123255889381651</v>
      </c>
      <c r="K16" s="109">
        <f>J16*D4*C8</f>
        <v>1.173835332607313</v>
      </c>
      <c r="L16" s="109">
        <f>K16*D4</f>
        <v>0.83398433041014952</v>
      </c>
      <c r="M16" s="237">
        <f>L16*D4</f>
        <v>0.59252762636200473</v>
      </c>
      <c r="N16" s="129">
        <f>B16+M16</f>
        <v>1.0000000000000107</v>
      </c>
      <c r="R16" s="269">
        <f>B16-M16</f>
        <v>-0.18505525272399886</v>
      </c>
      <c r="S16" s="270">
        <f>IF(Rules!B23=Rules!D23,SUM(C16:L16)*B4*F4,SUM(C16:L16)*B4*F4*POWER(O2,A16-1))</f>
        <v>1069.352770512591</v>
      </c>
      <c r="T16" s="254">
        <f>IF(Rules!B23=Rules!D23,SUM(C16:L16)*D4*H4,SUM(C16:L16)*D4*H4*POWER(O2,A16-1))</f>
        <v>-2627.5033512109726</v>
      </c>
      <c r="U16" s="271">
        <f>S16+T16</f>
        <v>-1558.1505806983816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4</v>
      </c>
      <c r="D21" s="57">
        <f>SUM($C$21:C21)</f>
        <v>4</v>
      </c>
      <c r="E21" s="57">
        <f t="shared" ref="E21:E30" si="2">D21/R7</f>
        <v>-9.5021749441790941</v>
      </c>
      <c r="F21" s="8">
        <f t="shared" ref="F21:F30" si="3">U7/E21</f>
        <v>12.509994314194222</v>
      </c>
      <c r="G21" s="256">
        <f>U7/D21</f>
        <v>-29.718038631039814</v>
      </c>
    </row>
    <row r="22" spans="1:7" x14ac:dyDescent="0.3">
      <c r="A22" s="97">
        <v>2</v>
      </c>
      <c r="B22" s="93">
        <f>C21</f>
        <v>4</v>
      </c>
      <c r="C22" s="1">
        <f t="shared" si="1"/>
        <v>16</v>
      </c>
      <c r="D22" s="9">
        <f>SUM($C$21:C22)</f>
        <v>20</v>
      </c>
      <c r="E22" s="9">
        <f t="shared" si="2"/>
        <v>-73.800149233504513</v>
      </c>
      <c r="F22" s="9">
        <f t="shared" si="3"/>
        <v>3.4686085234686086</v>
      </c>
      <c r="G22" s="257">
        <f>U8/D22</f>
        <v>-12.799191333229453</v>
      </c>
    </row>
    <row r="23" spans="1:7" x14ac:dyDescent="0.3">
      <c r="A23" s="97">
        <v>3</v>
      </c>
      <c r="B23" s="93">
        <f t="shared" ref="B23:B30" si="4">C22</f>
        <v>16</v>
      </c>
      <c r="C23" s="1">
        <f t="shared" si="1"/>
        <v>64</v>
      </c>
      <c r="D23" s="9">
        <f>SUM($C$21:C23)</f>
        <v>84</v>
      </c>
      <c r="E23" s="9">
        <f t="shared" si="2"/>
        <v>-384.26761393613407</v>
      </c>
      <c r="F23" s="9">
        <f t="shared" si="3"/>
        <v>1.0561489547817582</v>
      </c>
      <c r="G23" s="257">
        <f t="shared" ref="G23:G29" si="5">U9/D23</f>
        <v>-4.8314742716086689</v>
      </c>
    </row>
    <row r="24" spans="1:7" x14ac:dyDescent="0.3">
      <c r="A24" s="97">
        <v>4</v>
      </c>
      <c r="B24" s="93">
        <f t="shared" si="4"/>
        <v>64</v>
      </c>
      <c r="C24" s="1">
        <f t="shared" si="1"/>
        <v>256</v>
      </c>
      <c r="D24" s="9">
        <f>SUM($C$21:C24)</f>
        <v>340</v>
      </c>
      <c r="E24" s="9">
        <f t="shared" si="2"/>
        <v>-1713.1788240860556</v>
      </c>
      <c r="F24" s="9">
        <f t="shared" si="3"/>
        <v>0.3290292016820161</v>
      </c>
      <c r="G24" s="257">
        <f t="shared" si="5"/>
        <v>-1.6578995906693235</v>
      </c>
    </row>
    <row r="25" spans="1:7" x14ac:dyDescent="0.3">
      <c r="A25" s="97">
        <v>5</v>
      </c>
      <c r="B25" s="93">
        <f t="shared" si="4"/>
        <v>256</v>
      </c>
      <c r="C25" s="1">
        <f t="shared" si="1"/>
        <v>1024</v>
      </c>
      <c r="D25" s="9">
        <f>SUM($C$21:C25)</f>
        <v>1364</v>
      </c>
      <c r="E25" s="9">
        <f t="shared" si="2"/>
        <v>-7162.1543140880403</v>
      </c>
      <c r="F25" s="9">
        <f t="shared" si="3"/>
        <v>0.10138142733878994</v>
      </c>
      <c r="G25" s="257">
        <f t="shared" si="5"/>
        <v>-0.53233828972354658</v>
      </c>
    </row>
    <row r="26" spans="1:7" x14ac:dyDescent="0.3">
      <c r="A26" s="97">
        <v>6</v>
      </c>
      <c r="B26" s="93">
        <f t="shared" si="4"/>
        <v>1024</v>
      </c>
      <c r="C26" s="1">
        <f t="shared" si="1"/>
        <v>4096</v>
      </c>
      <c r="D26" s="9">
        <f>SUM($C$21:C26)</f>
        <v>5460</v>
      </c>
      <c r="E26" s="9">
        <f t="shared" si="2"/>
        <v>-29165.167457295036</v>
      </c>
      <c r="F26" s="9">
        <f t="shared" si="3"/>
        <v>3.0549930007710918E-2</v>
      </c>
      <c r="G26" s="257">
        <f t="shared" si="5"/>
        <v>-0.16318568213984094</v>
      </c>
    </row>
    <row r="27" spans="1:7" x14ac:dyDescent="0.3">
      <c r="A27" s="97">
        <v>7</v>
      </c>
      <c r="B27" s="93">
        <f t="shared" si="4"/>
        <v>4096</v>
      </c>
      <c r="C27" s="1">
        <f t="shared" si="1"/>
        <v>16384</v>
      </c>
      <c r="D27" s="9">
        <f>SUM($C$21:C27)</f>
        <v>21844</v>
      </c>
      <c r="E27" s="9">
        <f t="shared" si="2"/>
        <v>-117506.53983758981</v>
      </c>
      <c r="F27" s="9">
        <f t="shared" si="3"/>
        <v>8.9963993636743827E-3</v>
      </c>
      <c r="G27" s="257">
        <f t="shared" si="5"/>
        <v>-4.8394788510459232E-2</v>
      </c>
    </row>
    <row r="28" spans="1:7" x14ac:dyDescent="0.3">
      <c r="A28" s="97">
        <v>8</v>
      </c>
      <c r="B28" s="93">
        <f t="shared" si="4"/>
        <v>16384</v>
      </c>
      <c r="C28" s="1">
        <f t="shared" si="1"/>
        <v>65536</v>
      </c>
      <c r="D28" s="9">
        <f>SUM($C$21:C28)</f>
        <v>87380</v>
      </c>
      <c r="E28" s="9">
        <f t="shared" si="2"/>
        <v>-471402.97529482865</v>
      </c>
      <c r="F28" s="9">
        <f t="shared" si="3"/>
        <v>2.5962857477410603E-3</v>
      </c>
      <c r="G28" s="257">
        <f t="shared" si="5"/>
        <v>-1.4006601352720242E-2</v>
      </c>
    </row>
    <row r="29" spans="1:7" x14ac:dyDescent="0.3">
      <c r="A29" s="97">
        <v>9</v>
      </c>
      <c r="B29" s="93">
        <f t="shared" si="4"/>
        <v>65536</v>
      </c>
      <c r="C29" s="1">
        <f t="shared" si="1"/>
        <v>262144</v>
      </c>
      <c r="D29" s="9">
        <f>SUM($C$21:C29)</f>
        <v>349524</v>
      </c>
      <c r="E29" s="9">
        <f t="shared" si="2"/>
        <v>-1887850.2256250069</v>
      </c>
      <c r="F29" s="9">
        <f t="shared" si="3"/>
        <v>7.3679270362881483E-4</v>
      </c>
      <c r="G29" s="257">
        <f t="shared" si="5"/>
        <v>-3.9795672737337551E-3</v>
      </c>
    </row>
    <row r="30" spans="1:7" ht="16.2" thickBot="1" x14ac:dyDescent="0.35">
      <c r="A30" s="129">
        <v>10</v>
      </c>
      <c r="B30" s="94">
        <f t="shared" si="4"/>
        <v>262144</v>
      </c>
      <c r="C30" s="109">
        <f t="shared" si="1"/>
        <v>1048576</v>
      </c>
      <c r="D30" s="10">
        <f>SUM($C$21:C30)</f>
        <v>1398100</v>
      </c>
      <c r="E30" s="10">
        <f t="shared" si="2"/>
        <v>-7555040.8833041871</v>
      </c>
      <c r="F30" s="10">
        <f t="shared" si="3"/>
        <v>2.0623986087775167E-4</v>
      </c>
      <c r="G30" s="258">
        <f>U16/D30</f>
        <v>-1.1144772052774348E-3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4</v>
      </c>
      <c r="D33" s="57">
        <f>SUM($C$33:C33)</f>
        <v>4</v>
      </c>
      <c r="E33" s="96">
        <f>D33/$R$7</f>
        <v>-9.5021749441790941</v>
      </c>
      <c r="F33" s="8">
        <f t="shared" ref="F33:F42" si="7">U7/E33</f>
        <v>12.509994314194222</v>
      </c>
      <c r="G33" s="259">
        <f>U7/D33</f>
        <v>-29.718038631039814</v>
      </c>
    </row>
    <row r="34" spans="1:7" x14ac:dyDescent="0.3">
      <c r="A34" s="97">
        <v>2</v>
      </c>
      <c r="B34" s="93">
        <f>C33+1</f>
        <v>5</v>
      </c>
      <c r="C34" s="1">
        <f t="shared" si="6"/>
        <v>20</v>
      </c>
      <c r="D34" s="9">
        <f>SUM($C$33:C34)</f>
        <v>24</v>
      </c>
      <c r="E34" s="96">
        <f t="shared" ref="E34:E42" si="8">D34/$R$7</f>
        <v>-57.013049665074561</v>
      </c>
      <c r="F34" s="9">
        <f t="shared" si="7"/>
        <v>4.4899163992871154</v>
      </c>
      <c r="G34" s="259">
        <f t="shared" ref="G34:G42" si="9">U8/D34</f>
        <v>-10.66599277769121</v>
      </c>
    </row>
    <row r="35" spans="1:7" x14ac:dyDescent="0.3">
      <c r="A35" s="97">
        <v>3</v>
      </c>
      <c r="B35" s="93">
        <f t="shared" ref="B35:B42" si="10">C34</f>
        <v>20</v>
      </c>
      <c r="C35" s="1">
        <f t="shared" si="6"/>
        <v>80</v>
      </c>
      <c r="D35" s="9">
        <f>SUM($C$33:C35)</f>
        <v>104</v>
      </c>
      <c r="E35" s="96">
        <f t="shared" si="8"/>
        <v>-247.05654854865642</v>
      </c>
      <c r="F35" s="9">
        <f t="shared" si="7"/>
        <v>1.6427163788989771</v>
      </c>
      <c r="G35" s="259">
        <f t="shared" si="9"/>
        <v>-3.9023446039916174</v>
      </c>
    </row>
    <row r="36" spans="1:7" x14ac:dyDescent="0.3">
      <c r="A36" s="97">
        <v>4</v>
      </c>
      <c r="B36" s="93">
        <f t="shared" si="10"/>
        <v>80</v>
      </c>
      <c r="C36" s="1">
        <f t="shared" si="6"/>
        <v>320</v>
      </c>
      <c r="D36" s="9">
        <f>SUM($C$33:C36)</f>
        <v>424</v>
      </c>
      <c r="E36" s="96">
        <f t="shared" si="8"/>
        <v>-1007.2305440829839</v>
      </c>
      <c r="F36" s="9">
        <f t="shared" si="7"/>
        <v>0.55963936373749301</v>
      </c>
      <c r="G36" s="259">
        <f t="shared" si="9"/>
        <v>-1.3294477849706838</v>
      </c>
    </row>
    <row r="37" spans="1:7" x14ac:dyDescent="0.3">
      <c r="A37" s="97">
        <v>5</v>
      </c>
      <c r="B37" s="93">
        <f t="shared" si="10"/>
        <v>320</v>
      </c>
      <c r="C37" s="1">
        <f t="shared" si="6"/>
        <v>1280</v>
      </c>
      <c r="D37" s="9">
        <f>SUM($C$33:C37)</f>
        <v>1704</v>
      </c>
      <c r="E37" s="96">
        <f t="shared" si="8"/>
        <v>-4047.9265262202939</v>
      </c>
      <c r="F37" s="9">
        <f t="shared" si="7"/>
        <v>0.1793781143208926</v>
      </c>
      <c r="G37" s="259">
        <f t="shared" si="9"/>
        <v>-0.42612055585851971</v>
      </c>
    </row>
    <row r="38" spans="1:7" x14ac:dyDescent="0.3">
      <c r="A38" s="97">
        <v>6</v>
      </c>
      <c r="B38" s="93">
        <f t="shared" si="10"/>
        <v>1280</v>
      </c>
      <c r="C38" s="1">
        <f t="shared" si="6"/>
        <v>5120</v>
      </c>
      <c r="D38" s="9">
        <f>SUM($C$33:C38)</f>
        <v>6824</v>
      </c>
      <c r="E38" s="96">
        <f t="shared" si="8"/>
        <v>-16210.710454769534</v>
      </c>
      <c r="F38" s="9">
        <f t="shared" si="7"/>
        <v>5.4963280416953114E-2</v>
      </c>
      <c r="G38" s="259">
        <f t="shared" si="9"/>
        <v>-0.13056767650696535</v>
      </c>
    </row>
    <row r="39" spans="1:7" x14ac:dyDescent="0.3">
      <c r="A39" s="97">
        <v>7</v>
      </c>
      <c r="B39" s="93">
        <f t="shared" si="10"/>
        <v>5120</v>
      </c>
      <c r="C39" s="1">
        <f t="shared" si="6"/>
        <v>20480</v>
      </c>
      <c r="D39" s="9">
        <f>SUM($C$33:C39)</f>
        <v>27304</v>
      </c>
      <c r="E39" s="96">
        <f t="shared" si="8"/>
        <v>-64861.846168966491</v>
      </c>
      <c r="F39" s="9">
        <f t="shared" si="7"/>
        <v>1.6298268129288369E-2</v>
      </c>
      <c r="G39" s="259">
        <f t="shared" si="9"/>
        <v>-3.8717248762909148E-2</v>
      </c>
    </row>
    <row r="40" spans="1:7" x14ac:dyDescent="0.3">
      <c r="A40" s="97">
        <v>8</v>
      </c>
      <c r="B40" s="93">
        <f t="shared" si="10"/>
        <v>20480</v>
      </c>
      <c r="C40" s="1">
        <f t="shared" si="6"/>
        <v>81920</v>
      </c>
      <c r="D40" s="9">
        <f>SUM($C$33:C40)</f>
        <v>109224</v>
      </c>
      <c r="E40" s="96">
        <f t="shared" si="8"/>
        <v>-259466.38902575432</v>
      </c>
      <c r="F40" s="9">
        <f t="shared" si="7"/>
        <v>4.7169763713758401E-3</v>
      </c>
      <c r="G40" s="259">
        <f t="shared" si="9"/>
        <v>-1.1205383672093082E-2</v>
      </c>
    </row>
    <row r="41" spans="1:7" x14ac:dyDescent="0.3">
      <c r="A41" s="97">
        <v>9</v>
      </c>
      <c r="B41" s="93">
        <f t="shared" si="10"/>
        <v>81920</v>
      </c>
      <c r="C41" s="1">
        <f t="shared" si="6"/>
        <v>327680</v>
      </c>
      <c r="D41" s="9">
        <f>SUM($C$33:C41)</f>
        <v>436904</v>
      </c>
      <c r="E41" s="96">
        <f t="shared" si="8"/>
        <v>-1037884.5604529057</v>
      </c>
      <c r="F41" s="9">
        <f t="shared" si="7"/>
        <v>1.3401820633862603E-3</v>
      </c>
      <c r="G41" s="259">
        <f t="shared" si="9"/>
        <v>-3.1836611058367902E-3</v>
      </c>
    </row>
    <row r="42" spans="1:7" ht="16.2" thickBot="1" x14ac:dyDescent="0.35">
      <c r="A42" s="129">
        <v>10</v>
      </c>
      <c r="B42" s="94">
        <f t="shared" si="10"/>
        <v>327680</v>
      </c>
      <c r="C42" s="109">
        <f t="shared" si="6"/>
        <v>1310720</v>
      </c>
      <c r="D42" s="10">
        <f>SUM($C$33:C42)</f>
        <v>1747624</v>
      </c>
      <c r="E42" s="357">
        <f t="shared" si="8"/>
        <v>-4151557.2461615112</v>
      </c>
      <c r="F42" s="10">
        <f t="shared" si="7"/>
        <v>3.7531713723543912E-4</v>
      </c>
      <c r="G42" s="259">
        <f t="shared" si="9"/>
        <v>-8.9158227438990406E-4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4</v>
      </c>
      <c r="D45" s="57">
        <f>SUM(C45:C45)</f>
        <v>4</v>
      </c>
      <c r="E45" s="57">
        <f t="shared" ref="E45:E54" si="12">D45/R7</f>
        <v>-9.5021749441790941</v>
      </c>
      <c r="F45" s="262">
        <f t="shared" ref="F45:F54" si="13">U7/E45</f>
        <v>12.509994314194222</v>
      </c>
      <c r="G45" s="256">
        <f>U7/D45</f>
        <v>-29.718038631039814</v>
      </c>
    </row>
    <row r="46" spans="1:7" x14ac:dyDescent="0.3">
      <c r="A46" s="97">
        <v>2</v>
      </c>
      <c r="B46" s="93">
        <f t="shared" ref="B46:B54" si="14">B45*$O$2*2</f>
        <v>8</v>
      </c>
      <c r="C46" s="1">
        <f t="shared" si="11"/>
        <v>32</v>
      </c>
      <c r="D46" s="9">
        <f>SUM($C$45:C46)</f>
        <v>36</v>
      </c>
      <c r="E46" s="9">
        <f t="shared" si="12"/>
        <v>-132.84026862030814</v>
      </c>
      <c r="F46" s="98">
        <f t="shared" si="13"/>
        <v>1.9270047352603379</v>
      </c>
      <c r="G46" s="257">
        <f t="shared" ref="G46:G54" si="15">U8/D46</f>
        <v>-7.1106618517941405</v>
      </c>
    </row>
    <row r="47" spans="1:7" x14ac:dyDescent="0.3">
      <c r="A47" s="97">
        <v>3</v>
      </c>
      <c r="B47" s="93">
        <f t="shared" si="14"/>
        <v>64</v>
      </c>
      <c r="C47" s="1">
        <f t="shared" si="11"/>
        <v>256</v>
      </c>
      <c r="D47" s="9">
        <f>SUM($C$45:C47)</f>
        <v>292</v>
      </c>
      <c r="E47" s="9">
        <f t="shared" si="12"/>
        <v>-1335.7874198732279</v>
      </c>
      <c r="F47" s="98">
        <f t="shared" si="13"/>
        <v>0.3038236719235195</v>
      </c>
      <c r="G47" s="257">
        <f t="shared" si="15"/>
        <v>-1.3898761603257814</v>
      </c>
    </row>
    <row r="48" spans="1:7" x14ac:dyDescent="0.3">
      <c r="A48" s="97">
        <v>4</v>
      </c>
      <c r="B48" s="93">
        <f t="shared" si="14"/>
        <v>512</v>
      </c>
      <c r="C48" s="1">
        <f t="shared" si="11"/>
        <v>2048</v>
      </c>
      <c r="D48" s="9">
        <f>SUM($C$45:C48)</f>
        <v>2340</v>
      </c>
      <c r="E48" s="9">
        <f t="shared" si="12"/>
        <v>-11790.701318709911</v>
      </c>
      <c r="F48" s="98">
        <f t="shared" si="13"/>
        <v>4.7807661782857044E-2</v>
      </c>
      <c r="G48" s="257">
        <f t="shared" si="15"/>
        <v>-0.24089139351605554</v>
      </c>
    </row>
    <row r="49" spans="1:7" x14ac:dyDescent="0.3">
      <c r="A49" s="97">
        <v>5</v>
      </c>
      <c r="B49" s="93">
        <f t="shared" si="14"/>
        <v>4096</v>
      </c>
      <c r="C49" s="1">
        <f t="shared" si="11"/>
        <v>16384</v>
      </c>
      <c r="D49" s="9">
        <f>SUM($C$45:C49)</f>
        <v>18724</v>
      </c>
      <c r="E49" s="9">
        <f t="shared" si="12"/>
        <v>-98316.845584299474</v>
      </c>
      <c r="F49" s="98">
        <f t="shared" si="13"/>
        <v>7.3854019915674781E-3</v>
      </c>
      <c r="G49" s="257">
        <f t="shared" si="15"/>
        <v>-3.8779610509662332E-2</v>
      </c>
    </row>
    <row r="50" spans="1:7" x14ac:dyDescent="0.3">
      <c r="A50" s="97">
        <v>6</v>
      </c>
      <c r="B50" s="93">
        <f t="shared" si="14"/>
        <v>32768</v>
      </c>
      <c r="C50" s="1">
        <f t="shared" si="11"/>
        <v>131072</v>
      </c>
      <c r="D50" s="9">
        <f>SUM($C$45:C50)</f>
        <v>149796</v>
      </c>
      <c r="E50" s="9">
        <f t="shared" si="12"/>
        <v>-800151.17663607455</v>
      </c>
      <c r="F50" s="98">
        <f t="shared" si="13"/>
        <v>1.1135318556042993E-3</v>
      </c>
      <c r="G50" s="257">
        <f t="shared" si="15"/>
        <v>-5.9480481754087657E-3</v>
      </c>
    </row>
    <row r="51" spans="1:7" x14ac:dyDescent="0.3">
      <c r="A51" s="97">
        <v>7</v>
      </c>
      <c r="B51" s="93">
        <f t="shared" si="14"/>
        <v>262144</v>
      </c>
      <c r="C51" s="1">
        <f t="shared" si="11"/>
        <v>1048576</v>
      </c>
      <c r="D51" s="9">
        <f>SUM($C$45:C51)</f>
        <v>1198372</v>
      </c>
      <c r="E51" s="9">
        <f t="shared" si="12"/>
        <v>-6446463.4296947531</v>
      </c>
      <c r="F51" s="98">
        <f t="shared" si="13"/>
        <v>1.6398693202119473E-4</v>
      </c>
      <c r="G51" s="257">
        <f t="shared" si="15"/>
        <v>-8.8214324118259717E-4</v>
      </c>
    </row>
    <row r="52" spans="1:7" x14ac:dyDescent="0.3">
      <c r="A52" s="97">
        <v>8</v>
      </c>
      <c r="B52" s="93">
        <f t="shared" si="14"/>
        <v>2097152</v>
      </c>
      <c r="C52" s="1">
        <f t="shared" si="11"/>
        <v>8388608</v>
      </c>
      <c r="D52" s="9">
        <f>SUM($C$45:C52)</f>
        <v>9586980</v>
      </c>
      <c r="E52" s="9">
        <f t="shared" si="12"/>
        <v>-51720426.826413557</v>
      </c>
      <c r="F52" s="98">
        <f t="shared" si="13"/>
        <v>2.3663703130455454E-5</v>
      </c>
      <c r="G52" s="257">
        <f t="shared" si="15"/>
        <v>-1.276623948522574E-4</v>
      </c>
    </row>
    <row r="53" spans="1:7" x14ac:dyDescent="0.3">
      <c r="A53" s="97">
        <v>9</v>
      </c>
      <c r="B53" s="93">
        <f t="shared" si="14"/>
        <v>16777216</v>
      </c>
      <c r="C53" s="1">
        <f t="shared" si="11"/>
        <v>67108864</v>
      </c>
      <c r="D53" s="9">
        <f>SUM($C$45:C53)</f>
        <v>76695844</v>
      </c>
      <c r="E53" s="9">
        <f t="shared" si="12"/>
        <v>-414249855.23140138</v>
      </c>
      <c r="F53" s="98">
        <f t="shared" si="13"/>
        <v>3.3577664644143937E-6</v>
      </c>
      <c r="G53" s="257">
        <f t="shared" si="15"/>
        <v>-1.8135979725114142E-5</v>
      </c>
    </row>
    <row r="54" spans="1:7" ht="16.2" thickBot="1" x14ac:dyDescent="0.35">
      <c r="A54" s="129">
        <v>10</v>
      </c>
      <c r="B54" s="94">
        <f t="shared" si="14"/>
        <v>134217728</v>
      </c>
      <c r="C54" s="109">
        <f t="shared" si="11"/>
        <v>536870912</v>
      </c>
      <c r="D54" s="10">
        <f>SUM($C$45:C54)</f>
        <v>613566756</v>
      </c>
      <c r="E54" s="10">
        <f t="shared" si="12"/>
        <v>-3315586815.1178918</v>
      </c>
      <c r="F54" s="99">
        <f t="shared" si="13"/>
        <v>4.6994715191705175E-7</v>
      </c>
      <c r="G54" s="258">
        <f t="shared" si="15"/>
        <v>-2.5394964206606748E-6</v>
      </c>
    </row>
  </sheetData>
  <mergeCells count="3">
    <mergeCell ref="A18:F18"/>
    <mergeCell ref="A31:G31"/>
    <mergeCell ref="A43:G43"/>
  </mergeCells>
  <conditionalFormatting sqref="F21:F30">
    <cfRule type="cellIs" dxfId="312" priority="76" operator="equal">
      <formula>MAX($F$21:$F$30)</formula>
    </cfRule>
  </conditionalFormatting>
  <conditionalFormatting sqref="E21:E30">
    <cfRule type="cellIs" dxfId="311" priority="68" stopIfTrue="1" operator="lessThan">
      <formula>0</formula>
    </cfRule>
    <cfRule type="cellIs" dxfId="310" priority="69" operator="equal">
      <formula>MIN($E$21:$E$30)</formula>
    </cfRule>
  </conditionalFormatting>
  <conditionalFormatting sqref="R7:R16">
    <cfRule type="cellIs" dxfId="309" priority="12" operator="lessThanOrEqual">
      <formula>0</formula>
    </cfRule>
    <cfRule type="cellIs" dxfId="308" priority="13" operator="greaterThan">
      <formula>0</formula>
    </cfRule>
  </conditionalFormatting>
  <conditionalFormatting sqref="U7:U16">
    <cfRule type="cellIs" dxfId="307" priority="10" operator="lessThanOrEqual">
      <formula>0</formula>
    </cfRule>
    <cfRule type="cellIs" dxfId="306" priority="11" operator="greaterThan">
      <formula>0</formula>
    </cfRule>
  </conditionalFormatting>
  <conditionalFormatting sqref="S7:T16">
    <cfRule type="cellIs" dxfId="305" priority="8" operator="lessThanOrEqual">
      <formula>0</formula>
    </cfRule>
    <cfRule type="cellIs" dxfId="304" priority="9" operator="greaterThan">
      <formula>0</formula>
    </cfRule>
  </conditionalFormatting>
  <conditionalFormatting sqref="F45:F54">
    <cfRule type="cellIs" dxfId="303" priority="7" operator="equal">
      <formula>MAX($F$45:$F$54)</formula>
    </cfRule>
  </conditionalFormatting>
  <conditionalFormatting sqref="E45:E54">
    <cfRule type="cellIs" dxfId="302" priority="5" stopIfTrue="1" operator="lessThan">
      <formula>0</formula>
    </cfRule>
    <cfRule type="cellIs" dxfId="301" priority="6" operator="equal">
      <formula>MIN($E$45:$E$54)</formula>
    </cfRule>
  </conditionalFormatting>
  <conditionalFormatting sqref="E33:E42">
    <cfRule type="cellIs" dxfId="300" priority="3" stopIfTrue="1" operator="lessThan">
      <formula>0</formula>
    </cfRule>
    <cfRule type="cellIs" dxfId="299" priority="4" operator="equal">
      <formula>MIN($E$33:$E$42)</formula>
    </cfRule>
  </conditionalFormatting>
  <conditionalFormatting sqref="F33:F42">
    <cfRule type="cellIs" dxfId="298" priority="1" operator="lessThanOrEqual">
      <formula>0</formula>
    </cfRule>
    <cfRule type="cellIs" dxfId="297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1.0000000000000009</v>
      </c>
    </row>
    <row r="2" spans="1:21" x14ac:dyDescent="0.3">
      <c r="A2" t="s">
        <v>39</v>
      </c>
      <c r="B2" s="133" t="s">
        <v>122</v>
      </c>
      <c r="C2" s="139">
        <f>Analysis!B42</f>
        <v>0.30894254313971087</v>
      </c>
      <c r="D2" s="133" t="s">
        <v>123</v>
      </c>
      <c r="E2" s="139">
        <f>Analysis!J42</f>
        <v>0.69105745686029008</v>
      </c>
      <c r="F2" s="133" t="s">
        <v>46</v>
      </c>
      <c r="G2" s="139">
        <f>Analysis!S42</f>
        <v>361.04631809799531</v>
      </c>
      <c r="H2" t="s">
        <v>149</v>
      </c>
      <c r="I2" s="153">
        <f>Analysis!T42</f>
        <v>-361.50629508137473</v>
      </c>
      <c r="J2" t="s">
        <v>47</v>
      </c>
      <c r="K2" s="153">
        <f>G2*C2+I2*E2</f>
        <v>-138.2790532134967</v>
      </c>
      <c r="L2" t="s">
        <v>46</v>
      </c>
      <c r="M2" s="160">
        <v>3</v>
      </c>
      <c r="N2" t="s">
        <v>149</v>
      </c>
      <c r="O2" s="160">
        <v>5</v>
      </c>
    </row>
    <row r="4" spans="1:21" x14ac:dyDescent="0.3">
      <c r="A4" t="s">
        <v>120</v>
      </c>
      <c r="B4">
        <f>$C$2</f>
        <v>0.30894254313971087</v>
      </c>
      <c r="C4" t="s">
        <v>121</v>
      </c>
      <c r="D4">
        <f>$E$2</f>
        <v>0.69105745686029008</v>
      </c>
      <c r="E4" t="s">
        <v>46</v>
      </c>
      <c r="F4">
        <f>G2</f>
        <v>361.04631809799531</v>
      </c>
      <c r="G4" t="s">
        <v>149</v>
      </c>
      <c r="H4">
        <f>I2</f>
        <v>-361.50629508137473</v>
      </c>
      <c r="I4" t="s">
        <v>47</v>
      </c>
      <c r="J4">
        <f>B4*F4+D4*H4</f>
        <v>-138.2790532134967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0.30894254313971087</v>
      </c>
      <c r="C7" s="95">
        <v>1</v>
      </c>
      <c r="D7" s="22">
        <f>C7*D4</f>
        <v>0.69105745686029008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1.0000000000000009</v>
      </c>
      <c r="R7" s="265">
        <f>B7-D7</f>
        <v>-0.38211491372057921</v>
      </c>
      <c r="S7" s="266">
        <f>IF(Rules!B23=Rules!D23,SUM(C7)*B4*F4,SUM(C7)*B4*F4*POWER(O2,A7-1))</f>
        <v>111.54256770442369</v>
      </c>
      <c r="T7" s="252">
        <f>IF(Rules!B23=Rules!D23,SUM(C7)*D4*H4,SUM(C7)*D4*H4*POWER(O2,A7-1))</f>
        <v>-249.8216209179204</v>
      </c>
      <c r="U7" s="263">
        <f>S7+T7</f>
        <v>-138.2790532134967</v>
      </c>
    </row>
    <row r="8" spans="1:21" x14ac:dyDescent="0.3">
      <c r="A8" s="98">
        <v>2</v>
      </c>
      <c r="B8" s="97">
        <f>C8*B4</f>
        <v>0.39280531932404145</v>
      </c>
      <c r="C8" s="97">
        <f>1/(1-B4*D4)</f>
        <v>1.2714510450132661</v>
      </c>
      <c r="D8" s="128">
        <f>C8*D4</f>
        <v>0.87864572568922583</v>
      </c>
      <c r="E8" s="1">
        <f>D8*D4</f>
        <v>0.6071946806759605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1.000000000000002</v>
      </c>
      <c r="R8" s="267">
        <f>B8-E8</f>
        <v>-0.21438936135191905</v>
      </c>
      <c r="S8" s="268">
        <f>IF(Rules!B23=Rules!D23,SUM(C8:D8)*B4*F4,SUM(C8:D8)*B4*F4*POWER(O2,A8-1))</f>
        <v>239.82731461714548</v>
      </c>
      <c r="T8" s="253">
        <f>IF(Rules!B23=Rules!D23,SUM(C8:D8)*D4*H4,SUM(C8:D8)*D4*H4*POWER(O2,A8-1))</f>
        <v>-537.14066038728288</v>
      </c>
      <c r="U8" s="264">
        <f>S8+T8</f>
        <v>-297.3133457701374</v>
      </c>
    </row>
    <row r="9" spans="1:21" x14ac:dyDescent="0.3">
      <c r="A9" s="98">
        <v>3</v>
      </c>
      <c r="B9" s="97">
        <f>C9*B4</f>
        <v>0.42405186504637349</v>
      </c>
      <c r="C9" s="97">
        <f>1/(1-D4*B4/(1-D4*B4))</f>
        <v>1.3725913586935405</v>
      </c>
      <c r="D9" s="128">
        <f>C9*D4*C8</f>
        <v>1.2060215304340465</v>
      </c>
      <c r="E9" s="1">
        <f>D9*(D4)</f>
        <v>0.83343017174050704</v>
      </c>
      <c r="F9" s="1">
        <f>E9*D4</f>
        <v>0.57594813495362962</v>
      </c>
      <c r="G9" s="1"/>
      <c r="H9" s="1"/>
      <c r="I9" s="1"/>
      <c r="J9" s="1"/>
      <c r="K9" s="1"/>
      <c r="L9" s="1"/>
      <c r="M9" s="235"/>
      <c r="N9" s="97">
        <f>B9+F9</f>
        <v>1.0000000000000031</v>
      </c>
      <c r="R9" s="267">
        <f>B9-F9</f>
        <v>-0.15189626990725613</v>
      </c>
      <c r="S9" s="268">
        <f>IF(Rules!B23=Rules!D23,SUM(C9:E9)*B4*F4,SUM(C9:E9)*B4*F4*POWER(O2,A9-1))</f>
        <v>380.58804412728847</v>
      </c>
      <c r="T9" s="253">
        <f>IF(Rules!B23=Rules!D23,SUM(C9:E9)*D4*H4,SUM(C9:E9)*D4*H4*POWER(O2,A9-1))</f>
        <v>-852.40212810780997</v>
      </c>
      <c r="U9" s="264">
        <f t="shared" ref="U9:U15" si="0">S9+T9</f>
        <v>-471.8140839805215</v>
      </c>
    </row>
    <row r="10" spans="1:21" x14ac:dyDescent="0.3">
      <c r="A10" s="98">
        <v>4</v>
      </c>
      <c r="B10" s="97">
        <f>C10*B4</f>
        <v>0.43700404557282602</v>
      </c>
      <c r="C10" s="97">
        <f>1/(1-D4*B4/(1-D4*B4/(1-D4*B4)))</f>
        <v>1.4145155961094125</v>
      </c>
      <c r="D10" s="128">
        <f>C10*D4*C9</f>
        <v>1.3417239072896445</v>
      </c>
      <c r="E10" s="1">
        <f>D10*D4*C8</f>
        <v>1.1788999761950933</v>
      </c>
      <c r="F10" s="1">
        <f>E10*D4</f>
        <v>0.81468761944203771</v>
      </c>
      <c r="G10" s="1">
        <f>F10*D4</f>
        <v>0.56299595442717842</v>
      </c>
      <c r="H10" s="1"/>
      <c r="I10" s="1"/>
      <c r="J10" s="1"/>
      <c r="K10" s="1"/>
      <c r="L10" s="1"/>
      <c r="M10" s="235"/>
      <c r="N10" s="97">
        <f>B10+G10</f>
        <v>1.0000000000000044</v>
      </c>
      <c r="R10" s="267">
        <f>B10-G10</f>
        <v>-0.12599190885435241</v>
      </c>
      <c r="S10" s="268">
        <f>IF(Rules!B23=Rules!D23,SUM(C10:F10)*B4*F4,SUM(C10:F10)*B4*F4*POWER(O2,A10-1))</f>
        <v>529.80791077855031</v>
      </c>
      <c r="T10" s="253">
        <f>IF(Rules!B23=Rules!D23,SUM(C10:F10)*D4*H4,SUM(C10:F10)*D4*H4*POWER(O2,A10-1))</f>
        <v>-1186.6095049610842</v>
      </c>
      <c r="U10" s="264">
        <f t="shared" si="0"/>
        <v>-656.8015941825339</v>
      </c>
    </row>
    <row r="11" spans="1:21" x14ac:dyDescent="0.3">
      <c r="A11" s="98">
        <v>5</v>
      </c>
      <c r="B11" s="97">
        <f>C11*B4</f>
        <v>0.44260786214090014</v>
      </c>
      <c r="C11" s="97">
        <f>1/(1-D4*B4/(1-D4*B4/(1-D4*B4/(1-D4*B4))))</f>
        <v>1.4326542976010357</v>
      </c>
      <c r="D11" s="128">
        <f>C11*D4*C10</f>
        <v>1.4004361238308944</v>
      </c>
      <c r="E11" s="1">
        <f>D11*D4*C9</f>
        <v>1.3283689717837597</v>
      </c>
      <c r="F11" s="1">
        <f>E11*D4*C8</f>
        <v>1.1671657191959923</v>
      </c>
      <c r="G11" s="1">
        <f>F11*D4</f>
        <v>0.80657857364209395</v>
      </c>
      <c r="H11" s="1">
        <f>G11*D4</f>
        <v>0.55739213785910569</v>
      </c>
      <c r="I11" s="1"/>
      <c r="J11" s="1"/>
      <c r="K11" s="1"/>
      <c r="L11" s="1"/>
      <c r="M11" s="235"/>
      <c r="N11" s="97">
        <f>B11+H11</f>
        <v>1.0000000000000058</v>
      </c>
      <c r="R11" s="267">
        <f>B11-H11</f>
        <v>-0.11478427571820554</v>
      </c>
      <c r="S11" s="268">
        <f>IF(Rules!B23=Rules!D23,SUM(C11:G11)*B4*F4,SUM(C11:G11)*B4*F4*POWER(O2,A11-1))</f>
        <v>684.33637253208303</v>
      </c>
      <c r="T11" s="253">
        <f>IF(Rules!B23=Rules!D23,SUM(C11:G11)*D4*H4,SUM(C11:G11)*D4*H4*POWER(O2,A11-1))</f>
        <v>-1532.7065295115547</v>
      </c>
      <c r="U11" s="264">
        <f t="shared" si="0"/>
        <v>-848.37015697947163</v>
      </c>
    </row>
    <row r="12" spans="1:21" x14ac:dyDescent="0.3">
      <c r="A12" s="98">
        <v>6</v>
      </c>
      <c r="B12" s="97">
        <f>C12*B4</f>
        <v>0.44507716745401149</v>
      </c>
      <c r="C12" s="97">
        <f>1/(1-D4*B4/(1-D4*B4/(1-D4*B4/(1-D4*B4/(1-D4*B4)))))</f>
        <v>1.4406470631425385</v>
      </c>
      <c r="D12" s="128">
        <f>C12*D4*C11</f>
        <v>1.4263074896203849</v>
      </c>
      <c r="E12" s="1">
        <f>D12*D4*C10</f>
        <v>1.3942320457207706</v>
      </c>
      <c r="F12" s="1">
        <f>E12*D4*C9</f>
        <v>1.3224841586746354</v>
      </c>
      <c r="G12" s="1">
        <f>F12*D4*C8</f>
        <v>1.1619950533111805</v>
      </c>
      <c r="H12" s="1">
        <f>G12*D4</f>
        <v>0.80300534642546162</v>
      </c>
      <c r="I12" s="1">
        <f>H12*D4</f>
        <v>0.55492283254599573</v>
      </c>
      <c r="J12" s="1"/>
      <c r="K12" s="1"/>
      <c r="L12" s="1"/>
      <c r="M12" s="235"/>
      <c r="N12" s="97">
        <f>B12+I12</f>
        <v>1.0000000000000071</v>
      </c>
      <c r="R12" s="267">
        <f>B12-I12</f>
        <v>-0.10984566509198423</v>
      </c>
      <c r="S12" s="268">
        <f>IF(Rules!B23=Rules!D23,SUM(C12:H12)*B4*F4,SUM(C12:H12)*B4*F4*POWER(O2,A12-1))</f>
        <v>841.99816359638771</v>
      </c>
      <c r="T12" s="253">
        <f>IF(Rules!B23=Rules!D23,SUM(C12:H12)*D4*H4,SUM(C12:H12)*D4*H4*POWER(O2,A12-1))</f>
        <v>-1885.8212641918553</v>
      </c>
      <c r="U12" s="264">
        <f t="shared" si="0"/>
        <v>-1043.8231005954676</v>
      </c>
    </row>
    <row r="13" spans="1:21" x14ac:dyDescent="0.3">
      <c r="A13" s="98">
        <v>7</v>
      </c>
      <c r="B13" s="97">
        <f>C13*B4</f>
        <v>0.44617402652562771</v>
      </c>
      <c r="C13" s="97">
        <f>1/(1-D4*B4/(1-D4*B4/(1-D4*B4/(1-D4*B4/(1-D4*B4/(1-D4*B4))))))</f>
        <v>1.4441974290470498</v>
      </c>
      <c r="D13" s="128">
        <f>C13*D4*C12</f>
        <v>1.4377994837900123</v>
      </c>
      <c r="E13" s="1">
        <f>D13*D4*C11</f>
        <v>1.4234882538327267</v>
      </c>
      <c r="F13" s="1">
        <f>E13*D4*C10</f>
        <v>1.3914762101746487</v>
      </c>
      <c r="G13" s="1">
        <f>F13*D4*C9</f>
        <v>1.3198701398211421</v>
      </c>
      <c r="H13" s="1">
        <f>G13*D4*C8</f>
        <v>1.1596982568186873</v>
      </c>
      <c r="I13" s="1">
        <f>H13*D4</f>
        <v>0.80141812808243362</v>
      </c>
      <c r="J13" s="1">
        <f>I13*D4</f>
        <v>0.55382597347438078</v>
      </c>
      <c r="K13" s="1"/>
      <c r="L13" s="1"/>
      <c r="M13" s="235"/>
      <c r="N13" s="97">
        <f>B13+J13</f>
        <v>1.0000000000000084</v>
      </c>
      <c r="R13" s="267">
        <f>B13-J13</f>
        <v>-0.10765194694875307</v>
      </c>
      <c r="S13" s="268">
        <f>IF(Rules!B23=Rules!D23,SUM(C13:I13)*B4*F4,SUM(C13:I13)*B4*F4*POWER(O2,A13-1))</f>
        <v>1001.4233616572922</v>
      </c>
      <c r="T13" s="253">
        <f>IF(Rules!B23=Rules!D23,SUM(C13:I13)*D4*H4,SUM(C13:I13)*D4*H4*POWER(O2,A13-1))</f>
        <v>-2242.8854972860349</v>
      </c>
      <c r="U13" s="264">
        <f t="shared" si="0"/>
        <v>-1241.4621356287428</v>
      </c>
    </row>
    <row r="14" spans="1:21" x14ac:dyDescent="0.3">
      <c r="A14" s="98">
        <v>8</v>
      </c>
      <c r="B14" s="97">
        <f>C14*B4</f>
        <v>0.44666298448493402</v>
      </c>
      <c r="C14" s="97">
        <f>1/(1-D4*B4/(1-D4*B4/(1-D4*B4/(1-D4*B4/(1-D4*B4/(1-D4*B4/(1-D4*B4)))))))</f>
        <v>1.4457801115560276</v>
      </c>
      <c r="D14" s="128">
        <f>C14*D4*C13</f>
        <v>1.4429223862329499</v>
      </c>
      <c r="E14" s="1">
        <f>D14*D4*C12</f>
        <v>1.4365300895485804</v>
      </c>
      <c r="F14" s="1">
        <f>E14*D4*C11</f>
        <v>1.4222314945888033</v>
      </c>
      <c r="G14" s="1">
        <f>F14*D4*C10</f>
        <v>1.3902477134974698</v>
      </c>
      <c r="H14" s="1">
        <f>G14*D4*C9</f>
        <v>1.3187048622050235</v>
      </c>
      <c r="I14" s="1">
        <f>H14*D4*C8</f>
        <v>1.1586743906220434</v>
      </c>
      <c r="J14" s="1">
        <f>I14*D4</f>
        <v>0.80071057771241561</v>
      </c>
      <c r="K14" s="1">
        <f>J14*D4</f>
        <v>0.55333701551507564</v>
      </c>
      <c r="L14" s="1"/>
      <c r="M14" s="235"/>
      <c r="N14" s="97">
        <f>B14+K14</f>
        <v>1.0000000000000098</v>
      </c>
      <c r="R14" s="267">
        <f>B14-K14</f>
        <v>-0.10667403103014161</v>
      </c>
      <c r="S14" s="268">
        <f>IF(Rules!B23=Rules!D23,SUM(C14:J14)*B4*F4,SUM(C14:J14)*B4*F4*POWER(O2,A14-1))</f>
        <v>1161.8052580598592</v>
      </c>
      <c r="T14" s="253">
        <f>IF(Rules!B23=Rules!D23,SUM(C14:J14)*D4*H4,SUM(C14:J14)*D4*H4*POWER(O2,A14-1))</f>
        <v>-2602.0924453576658</v>
      </c>
      <c r="U14" s="264">
        <f t="shared" si="0"/>
        <v>-1440.2871872978067</v>
      </c>
    </row>
    <row r="15" spans="1:21" x14ac:dyDescent="0.3">
      <c r="A15" s="98">
        <v>9</v>
      </c>
      <c r="B15" s="97">
        <f>C15*B4</f>
        <v>0.44688129773914881</v>
      </c>
      <c r="C15" s="97">
        <f>1/(1-D4*B4/(1-D4*B4/(1-D4*B4/(1-D4*B4/(1-D4*B4/(1-D4*B4/(1-D4*B4/(1-D4*B4))))))))</f>
        <v>1.4464867583389409</v>
      </c>
      <c r="D15" s="128">
        <f>C15*D4*C14</f>
        <v>1.4452096943379837</v>
      </c>
      <c r="E15" s="1">
        <f>D15*D4*C13</f>
        <v>1.442353096500141</v>
      </c>
      <c r="F15" s="1">
        <f>E15*D4*C12</f>
        <v>1.4359633218286714</v>
      </c>
      <c r="G15" s="1">
        <f>F15*D4*C11</f>
        <v>1.4216703682279734</v>
      </c>
      <c r="H15" s="1">
        <f>G15*D4*C10</f>
        <v>1.3896992059984481</v>
      </c>
      <c r="I15" s="1">
        <f>H15*D4*C9</f>
        <v>1.3181845811796398</v>
      </c>
      <c r="J15" s="1">
        <f>I15*D4*C8</f>
        <v>1.1582172479229329</v>
      </c>
      <c r="K15" s="1">
        <f>J15*D4</f>
        <v>0.80039466584134611</v>
      </c>
      <c r="L15" s="1">
        <f>K15*D4</f>
        <v>0.55311870226086235</v>
      </c>
      <c r="M15" s="235"/>
      <c r="N15" s="97">
        <f>B15+L15</f>
        <v>1.0000000000000111</v>
      </c>
      <c r="R15" s="267">
        <f>B15-L15</f>
        <v>-0.10623740452171354</v>
      </c>
      <c r="S15" s="268">
        <f>IF(Rules!B23=Rules!D23,SUM(C15:K15)*B4*F4,SUM(C15:K15)*B4*F4*POWER(O2,A15-1))</f>
        <v>1322.6917272857611</v>
      </c>
      <c r="T15" s="253">
        <f>IF(Rules!B23=Rules!D23,SUM(C15:K15)*D4*H4,SUM(C15:K15)*D4*H4*POWER(O2,A15-1))</f>
        <v>-2962.4294839695349</v>
      </c>
      <c r="U15" s="264">
        <f t="shared" si="0"/>
        <v>-1639.7377566837738</v>
      </c>
    </row>
    <row r="16" spans="1:21" ht="16.2" thickBot="1" x14ac:dyDescent="0.35">
      <c r="A16" s="99">
        <v>10</v>
      </c>
      <c r="B16" s="129">
        <f>C16*B4</f>
        <v>0.44697884064470594</v>
      </c>
      <c r="C16" s="129">
        <f>1/(1-D4*B4/(1-D4*B4/(1-D4*B4/(1-D4*B4/(1-D4*B4/(1-D4*B4/(1-D4*B4/(1-D4*B4/(1-D4*B4)))))))))</f>
        <v>1.446802489881013</v>
      </c>
      <c r="D16" s="137">
        <f>C16*D4*C15</f>
        <v>1.4462316692944381</v>
      </c>
      <c r="E16" s="109">
        <f>D16*D4*C14</f>
        <v>1.4449548305046929</v>
      </c>
      <c r="F16" s="109">
        <f>E16*D4*C13</f>
        <v>1.4420987364300604</v>
      </c>
      <c r="G16" s="109">
        <f>F16*D4*C12</f>
        <v>1.4357100886002339</v>
      </c>
      <c r="H16" s="109">
        <f>G16*D4*C11</f>
        <v>1.4214196555728189</v>
      </c>
      <c r="I16" s="109">
        <f>H16*D4*C10</f>
        <v>1.3894541314821689</v>
      </c>
      <c r="J16" s="109">
        <f>I16*D4*C9</f>
        <v>1.3179521183220626</v>
      </c>
      <c r="K16" s="109">
        <f>J16*D4*C8</f>
        <v>1.1580129954267413</v>
      </c>
      <c r="L16" s="109">
        <f>K16*D4</f>
        <v>0.80025351563077052</v>
      </c>
      <c r="M16" s="237">
        <f>L16*D4</f>
        <v>0.55302115935530671</v>
      </c>
      <c r="N16" s="129">
        <f>B16+M16</f>
        <v>1.0000000000000127</v>
      </c>
      <c r="R16" s="269">
        <f>B16-M16</f>
        <v>-0.10604231871060077</v>
      </c>
      <c r="S16" s="270">
        <f>IF(Rules!B23=Rules!D23,SUM(C16:L16)*B4*F4,SUM(C16:L16)*B4*F4*POWER(O2,A16-1))</f>
        <v>1483.8385342720078</v>
      </c>
      <c r="T16" s="254">
        <f>IF(Rules!B23=Rules!D23,SUM(C16:L16)*D4*H4,SUM(C16:L16)*D4*H4*POWER(O2,A16-1))</f>
        <v>-3323.3496004378126</v>
      </c>
      <c r="U16" s="271">
        <f>S16+T16</f>
        <v>-1839.5110661658048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5</v>
      </c>
      <c r="D21" s="57">
        <f>SUM($C$21:C21)</f>
        <v>5</v>
      </c>
      <c r="E21" s="57">
        <f t="shared" ref="E21:E30" si="2">D21/R7</f>
        <v>-13.08506896869312</v>
      </c>
      <c r="F21" s="8">
        <f t="shared" ref="F21:F30" si="3">U7/E21</f>
        <v>10.567697697607734</v>
      </c>
      <c r="G21" s="256">
        <f>U7/D21</f>
        <v>-27.65581064269934</v>
      </c>
    </row>
    <row r="22" spans="1:7" x14ac:dyDescent="0.3">
      <c r="A22" s="97">
        <v>2</v>
      </c>
      <c r="B22" s="93">
        <f>C21</f>
        <v>5</v>
      </c>
      <c r="C22" s="1">
        <f t="shared" si="1"/>
        <v>25</v>
      </c>
      <c r="D22" s="9">
        <f>SUM($C$21:C22)</f>
        <v>30</v>
      </c>
      <c r="E22" s="9">
        <f t="shared" si="2"/>
        <v>-139.9323166542539</v>
      </c>
      <c r="F22" s="9">
        <f t="shared" si="3"/>
        <v>2.1246939440354016</v>
      </c>
      <c r="G22" s="257">
        <f>U8/D22</f>
        <v>-9.9104448590045795</v>
      </c>
    </row>
    <row r="23" spans="1:7" x14ac:dyDescent="0.3">
      <c r="A23" s="97">
        <v>3</v>
      </c>
      <c r="B23" s="93">
        <f t="shared" ref="B23:B30" si="4">C22</f>
        <v>25</v>
      </c>
      <c r="C23" s="1">
        <f t="shared" si="1"/>
        <v>125</v>
      </c>
      <c r="D23" s="9">
        <f>SUM($C$21:C23)</f>
        <v>155</v>
      </c>
      <c r="E23" s="9">
        <f t="shared" si="2"/>
        <v>-1020.4332212676383</v>
      </c>
      <c r="F23" s="9">
        <f t="shared" si="3"/>
        <v>0.46236644804096844</v>
      </c>
      <c r="G23" s="257">
        <f t="shared" ref="G23:G29" si="5">U9/D23</f>
        <v>-3.0439618321323967</v>
      </c>
    </row>
    <row r="24" spans="1:7" x14ac:dyDescent="0.3">
      <c r="A24" s="97">
        <v>4</v>
      </c>
      <c r="B24" s="93">
        <f t="shared" si="4"/>
        <v>125</v>
      </c>
      <c r="C24" s="1">
        <f t="shared" si="1"/>
        <v>625</v>
      </c>
      <c r="D24" s="9">
        <f>SUM($C$21:C24)</f>
        <v>780</v>
      </c>
      <c r="E24" s="9">
        <f t="shared" si="2"/>
        <v>-6190.8737401675999</v>
      </c>
      <c r="F24" s="9">
        <f t="shared" si="3"/>
        <v>0.10609190588415278</v>
      </c>
      <c r="G24" s="257">
        <f t="shared" si="5"/>
        <v>-0.84205332587504345</v>
      </c>
    </row>
    <row r="25" spans="1:7" x14ac:dyDescent="0.3">
      <c r="A25" s="97">
        <v>5</v>
      </c>
      <c r="B25" s="93">
        <f t="shared" si="4"/>
        <v>625</v>
      </c>
      <c r="C25" s="1">
        <f t="shared" si="1"/>
        <v>3125</v>
      </c>
      <c r="D25" s="9">
        <f>SUM($C$21:C25)</f>
        <v>3905</v>
      </c>
      <c r="E25" s="9">
        <f t="shared" si="2"/>
        <v>-34020.339245653675</v>
      </c>
      <c r="F25" s="9">
        <f t="shared" si="3"/>
        <v>2.4937145713144426E-2</v>
      </c>
      <c r="G25" s="257">
        <f t="shared" si="5"/>
        <v>-0.21725228091663806</v>
      </c>
    </row>
    <row r="26" spans="1:7" x14ac:dyDescent="0.3">
      <c r="A26" s="97">
        <v>6</v>
      </c>
      <c r="B26" s="93">
        <f t="shared" si="4"/>
        <v>3125</v>
      </c>
      <c r="C26" s="1">
        <f t="shared" si="1"/>
        <v>15625</v>
      </c>
      <c r="D26" s="9">
        <f>SUM($C$21:C26)</f>
        <v>19530</v>
      </c>
      <c r="E26" s="9">
        <f t="shared" si="2"/>
        <v>-177794.90873532125</v>
      </c>
      <c r="F26" s="9">
        <f t="shared" si="3"/>
        <v>5.8709392075415416E-3</v>
      </c>
      <c r="G26" s="257">
        <f t="shared" si="5"/>
        <v>-5.3447163368943555E-2</v>
      </c>
    </row>
    <row r="27" spans="1:7" x14ac:dyDescent="0.3">
      <c r="A27" s="97">
        <v>7</v>
      </c>
      <c r="B27" s="93">
        <f t="shared" si="4"/>
        <v>15625</v>
      </c>
      <c r="C27" s="1">
        <f t="shared" si="1"/>
        <v>78125</v>
      </c>
      <c r="D27" s="9">
        <f>SUM($C$21:C27)</f>
        <v>97655</v>
      </c>
      <c r="E27" s="9">
        <f t="shared" si="2"/>
        <v>-907136.40364059515</v>
      </c>
      <c r="F27" s="9">
        <f t="shared" si="3"/>
        <v>1.3685506729157863E-3</v>
      </c>
      <c r="G27" s="257">
        <f t="shared" si="5"/>
        <v>-1.2712734991846221E-2</v>
      </c>
    </row>
    <row r="28" spans="1:7" x14ac:dyDescent="0.3">
      <c r="A28" s="97">
        <v>8</v>
      </c>
      <c r="B28" s="93">
        <f t="shared" si="4"/>
        <v>78125</v>
      </c>
      <c r="C28" s="1">
        <f t="shared" si="1"/>
        <v>390625</v>
      </c>
      <c r="D28" s="9">
        <f>SUM($C$21:C28)</f>
        <v>488280</v>
      </c>
      <c r="E28" s="9">
        <f t="shared" si="2"/>
        <v>-4577308.9784338661</v>
      </c>
      <c r="F28" s="9">
        <f t="shared" si="3"/>
        <v>3.1465806527017614E-4</v>
      </c>
      <c r="G28" s="257">
        <f t="shared" si="5"/>
        <v>-2.9497157108581279E-3</v>
      </c>
    </row>
    <row r="29" spans="1:7" x14ac:dyDescent="0.3">
      <c r="A29" s="97">
        <v>9</v>
      </c>
      <c r="B29" s="93">
        <f t="shared" si="4"/>
        <v>390625</v>
      </c>
      <c r="C29" s="1">
        <f t="shared" si="1"/>
        <v>1953125</v>
      </c>
      <c r="D29" s="9">
        <f>SUM($C$21:C29)</f>
        <v>2441405</v>
      </c>
      <c r="E29" s="9">
        <f t="shared" si="2"/>
        <v>-22980653.668934546</v>
      </c>
      <c r="F29" s="9">
        <f t="shared" si="3"/>
        <v>7.135296411957098E-5</v>
      </c>
      <c r="G29" s="257">
        <f t="shared" si="5"/>
        <v>-6.7163692901578138E-4</v>
      </c>
    </row>
    <row r="30" spans="1:7" ht="16.2" thickBot="1" x14ac:dyDescent="0.35">
      <c r="A30" s="129">
        <v>10</v>
      </c>
      <c r="B30" s="94">
        <f t="shared" si="4"/>
        <v>1953125</v>
      </c>
      <c r="C30" s="109">
        <f t="shared" si="1"/>
        <v>9765625</v>
      </c>
      <c r="D30" s="10">
        <f>SUM($C$21:C30)</f>
        <v>12207030</v>
      </c>
      <c r="E30" s="10">
        <f t="shared" si="2"/>
        <v>-115114702.77554102</v>
      </c>
      <c r="F30" s="10">
        <f t="shared" si="3"/>
        <v>1.5979809892335095E-5</v>
      </c>
      <c r="G30" s="258">
        <f>U16/D30</f>
        <v>-1.5069276197124154E-4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5</v>
      </c>
      <c r="D33" s="57">
        <f>SUM($C$33:C33)</f>
        <v>5</v>
      </c>
      <c r="E33" s="96">
        <f>D33/$R$7</f>
        <v>-13.08506896869312</v>
      </c>
      <c r="F33" s="8">
        <f t="shared" ref="F33:F42" si="7">U7/E33</f>
        <v>10.567697697607734</v>
      </c>
      <c r="G33" s="259">
        <f>U7/D33</f>
        <v>-27.65581064269934</v>
      </c>
    </row>
    <row r="34" spans="1:7" x14ac:dyDescent="0.3">
      <c r="A34" s="97">
        <v>2</v>
      </c>
      <c r="B34" s="93">
        <f>C33+1</f>
        <v>6</v>
      </c>
      <c r="C34" s="1">
        <f t="shared" si="6"/>
        <v>30</v>
      </c>
      <c r="D34" s="9">
        <f>SUM($C$33:C34)</f>
        <v>35</v>
      </c>
      <c r="E34" s="96">
        <f t="shared" ref="E34:E42" si="8">D34/$R$7</f>
        <v>-91.595482780851839</v>
      </c>
      <c r="F34" s="9">
        <f t="shared" si="7"/>
        <v>3.2459389561980796</v>
      </c>
      <c r="G34" s="259">
        <f t="shared" ref="G34:G42" si="9">U8/D34</f>
        <v>-8.4946670220039255</v>
      </c>
    </row>
    <row r="35" spans="1:7" x14ac:dyDescent="0.3">
      <c r="A35" s="97">
        <v>3</v>
      </c>
      <c r="B35" s="93">
        <f t="shared" ref="B35:B42" si="10">C34</f>
        <v>30</v>
      </c>
      <c r="C35" s="1">
        <f t="shared" si="6"/>
        <v>150</v>
      </c>
      <c r="D35" s="9">
        <f>SUM($C$33:C35)</f>
        <v>185</v>
      </c>
      <c r="E35" s="96">
        <f t="shared" si="8"/>
        <v>-484.14755184164545</v>
      </c>
      <c r="F35" s="9">
        <f t="shared" si="7"/>
        <v>0.97452539455335718</v>
      </c>
      <c r="G35" s="259">
        <f t="shared" si="9"/>
        <v>-2.5503463998947109</v>
      </c>
    </row>
    <row r="36" spans="1:7" x14ac:dyDescent="0.3">
      <c r="A36" s="97">
        <v>4</v>
      </c>
      <c r="B36" s="93">
        <f t="shared" si="10"/>
        <v>150</v>
      </c>
      <c r="C36" s="1">
        <f t="shared" si="6"/>
        <v>750</v>
      </c>
      <c r="D36" s="9">
        <f>SUM($C$33:C36)</f>
        <v>935</v>
      </c>
      <c r="E36" s="96">
        <f t="shared" si="8"/>
        <v>-2446.9078971456133</v>
      </c>
      <c r="F36" s="9">
        <f t="shared" si="7"/>
        <v>0.26842105293325974</v>
      </c>
      <c r="G36" s="259">
        <f t="shared" si="9"/>
        <v>-0.70246159805618602</v>
      </c>
    </row>
    <row r="37" spans="1:7" x14ac:dyDescent="0.3">
      <c r="A37" s="97">
        <v>5</v>
      </c>
      <c r="B37" s="93">
        <f t="shared" si="10"/>
        <v>750</v>
      </c>
      <c r="C37" s="1">
        <f t="shared" si="6"/>
        <v>3750</v>
      </c>
      <c r="D37" s="9">
        <f>SUM($C$33:C37)</f>
        <v>4685</v>
      </c>
      <c r="E37" s="96">
        <f t="shared" si="8"/>
        <v>-12260.709623665454</v>
      </c>
      <c r="F37" s="9">
        <f t="shared" si="7"/>
        <v>6.9194213305725727E-2</v>
      </c>
      <c r="G37" s="259">
        <f t="shared" si="9"/>
        <v>-0.18108221066797686</v>
      </c>
    </row>
    <row r="38" spans="1:7" x14ac:dyDescent="0.3">
      <c r="A38" s="97">
        <v>6</v>
      </c>
      <c r="B38" s="93">
        <f t="shared" si="10"/>
        <v>3750</v>
      </c>
      <c r="C38" s="1">
        <f t="shared" si="6"/>
        <v>18750</v>
      </c>
      <c r="D38" s="9">
        <f>SUM($C$33:C38)</f>
        <v>23435</v>
      </c>
      <c r="E38" s="96">
        <f t="shared" si="8"/>
        <v>-61329.718256264656</v>
      </c>
      <c r="F38" s="9">
        <f t="shared" si="7"/>
        <v>1.7019858076534437E-2</v>
      </c>
      <c r="G38" s="259">
        <f t="shared" si="9"/>
        <v>-4.4541203353764353E-2</v>
      </c>
    </row>
    <row r="39" spans="1:7" x14ac:dyDescent="0.3">
      <c r="A39" s="97">
        <v>7</v>
      </c>
      <c r="B39" s="93">
        <f t="shared" si="10"/>
        <v>18750</v>
      </c>
      <c r="C39" s="1">
        <f t="shared" si="6"/>
        <v>93750</v>
      </c>
      <c r="D39" s="9">
        <f>SUM($C$33:C39)</f>
        <v>117185</v>
      </c>
      <c r="E39" s="96">
        <f t="shared" si="8"/>
        <v>-306674.76141926064</v>
      </c>
      <c r="F39" s="9">
        <f t="shared" si="7"/>
        <v>4.0481392400319414E-3</v>
      </c>
      <c r="G39" s="259">
        <f t="shared" si="9"/>
        <v>-1.059403623013818E-2</v>
      </c>
    </row>
    <row r="40" spans="1:7" x14ac:dyDescent="0.3">
      <c r="A40" s="97">
        <v>8</v>
      </c>
      <c r="B40" s="93">
        <f t="shared" si="10"/>
        <v>93750</v>
      </c>
      <c r="C40" s="1">
        <f t="shared" si="6"/>
        <v>468750</v>
      </c>
      <c r="D40" s="9">
        <f>SUM($C$33:C40)</f>
        <v>585935</v>
      </c>
      <c r="E40" s="96">
        <f t="shared" si="8"/>
        <v>-1533399.9772342406</v>
      </c>
      <c r="F40" s="9">
        <f t="shared" si="7"/>
        <v>9.3927690666568324E-4</v>
      </c>
      <c r="G40" s="259">
        <f t="shared" si="9"/>
        <v>-2.4581006208842389E-3</v>
      </c>
    </row>
    <row r="41" spans="1:7" x14ac:dyDescent="0.3">
      <c r="A41" s="97">
        <v>9</v>
      </c>
      <c r="B41" s="93">
        <f t="shared" si="10"/>
        <v>468750</v>
      </c>
      <c r="C41" s="1">
        <f t="shared" si="6"/>
        <v>2343750</v>
      </c>
      <c r="D41" s="9">
        <f>SUM($C$33:C41)</f>
        <v>2929685</v>
      </c>
      <c r="E41" s="96">
        <f t="shared" si="8"/>
        <v>-7667026.0563091412</v>
      </c>
      <c r="F41" s="9">
        <f t="shared" si="7"/>
        <v>2.1386881231927538E-4</v>
      </c>
      <c r="G41" s="259">
        <f t="shared" si="9"/>
        <v>-5.5969763189004068E-4</v>
      </c>
    </row>
    <row r="42" spans="1:7" ht="16.2" thickBot="1" x14ac:dyDescent="0.35">
      <c r="A42" s="129">
        <v>10</v>
      </c>
      <c r="B42" s="94">
        <f t="shared" si="10"/>
        <v>2343750</v>
      </c>
      <c r="C42" s="109">
        <f t="shared" si="6"/>
        <v>11718750</v>
      </c>
      <c r="D42" s="10">
        <f>SUM($C$33:C42)</f>
        <v>14648435</v>
      </c>
      <c r="E42" s="357">
        <f t="shared" si="8"/>
        <v>-38335156.45168364</v>
      </c>
      <c r="F42" s="10">
        <f t="shared" si="7"/>
        <v>4.7984963058237772E-5</v>
      </c>
      <c r="G42" s="259">
        <f t="shared" si="9"/>
        <v>-1.2557731021544655E-4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5</v>
      </c>
      <c r="D45" s="57">
        <f>SUM(C45:C45)</f>
        <v>5</v>
      </c>
      <c r="E45" s="57">
        <f t="shared" ref="E45:E54" si="12">D45/R7</f>
        <v>-13.08506896869312</v>
      </c>
      <c r="F45" s="262">
        <f t="shared" ref="F45:F54" si="13">U7/E45</f>
        <v>10.567697697607734</v>
      </c>
      <c r="G45" s="256">
        <f>U7/D45</f>
        <v>-27.65581064269934</v>
      </c>
    </row>
    <row r="46" spans="1:7" x14ac:dyDescent="0.3">
      <c r="A46" s="97">
        <v>2</v>
      </c>
      <c r="B46" s="93">
        <f t="shared" ref="B46:B54" si="14">B45*$O$2*2</f>
        <v>10</v>
      </c>
      <c r="C46" s="1">
        <f t="shared" si="11"/>
        <v>50</v>
      </c>
      <c r="D46" s="9">
        <f>SUM($C$45:C46)</f>
        <v>55</v>
      </c>
      <c r="E46" s="9">
        <f t="shared" si="12"/>
        <v>-256.54258053279881</v>
      </c>
      <c r="F46" s="98">
        <f t="shared" si="13"/>
        <v>1.1589239694738553</v>
      </c>
      <c r="G46" s="257">
        <f t="shared" ref="G46:G54" si="15">U8/D46</f>
        <v>-5.4056971958206796</v>
      </c>
    </row>
    <row r="47" spans="1:7" x14ac:dyDescent="0.3">
      <c r="A47" s="97">
        <v>3</v>
      </c>
      <c r="B47" s="93">
        <f t="shared" si="14"/>
        <v>100</v>
      </c>
      <c r="C47" s="1">
        <f t="shared" si="11"/>
        <v>500</v>
      </c>
      <c r="D47" s="9">
        <f>SUM($C$45:C47)</f>
        <v>555</v>
      </c>
      <c r="E47" s="9">
        <f t="shared" si="12"/>
        <v>-3653.809276151866</v>
      </c>
      <c r="F47" s="98">
        <f t="shared" si="13"/>
        <v>0.129129368371802</v>
      </c>
      <c r="G47" s="257">
        <f t="shared" si="15"/>
        <v>-0.85011546663157023</v>
      </c>
    </row>
    <row r="48" spans="1:7" x14ac:dyDescent="0.3">
      <c r="A48" s="97">
        <v>4</v>
      </c>
      <c r="B48" s="93">
        <f t="shared" si="14"/>
        <v>1000</v>
      </c>
      <c r="C48" s="1">
        <f t="shared" si="11"/>
        <v>5000</v>
      </c>
      <c r="D48" s="9">
        <f>SUM($C$45:C48)</f>
        <v>5555</v>
      </c>
      <c r="E48" s="9">
        <f t="shared" si="12"/>
        <v>-44090.132854655145</v>
      </c>
      <c r="F48" s="98">
        <f t="shared" si="13"/>
        <v>1.4896793265461597E-2</v>
      </c>
      <c r="G48" s="257">
        <f t="shared" si="15"/>
        <v>-0.11823611056391249</v>
      </c>
    </row>
    <row r="49" spans="1:7" x14ac:dyDescent="0.3">
      <c r="A49" s="97">
        <v>5</v>
      </c>
      <c r="B49" s="93">
        <f t="shared" si="14"/>
        <v>10000</v>
      </c>
      <c r="C49" s="1">
        <f t="shared" si="11"/>
        <v>50000</v>
      </c>
      <c r="D49" s="9">
        <f>SUM($C$45:C49)</f>
        <v>55555</v>
      </c>
      <c r="E49" s="9">
        <f t="shared" si="12"/>
        <v>-483994.86473554157</v>
      </c>
      <c r="F49" s="98">
        <f t="shared" si="13"/>
        <v>1.7528495006719285E-3</v>
      </c>
      <c r="G49" s="257">
        <f t="shared" si="15"/>
        <v>-1.5270815533785826E-2</v>
      </c>
    </row>
    <row r="50" spans="1:7" x14ac:dyDescent="0.3">
      <c r="A50" s="97">
        <v>6</v>
      </c>
      <c r="B50" s="93">
        <f t="shared" si="14"/>
        <v>100000</v>
      </c>
      <c r="C50" s="1">
        <f t="shared" si="11"/>
        <v>500000</v>
      </c>
      <c r="D50" s="9">
        <f>SUM($C$45:C50)</f>
        <v>555555</v>
      </c>
      <c r="E50" s="9">
        <f t="shared" si="12"/>
        <v>-5057596.0328956172</v>
      </c>
      <c r="F50" s="98">
        <f t="shared" si="13"/>
        <v>2.0638720328911863E-4</v>
      </c>
      <c r="G50" s="257">
        <f t="shared" si="15"/>
        <v>-1.8788834599553017E-3</v>
      </c>
    </row>
    <row r="51" spans="1:7" x14ac:dyDescent="0.3">
      <c r="A51" s="97">
        <v>7</v>
      </c>
      <c r="B51" s="93">
        <f t="shared" si="14"/>
        <v>1000000</v>
      </c>
      <c r="C51" s="1">
        <f t="shared" si="11"/>
        <v>5000000</v>
      </c>
      <c r="D51" s="9">
        <f>SUM($C$45:C51)</f>
        <v>5555555</v>
      </c>
      <c r="E51" s="9">
        <f t="shared" si="12"/>
        <v>-51606637.47813759</v>
      </c>
      <c r="F51" s="98">
        <f t="shared" si="13"/>
        <v>2.4056249279071328E-5</v>
      </c>
      <c r="G51" s="257">
        <f t="shared" si="15"/>
        <v>-2.2346320675949437E-4</v>
      </c>
    </row>
    <row r="52" spans="1:7" x14ac:dyDescent="0.3">
      <c r="A52" s="97">
        <v>8</v>
      </c>
      <c r="B52" s="93">
        <f t="shared" si="14"/>
        <v>10000000</v>
      </c>
      <c r="C52" s="1">
        <f t="shared" si="11"/>
        <v>50000000</v>
      </c>
      <c r="D52" s="9">
        <f>SUM($C$45:C52)</f>
        <v>55555555</v>
      </c>
      <c r="E52" s="9">
        <f t="shared" si="12"/>
        <v>-520797371.80178678</v>
      </c>
      <c r="F52" s="98">
        <f t="shared" si="13"/>
        <v>2.7655423496376123E-6</v>
      </c>
      <c r="G52" s="257">
        <f t="shared" si="15"/>
        <v>-2.5925169630612216E-5</v>
      </c>
    </row>
    <row r="53" spans="1:7" x14ac:dyDescent="0.3">
      <c r="A53" s="97">
        <v>9</v>
      </c>
      <c r="B53" s="93">
        <f t="shared" si="14"/>
        <v>100000000</v>
      </c>
      <c r="C53" s="1">
        <f t="shared" si="11"/>
        <v>500000000</v>
      </c>
      <c r="D53" s="9">
        <f>SUM($C$45:C53)</f>
        <v>555555555</v>
      </c>
      <c r="E53" s="9">
        <f t="shared" si="12"/>
        <v>-5229378084.876421</v>
      </c>
      <c r="F53" s="98">
        <f t="shared" si="13"/>
        <v>3.1356267037297678E-7</v>
      </c>
      <c r="G53" s="257">
        <f t="shared" si="15"/>
        <v>-2.9515279649823209E-6</v>
      </c>
    </row>
    <row r="54" spans="1:7" ht="16.2" thickBot="1" x14ac:dyDescent="0.35">
      <c r="A54" s="129">
        <v>10</v>
      </c>
      <c r="B54" s="94">
        <f t="shared" si="14"/>
        <v>1000000000</v>
      </c>
      <c r="C54" s="109">
        <f t="shared" si="11"/>
        <v>5000000000</v>
      </c>
      <c r="D54" s="10">
        <f>SUM($C$45:C54)</f>
        <v>5555555555</v>
      </c>
      <c r="E54" s="10">
        <f t="shared" si="12"/>
        <v>-52389985644.897316</v>
      </c>
      <c r="F54" s="99">
        <f t="shared" si="13"/>
        <v>3.5111883378516819E-8</v>
      </c>
      <c r="G54" s="258">
        <f t="shared" si="15"/>
        <v>-3.3111199194295607E-7</v>
      </c>
    </row>
  </sheetData>
  <mergeCells count="3">
    <mergeCell ref="A18:F18"/>
    <mergeCell ref="A31:G31"/>
    <mergeCell ref="A43:G43"/>
  </mergeCells>
  <conditionalFormatting sqref="F21:F30">
    <cfRule type="cellIs" dxfId="296" priority="80" operator="equal">
      <formula>MAX($F$21:$F$30)</formula>
    </cfRule>
  </conditionalFormatting>
  <conditionalFormatting sqref="E21:E30">
    <cfRule type="cellIs" dxfId="295" priority="74" stopIfTrue="1" operator="lessThan">
      <formula>0</formula>
    </cfRule>
    <cfRule type="cellIs" dxfId="294" priority="75" operator="equal">
      <formula>MIN($E$21:$E$30)</formula>
    </cfRule>
  </conditionalFormatting>
  <conditionalFormatting sqref="R7:R16">
    <cfRule type="cellIs" dxfId="293" priority="12" operator="lessThanOrEqual">
      <formula>0</formula>
    </cfRule>
    <cfRule type="cellIs" dxfId="292" priority="13" operator="greaterThan">
      <formula>0</formula>
    </cfRule>
  </conditionalFormatting>
  <conditionalFormatting sqref="U7:U16">
    <cfRule type="cellIs" dxfId="291" priority="10" operator="lessThanOrEqual">
      <formula>0</formula>
    </cfRule>
    <cfRule type="cellIs" dxfId="290" priority="11" operator="greaterThan">
      <formula>0</formula>
    </cfRule>
  </conditionalFormatting>
  <conditionalFormatting sqref="S7:T16">
    <cfRule type="cellIs" dxfId="289" priority="8" operator="lessThanOrEqual">
      <formula>0</formula>
    </cfRule>
    <cfRule type="cellIs" dxfId="288" priority="9" operator="greaterThan">
      <formula>0</formula>
    </cfRule>
  </conditionalFormatting>
  <conditionalFormatting sqref="F45:F54">
    <cfRule type="cellIs" dxfId="287" priority="7" operator="equal">
      <formula>MAX($F$45:$F$54)</formula>
    </cfRule>
  </conditionalFormatting>
  <conditionalFormatting sqref="E45:E54">
    <cfRule type="cellIs" dxfId="286" priority="5" stopIfTrue="1" operator="lessThan">
      <formula>0</formula>
    </cfRule>
    <cfRule type="cellIs" dxfId="285" priority="6" operator="equal">
      <formula>MIN($E$45:$E$54)</formula>
    </cfRule>
  </conditionalFormatting>
  <conditionalFormatting sqref="E33:E42">
    <cfRule type="cellIs" dxfId="284" priority="3" stopIfTrue="1" operator="lessThan">
      <formula>0</formula>
    </cfRule>
    <cfRule type="cellIs" dxfId="283" priority="4" operator="equal">
      <formula>MIN($E$33:$E$42)</formula>
    </cfRule>
  </conditionalFormatting>
  <conditionalFormatting sqref="F33:F42">
    <cfRule type="cellIs" dxfId="282" priority="1" operator="lessThanOrEqual">
      <formula>0</formula>
    </cfRule>
    <cfRule type="cellIs" dxfId="281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1:U54"/>
  <sheetViews>
    <sheetView topLeftCell="A5"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1.0000000000000009</v>
      </c>
    </row>
    <row r="2" spans="1:21" x14ac:dyDescent="0.3">
      <c r="A2" t="s">
        <v>39</v>
      </c>
      <c r="B2" s="133" t="s">
        <v>122</v>
      </c>
      <c r="C2" s="139">
        <f>Analysis!B43</f>
        <v>0.32202086870187641</v>
      </c>
      <c r="D2" s="133" t="s">
        <v>123</v>
      </c>
      <c r="E2" s="139">
        <f>Analysis!K43</f>
        <v>0.67797913129812448</v>
      </c>
      <c r="F2" s="133" t="s">
        <v>46</v>
      </c>
      <c r="G2" s="139">
        <f>Analysis!S43</f>
        <v>442.9170406044401</v>
      </c>
      <c r="H2" t="s">
        <v>149</v>
      </c>
      <c r="I2" s="153">
        <f>Analysis!T43</f>
        <v>-443.48132178946321</v>
      </c>
      <c r="J2" t="s">
        <v>47</v>
      </c>
      <c r="K2" s="153">
        <f>G2*C2+I2*E2</f>
        <v>-158.04255111545817</v>
      </c>
      <c r="L2" t="s">
        <v>46</v>
      </c>
      <c r="M2" s="160">
        <v>3</v>
      </c>
      <c r="N2" t="s">
        <v>149</v>
      </c>
      <c r="O2" s="160">
        <v>6</v>
      </c>
    </row>
    <row r="4" spans="1:21" x14ac:dyDescent="0.3">
      <c r="A4" t="s">
        <v>120</v>
      </c>
      <c r="B4">
        <f>$C$2</f>
        <v>0.32202086870187641</v>
      </c>
      <c r="C4" t="s">
        <v>121</v>
      </c>
      <c r="D4">
        <f>$E$2</f>
        <v>0.67797913129812448</v>
      </c>
      <c r="E4" t="s">
        <v>46</v>
      </c>
      <c r="F4">
        <f>G2</f>
        <v>442.9170406044401</v>
      </c>
      <c r="G4" t="s">
        <v>149</v>
      </c>
      <c r="H4">
        <f>I2</f>
        <v>-443.48132178946321</v>
      </c>
      <c r="I4" t="s">
        <v>47</v>
      </c>
      <c r="J4">
        <f>B4*F4+D4*H4</f>
        <v>-158.04255111545817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0.32202086870187641</v>
      </c>
      <c r="C7" s="95">
        <v>1</v>
      </c>
      <c r="D7" s="22">
        <f>C7*D4</f>
        <v>0.67797913129812448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1.0000000000000009</v>
      </c>
      <c r="R7" s="265">
        <f>B7-D7</f>
        <v>-0.35595826259624808</v>
      </c>
      <c r="S7" s="266">
        <f>IF(Rules!B23=Rules!D23,SUM(C7)*B4*F4,SUM(C7)*B4*F4*POWER(O2,A7-1))</f>
        <v>142.62853017830608</v>
      </c>
      <c r="T7" s="252">
        <f>IF(Rules!B23=Rules!D23,SUM(C7)*D4*H4,SUM(C7)*D4*H4*POWER(O2,A7-1))</f>
        <v>-300.67108129376425</v>
      </c>
      <c r="U7" s="263">
        <f>S7+T7</f>
        <v>-158.04255111545817</v>
      </c>
    </row>
    <row r="8" spans="1:21" x14ac:dyDescent="0.3">
      <c r="A8" s="98">
        <v>2</v>
      </c>
      <c r="B8" s="97">
        <f>C8*B4</f>
        <v>0.41196177623276597</v>
      </c>
      <c r="C8" s="97">
        <f>1/(1-B4*D4)</f>
        <v>1.279301487178323</v>
      </c>
      <c r="D8" s="128">
        <f>C8*D4</f>
        <v>0.86733971094555817</v>
      </c>
      <c r="E8" s="1">
        <f>D8*D4</f>
        <v>0.58803822376723591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1.0000000000000018</v>
      </c>
      <c r="R8" s="267">
        <f>B8-E8</f>
        <v>-0.17607644753446994</v>
      </c>
      <c r="S8" s="268">
        <f>IF(Rules!B23=Rules!D23,SUM(C8:D8)*B4*F4,SUM(C8:D8)*B4*F4*POWER(O2,A8-1))</f>
        <v>306.1722789086071</v>
      </c>
      <c r="T8" s="253">
        <f>IF(Rules!B23=Rules!D23,SUM(C8:D8)*D4*H4,SUM(C8:D8)*D4*H4*POWER(O2,A8-1))</f>
        <v>-645.43293018964891</v>
      </c>
      <c r="U8" s="264">
        <f>S8+T8</f>
        <v>-339.26065128104182</v>
      </c>
    </row>
    <row r="9" spans="1:21" x14ac:dyDescent="0.3">
      <c r="A9" s="98">
        <v>3</v>
      </c>
      <c r="B9" s="97">
        <f>C9*B4</f>
        <v>0.44681772332386416</v>
      </c>
      <c r="C9" s="97">
        <f>1/(1-D4*B4/(1-D4*B4))</f>
        <v>1.3875427549930728</v>
      </c>
      <c r="D9" s="128">
        <f>C9*D4*C8</f>
        <v>1.2034709320402952</v>
      </c>
      <c r="E9" s="1">
        <f>D9*(D4)</f>
        <v>0.81592817704722354</v>
      </c>
      <c r="F9" s="1">
        <f>E9*D4</f>
        <v>0.55318227667613895</v>
      </c>
      <c r="G9" s="1"/>
      <c r="H9" s="1"/>
      <c r="I9" s="1"/>
      <c r="J9" s="1"/>
      <c r="K9" s="1"/>
      <c r="L9" s="1"/>
      <c r="M9" s="235"/>
      <c r="N9" s="97">
        <f>B9+F9</f>
        <v>1.0000000000000031</v>
      </c>
      <c r="R9" s="267">
        <f>B9-F9</f>
        <v>-0.10636455335227479</v>
      </c>
      <c r="S9" s="268">
        <f>IF(Rules!B23=Rules!D23,SUM(C9:E9)*B4*F4,SUM(C9:E9)*B4*F4*POWER(O2,A9-1))</f>
        <v>485.92711047675294</v>
      </c>
      <c r="T9" s="253">
        <f>IF(Rules!B23=Rules!D23,SUM(C9:E9)*D4*H4,SUM(C9:E9)*D4*H4*POWER(O2,A9-1))</f>
        <v>-1024.3688941781043</v>
      </c>
      <c r="U9" s="264">
        <f t="shared" ref="U9:U15" si="0">S9+T9</f>
        <v>-538.44178370135137</v>
      </c>
    </row>
    <row r="10" spans="1:21" x14ac:dyDescent="0.3">
      <c r="A10" s="98">
        <v>4</v>
      </c>
      <c r="B10" s="97">
        <f>C10*B4</f>
        <v>0.46196550856671253</v>
      </c>
      <c r="C10" s="97">
        <f>1/(1-D4*B4/(1-D4*B4/(1-D4*B4)))</f>
        <v>1.4345825176765032</v>
      </c>
      <c r="D10" s="128">
        <f>C10*D4*C9</f>
        <v>1.3495476843733234</v>
      </c>
      <c r="E10" s="1">
        <f>D10*D4*C8</f>
        <v>1.1705162984716058</v>
      </c>
      <c r="F10" s="1">
        <f>E10*D4</f>
        <v>0.79358562320807546</v>
      </c>
      <c r="G10" s="1">
        <f>F10*D4</f>
        <v>0.53803449143329174</v>
      </c>
      <c r="H10" s="1"/>
      <c r="I10" s="1"/>
      <c r="J10" s="1"/>
      <c r="K10" s="1"/>
      <c r="L10" s="1"/>
      <c r="M10" s="235"/>
      <c r="N10" s="97">
        <f>B10+G10</f>
        <v>1.0000000000000042</v>
      </c>
      <c r="R10" s="267">
        <f>B10-G10</f>
        <v>-7.6068982866579204E-2</v>
      </c>
      <c r="S10" s="268">
        <f>IF(Rules!B23=Rules!D23,SUM(C10:F10)*B4*F4,SUM(C10:F10)*B4*F4*POWER(O2,A10-1))</f>
        <v>677.23336875295649</v>
      </c>
      <c r="T10" s="253">
        <f>IF(Rules!B23=Rules!D23,SUM(C10:F10)*D4*H4,SUM(C10:F10)*D4*H4*POWER(O2,A10-1))</f>
        <v>-1427.656086875538</v>
      </c>
      <c r="U10" s="264">
        <f t="shared" si="0"/>
        <v>-750.4227181225815</v>
      </c>
    </row>
    <row r="11" spans="1:21" x14ac:dyDescent="0.3">
      <c r="A11" s="98">
        <v>5</v>
      </c>
      <c r="B11" s="97">
        <f>C11*B4</f>
        <v>0.46887341761714357</v>
      </c>
      <c r="C11" s="97">
        <f>1/(1-D4*B4/(1-D4*B4/(1-D4*B4/(1-D4*B4))))</f>
        <v>1.4560342610938726</v>
      </c>
      <c r="D11" s="128">
        <f>C11*D4*C10</f>
        <v>1.4161636881865083</v>
      </c>
      <c r="E11" s="1">
        <f>D11*D4*C9</f>
        <v>1.332220630418038</v>
      </c>
      <c r="F11" s="1">
        <f>E11*D4*C8</f>
        <v>1.1554878565024904</v>
      </c>
      <c r="G11" s="1">
        <f>F11*D4</f>
        <v>0.7833966531770904</v>
      </c>
      <c r="H11" s="1">
        <f>G11*D4</f>
        <v>0.53112658238286181</v>
      </c>
      <c r="I11" s="1"/>
      <c r="J11" s="1"/>
      <c r="K11" s="1"/>
      <c r="L11" s="1"/>
      <c r="M11" s="235"/>
      <c r="N11" s="97">
        <f>B11+H11</f>
        <v>1.0000000000000053</v>
      </c>
      <c r="R11" s="267">
        <f>B11-H11</f>
        <v>-6.2253164765718239E-2</v>
      </c>
      <c r="S11" s="268">
        <f>IF(Rules!B23=Rules!D23,SUM(C11:G11)*B4*F4,SUM(C11:G11)*B4*F4*POWER(O2,A11-1))</f>
        <v>876.2102900778309</v>
      </c>
      <c r="T11" s="253">
        <f>IF(Rules!B23=Rules!D23,SUM(C11:G11)*D4*H4,SUM(C11:G11)*D4*H4*POWER(O2,A11-1))</f>
        <v>-1847.1135825986057</v>
      </c>
      <c r="U11" s="264">
        <f t="shared" si="0"/>
        <v>-970.90329252077481</v>
      </c>
    </row>
    <row r="12" spans="1:21" x14ac:dyDescent="0.3">
      <c r="A12" s="98">
        <v>6</v>
      </c>
      <c r="B12" s="97">
        <f>C12*B4</f>
        <v>0.47209272047556222</v>
      </c>
      <c r="C12" s="97">
        <f>1/(1-D4*B4/(1-D4*B4/(1-D4*B4/(1-D4*B4/(1-D4*B4)))))</f>
        <v>1.4660314481438803</v>
      </c>
      <c r="D12" s="128">
        <f>C12*D4*C11</f>
        <v>1.4472088409131252</v>
      </c>
      <c r="E12" s="1">
        <f>D12*D4*C10</f>
        <v>1.4075799344061726</v>
      </c>
      <c r="F12" s="1">
        <f>E12*D4*C9</f>
        <v>1.3241456783711909</v>
      </c>
      <c r="G12" s="1">
        <f>F12*D4*C8</f>
        <v>1.1484841299282789</v>
      </c>
      <c r="H12" s="1">
        <f>G12*D4</f>
        <v>0.77864827271845682</v>
      </c>
      <c r="I12" s="1">
        <f>H12*D4</f>
        <v>0.52790727952444449</v>
      </c>
      <c r="J12" s="1"/>
      <c r="K12" s="1"/>
      <c r="L12" s="1"/>
      <c r="M12" s="235"/>
      <c r="N12" s="97">
        <f>B12+I12</f>
        <v>1.0000000000000067</v>
      </c>
      <c r="R12" s="267">
        <f>B12-I12</f>
        <v>-5.5814559048882273E-2</v>
      </c>
      <c r="S12" s="268">
        <f>IF(Rules!B23=Rules!D23,SUM(C12:H12)*B4*F4,SUM(C12:H12)*B4*F4*POWER(O2,A12-1))</f>
        <v>1079.9972515337834</v>
      </c>
      <c r="T12" s="253">
        <f>IF(Rules!B23=Rules!D23,SUM(C12:H12)*D4*H4,SUM(C12:H12)*D4*H4*POWER(O2,A12-1))</f>
        <v>-2276.7109848710129</v>
      </c>
      <c r="U12" s="264">
        <f t="shared" si="0"/>
        <v>-1196.7137333372295</v>
      </c>
    </row>
    <row r="13" spans="1:21" x14ac:dyDescent="0.3">
      <c r="A13" s="98">
        <v>7</v>
      </c>
      <c r="B13" s="97">
        <f>C13*B4</f>
        <v>0.47360816705156938</v>
      </c>
      <c r="C13" s="97">
        <f>1/(1-D4*B4/(1-D4*B4/(1-D4*B4/(1-D4*B4/(1-D4*B4/(1-D4*B4))))))</f>
        <v>1.4707374989725617</v>
      </c>
      <c r="D13" s="128">
        <f>C13*D4*C12</f>
        <v>1.4618229584628741</v>
      </c>
      <c r="E13" s="1">
        <f>D13*D4*C11</f>
        <v>1.44305438468986</v>
      </c>
      <c r="F13" s="1">
        <f>E13*D4*C10</f>
        <v>1.4035392396198227</v>
      </c>
      <c r="G13" s="1">
        <f>F13*D4*C9</f>
        <v>1.3203444956403365</v>
      </c>
      <c r="H13" s="1">
        <f>G13*D4*C8</f>
        <v>1.1451872131972483</v>
      </c>
      <c r="I13" s="1">
        <f>H13*D4</f>
        <v>0.77641303197719047</v>
      </c>
      <c r="J13" s="1">
        <f>I13*D4</f>
        <v>0.5263918329484385</v>
      </c>
      <c r="K13" s="1"/>
      <c r="L13" s="1"/>
      <c r="M13" s="235"/>
      <c r="N13" s="97">
        <f>B13+J13</f>
        <v>1.000000000000008</v>
      </c>
      <c r="R13" s="267">
        <f>B13-J13</f>
        <v>-5.2783665896869114E-2</v>
      </c>
      <c r="S13" s="268">
        <f>IF(Rules!B23=Rules!D23,SUM(C13:I13)*B4*F4,SUM(C13:I13)*B4*F4*POWER(O2,A13-1))</f>
        <v>1286.6660656549652</v>
      </c>
      <c r="T13" s="253">
        <f>IF(Rules!B23=Rules!D23,SUM(C13:I13)*D4*H4,SUM(C13:I13)*D4*H4*POWER(O2,A13-1))</f>
        <v>-2712.3835374369869</v>
      </c>
      <c r="U13" s="264">
        <f t="shared" si="0"/>
        <v>-1425.7174717820217</v>
      </c>
    </row>
    <row r="14" spans="1:21" x14ac:dyDescent="0.3">
      <c r="A14" s="98">
        <v>8</v>
      </c>
      <c r="B14" s="97">
        <f>C14*B4</f>
        <v>0.47432491764732065</v>
      </c>
      <c r="C14" s="97">
        <f>1/(1-D4*B4/(1-D4*B4/(1-D4*B4/(1-D4*B4/(1-D4*B4/(1-D4*B4/(1-D4*B4)))))))</f>
        <v>1.4729632882471533</v>
      </c>
      <c r="D14" s="128">
        <f>C14*D4*C13</f>
        <v>1.4687348995540339</v>
      </c>
      <c r="E14" s="1">
        <f>D14*D4*C12</f>
        <v>1.4598324973447934</v>
      </c>
      <c r="F14" s="1">
        <f>E14*D4*C11</f>
        <v>1.441089479413628</v>
      </c>
      <c r="G14" s="1">
        <f>F14*D4*C10</f>
        <v>1.4016281393268699</v>
      </c>
      <c r="H14" s="1">
        <f>G14*D4*C9</f>
        <v>1.3185466757567252</v>
      </c>
      <c r="I14" s="1">
        <f>H14*D4*C8</f>
        <v>1.1436278926190646</v>
      </c>
      <c r="J14" s="1">
        <f>I14*D4</f>
        <v>0.77535584516617817</v>
      </c>
      <c r="K14" s="1">
        <f>J14*D4</f>
        <v>0.52567508235268856</v>
      </c>
      <c r="L14" s="1"/>
      <c r="M14" s="235"/>
      <c r="N14" s="97">
        <f>B14+K14</f>
        <v>1.0000000000000093</v>
      </c>
      <c r="R14" s="267">
        <f>B14-K14</f>
        <v>-5.1350164705367907E-2</v>
      </c>
      <c r="S14" s="268">
        <f>IF(Rules!B23=Rules!D23,SUM(C14:J14)*B4*F4,SUM(C14:J14)*B4*F4*POWER(O2,A14-1))</f>
        <v>1495.0006921210693</v>
      </c>
      <c r="T14" s="253">
        <f>IF(Rules!B23=Rules!D23,SUM(C14:J14)*D4*H4,SUM(C14:J14)*D4*H4*POWER(O2,A14-1))</f>
        <v>-3151.5677408511765</v>
      </c>
      <c r="U14" s="264">
        <f t="shared" si="0"/>
        <v>-1656.5670487301072</v>
      </c>
    </row>
    <row r="15" spans="1:21" x14ac:dyDescent="0.3">
      <c r="A15" s="98">
        <v>9</v>
      </c>
      <c r="B15" s="97">
        <f>C15*B4</f>
        <v>0.47466467058438355</v>
      </c>
      <c r="C15" s="97">
        <f>1/(1-D4*B4/(1-D4*B4/(1-D4*B4/(1-D4*B4/(1-D4*B4/(1-D4*B4/(1-D4*B4/(1-D4*B4))))))))</f>
        <v>1.4740183532136957</v>
      </c>
      <c r="D15" s="128">
        <f>C15*D4*C14</f>
        <v>1.4720112864875756</v>
      </c>
      <c r="E15" s="1">
        <f>D15*D4*C13</f>
        <v>1.4677856306755186</v>
      </c>
      <c r="F15" s="1">
        <f>E15*D4*C12</f>
        <v>1.4588889822434667</v>
      </c>
      <c r="G15" s="1">
        <f>F15*D4*C11</f>
        <v>1.4401580782503693</v>
      </c>
      <c r="H15" s="1">
        <f>G15*D4*C10</f>
        <v>1.40072224271318</v>
      </c>
      <c r="I15" s="1">
        <f>H15*D4*C9</f>
        <v>1.3176944761361229</v>
      </c>
      <c r="J15" s="1">
        <f>I15*D4*C8</f>
        <v>1.1428887460464634</v>
      </c>
      <c r="K15" s="1">
        <f>J15*D4</f>
        <v>0.77485471921498406</v>
      </c>
      <c r="L15" s="1">
        <f>K15*D4</f>
        <v>0.52533532941562711</v>
      </c>
      <c r="M15" s="235"/>
      <c r="N15" s="97">
        <f>B15+L15</f>
        <v>1.0000000000000107</v>
      </c>
      <c r="R15" s="267">
        <f>B15-L15</f>
        <v>-5.0670658831243554E-2</v>
      </c>
      <c r="S15" s="268">
        <f>IF(Rules!B23=Rules!D23,SUM(C15:K15)*B4*F4,SUM(C15:K15)*B4*F4*POWER(O2,A15-1))</f>
        <v>1704.2715183792795</v>
      </c>
      <c r="T15" s="253">
        <f>IF(Rules!B23=Rules!D23,SUM(C15:K15)*D4*H4,SUM(C15:K15)*D4*H4*POWER(O2,A15-1))</f>
        <v>-3592.7255199829847</v>
      </c>
      <c r="U15" s="264">
        <f t="shared" si="0"/>
        <v>-1888.4540016037051</v>
      </c>
    </row>
    <row r="16" spans="1:21" ht="16.2" thickBot="1" x14ac:dyDescent="0.35">
      <c r="A16" s="99">
        <v>10</v>
      </c>
      <c r="B16" s="129">
        <f>C16*B4</f>
        <v>0.47482588980886536</v>
      </c>
      <c r="C16" s="129">
        <f>1/(1-D4*B4/(1-D4*B4/(1-D4*B4/(1-D4*B4/(1-D4*B4/(1-D4*B4/(1-D4*B4/(1-D4*B4/(1-D4*B4)))))))))</f>
        <v>1.4745190015882301</v>
      </c>
      <c r="D16" s="137">
        <f>C16*D4*C15</f>
        <v>1.4735659943440962</v>
      </c>
      <c r="E16" s="109">
        <f>D16*D4*C14</f>
        <v>1.4715595435631124</v>
      </c>
      <c r="F16" s="109">
        <f>E16*D4*C13</f>
        <v>1.4673351845550484</v>
      </c>
      <c r="G16" s="109">
        <f>F16*D4*C12</f>
        <v>1.4584412663996034</v>
      </c>
      <c r="H16" s="109">
        <f>G16*D4*C11</f>
        <v>1.4397161107003031</v>
      </c>
      <c r="I16" s="109">
        <f>H16*D4*C10</f>
        <v>1.400292377556511</v>
      </c>
      <c r="J16" s="109">
        <f>I16*D4*C9</f>
        <v>1.3172900912230021</v>
      </c>
      <c r="K16" s="109">
        <f>J16*D4*C8</f>
        <v>1.1425380069528066</v>
      </c>
      <c r="L16" s="109">
        <f>K16*D4</f>
        <v>0.77461692542895433</v>
      </c>
      <c r="M16" s="237">
        <f>L16*D4</f>
        <v>0.52517411019114657</v>
      </c>
      <c r="N16" s="129">
        <f>B16+M16</f>
        <v>1.000000000000012</v>
      </c>
      <c r="R16" s="269">
        <f>B16-M16</f>
        <v>-5.0348220382281206E-2</v>
      </c>
      <c r="S16" s="270">
        <f>IF(Rules!B23=Rules!D23,SUM(C16:L16)*B4*F4,SUM(C16:L16)*B4*F4*POWER(O2,A16-1))</f>
        <v>1914.0569754420399</v>
      </c>
      <c r="T16" s="254">
        <f>IF(Rules!B23=Rules!D23,SUM(C16:L16)*D4*H4,SUM(C16:L16)*D4*H4*POWER(O2,A16-1))</f>
        <v>-4034.9681774366659</v>
      </c>
      <c r="U16" s="271">
        <f>S16+T16</f>
        <v>-2120.911201994626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6</v>
      </c>
      <c r="D21" s="57">
        <f>SUM($C$21:C21)</f>
        <v>6</v>
      </c>
      <c r="E21" s="57">
        <f t="shared" ref="E21:E30" si="2">D21/R7</f>
        <v>-16.8559087692975</v>
      </c>
      <c r="F21" s="8">
        <f t="shared" ref="F21:F30" si="3">U7/E21</f>
        <v>9.3760919852228692</v>
      </c>
      <c r="G21" s="256">
        <f>U7/D21</f>
        <v>-26.340425185909695</v>
      </c>
    </row>
    <row r="22" spans="1:7" x14ac:dyDescent="0.3">
      <c r="A22" s="97">
        <v>2</v>
      </c>
      <c r="B22" s="93">
        <f>C21</f>
        <v>6</v>
      </c>
      <c r="C22" s="1">
        <f t="shared" si="1"/>
        <v>36</v>
      </c>
      <c r="D22" s="9">
        <f>SUM($C$21:C22)</f>
        <v>42</v>
      </c>
      <c r="E22" s="9">
        <f t="shared" si="2"/>
        <v>-238.5327543127413</v>
      </c>
      <c r="F22" s="9">
        <f t="shared" si="3"/>
        <v>1.4222811968046776</v>
      </c>
      <c r="G22" s="257">
        <f>U8/D22</f>
        <v>-8.077634554310519</v>
      </c>
    </row>
    <row r="23" spans="1:7" x14ac:dyDescent="0.3">
      <c r="A23" s="97">
        <v>3</v>
      </c>
      <c r="B23" s="93">
        <f t="shared" ref="B23:B30" si="4">C22</f>
        <v>36</v>
      </c>
      <c r="C23" s="1">
        <f t="shared" si="1"/>
        <v>216</v>
      </c>
      <c r="D23" s="9">
        <f>SUM($C$21:C23)</f>
        <v>258</v>
      </c>
      <c r="E23" s="9">
        <f t="shared" si="2"/>
        <v>-2425.6201137376584</v>
      </c>
      <c r="F23" s="9">
        <f t="shared" si="3"/>
        <v>0.22198108461083871</v>
      </c>
      <c r="G23" s="257">
        <f t="shared" ref="G23:G29" si="5">U9/D23</f>
        <v>-2.0869836577571759</v>
      </c>
    </row>
    <row r="24" spans="1:7" x14ac:dyDescent="0.3">
      <c r="A24" s="97">
        <v>4</v>
      </c>
      <c r="B24" s="93">
        <f t="shared" si="4"/>
        <v>216</v>
      </c>
      <c r="C24" s="1">
        <f t="shared" si="1"/>
        <v>1296</v>
      </c>
      <c r="D24" s="9">
        <f>SUM($C$21:C24)</f>
        <v>1554</v>
      </c>
      <c r="E24" s="9">
        <f t="shared" si="2"/>
        <v>-20428.825803095464</v>
      </c>
      <c r="F24" s="9">
        <f t="shared" si="3"/>
        <v>3.673352180666567E-2</v>
      </c>
      <c r="G24" s="257">
        <f t="shared" si="5"/>
        <v>-0.48289750200938319</v>
      </c>
    </row>
    <row r="25" spans="1:7" x14ac:dyDescent="0.3">
      <c r="A25" s="97">
        <v>5</v>
      </c>
      <c r="B25" s="93">
        <f t="shared" si="4"/>
        <v>1296</v>
      </c>
      <c r="C25" s="1">
        <f t="shared" si="1"/>
        <v>7776</v>
      </c>
      <c r="D25" s="9">
        <f>SUM($C$21:C25)</f>
        <v>9330</v>
      </c>
      <c r="E25" s="9">
        <f t="shared" si="2"/>
        <v>-149871.89864342244</v>
      </c>
      <c r="F25" s="9">
        <f t="shared" si="3"/>
        <v>6.4782210761922957E-3</v>
      </c>
      <c r="G25" s="257">
        <f t="shared" si="5"/>
        <v>-0.10406251795506696</v>
      </c>
    </row>
    <row r="26" spans="1:7" x14ac:dyDescent="0.3">
      <c r="A26" s="97">
        <v>6</v>
      </c>
      <c r="B26" s="93">
        <f t="shared" si="4"/>
        <v>7776</v>
      </c>
      <c r="C26" s="1">
        <f t="shared" si="1"/>
        <v>46656</v>
      </c>
      <c r="D26" s="9">
        <f>SUM($C$21:C26)</f>
        <v>55986</v>
      </c>
      <c r="E26" s="9">
        <f t="shared" si="2"/>
        <v>-1003071.617048297</v>
      </c>
      <c r="F26" s="9">
        <f t="shared" si="3"/>
        <v>1.1930491432493686E-3</v>
      </c>
      <c r="G26" s="257">
        <f t="shared" si="5"/>
        <v>-2.1375231903283491E-2</v>
      </c>
    </row>
    <row r="27" spans="1:7" x14ac:dyDescent="0.3">
      <c r="A27" s="97">
        <v>7</v>
      </c>
      <c r="B27" s="93">
        <f t="shared" si="4"/>
        <v>46656</v>
      </c>
      <c r="C27" s="1">
        <f t="shared" si="1"/>
        <v>279936</v>
      </c>
      <c r="D27" s="9">
        <f>SUM($C$21:C27)</f>
        <v>335922</v>
      </c>
      <c r="E27" s="9">
        <f t="shared" si="2"/>
        <v>-6364127.8848713944</v>
      </c>
      <c r="F27" s="9">
        <f t="shared" si="3"/>
        <v>2.2402401359205754E-4</v>
      </c>
      <c r="G27" s="257">
        <f t="shared" si="5"/>
        <v>-4.2441920201178301E-3</v>
      </c>
    </row>
    <row r="28" spans="1:7" x14ac:dyDescent="0.3">
      <c r="A28" s="97">
        <v>8</v>
      </c>
      <c r="B28" s="93">
        <f t="shared" si="4"/>
        <v>279936</v>
      </c>
      <c r="C28" s="1">
        <f t="shared" si="1"/>
        <v>1679616</v>
      </c>
      <c r="D28" s="9">
        <f>SUM($C$21:C28)</f>
        <v>2015538</v>
      </c>
      <c r="E28" s="9">
        <f t="shared" si="2"/>
        <v>-39250857.549621552</v>
      </c>
      <c r="F28" s="9">
        <f t="shared" si="3"/>
        <v>4.2204607800883053E-5</v>
      </c>
      <c r="G28" s="257">
        <f t="shared" si="5"/>
        <v>-8.2189819727045946E-4</v>
      </c>
    </row>
    <row r="29" spans="1:7" x14ac:dyDescent="0.3">
      <c r="A29" s="97">
        <v>9</v>
      </c>
      <c r="B29" s="93">
        <f t="shared" si="4"/>
        <v>1679616</v>
      </c>
      <c r="C29" s="1">
        <f t="shared" si="1"/>
        <v>10077696</v>
      </c>
      <c r="D29" s="9">
        <f>SUM($C$21:C29)</f>
        <v>12093234</v>
      </c>
      <c r="E29" s="9">
        <f t="shared" si="2"/>
        <v>-238663445.05754295</v>
      </c>
      <c r="F29" s="9">
        <f t="shared" si="3"/>
        <v>7.9126235739553228E-6</v>
      </c>
      <c r="G29" s="257">
        <f t="shared" si="5"/>
        <v>-1.561578980117068E-4</v>
      </c>
    </row>
    <row r="30" spans="1:7" ht="16.2" thickBot="1" x14ac:dyDescent="0.35">
      <c r="A30" s="129">
        <v>10</v>
      </c>
      <c r="B30" s="94">
        <f t="shared" si="4"/>
        <v>10077696</v>
      </c>
      <c r="C30" s="109">
        <f t="shared" si="1"/>
        <v>60466176</v>
      </c>
      <c r="D30" s="10">
        <f>SUM($C$21:C30)</f>
        <v>72559410</v>
      </c>
      <c r="E30" s="10">
        <f t="shared" si="2"/>
        <v>-1441151433.9350009</v>
      </c>
      <c r="F30" s="10">
        <f t="shared" si="3"/>
        <v>1.4716782373130428E-6</v>
      </c>
      <c r="G30" s="258">
        <f>U16/D30</f>
        <v>-2.9229995144594287E-5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6</v>
      </c>
      <c r="D33" s="57">
        <f>SUM($C$33:C33)</f>
        <v>6</v>
      </c>
      <c r="E33" s="96">
        <f>D33/$R$7</f>
        <v>-16.8559087692975</v>
      </c>
      <c r="F33" s="8">
        <f t="shared" ref="F33:F42" si="7">U7/E33</f>
        <v>9.3760919852228692</v>
      </c>
      <c r="G33" s="259">
        <f>U7/D33</f>
        <v>-26.340425185909695</v>
      </c>
    </row>
    <row r="34" spans="1:7" x14ac:dyDescent="0.3">
      <c r="A34" s="97">
        <v>2</v>
      </c>
      <c r="B34" s="93">
        <f>C33+1</f>
        <v>7</v>
      </c>
      <c r="C34" s="1">
        <f t="shared" si="6"/>
        <v>42</v>
      </c>
      <c r="D34" s="9">
        <f>SUM($C$33:C34)</f>
        <v>48</v>
      </c>
      <c r="E34" s="96">
        <f t="shared" ref="E34:E42" si="8">D34/$R$7</f>
        <v>-134.84727015438</v>
      </c>
      <c r="F34" s="9">
        <f t="shared" si="7"/>
        <v>2.5158881666098174</v>
      </c>
      <c r="G34" s="259">
        <f t="shared" ref="G34:G42" si="9">U8/D34</f>
        <v>-7.0679302350217048</v>
      </c>
    </row>
    <row r="35" spans="1:7" x14ac:dyDescent="0.3">
      <c r="A35" s="97">
        <v>3</v>
      </c>
      <c r="B35" s="93">
        <f t="shared" ref="B35:B42" si="10">C34</f>
        <v>42</v>
      </c>
      <c r="C35" s="1">
        <f t="shared" si="6"/>
        <v>252</v>
      </c>
      <c r="D35" s="9">
        <f>SUM($C$33:C35)</f>
        <v>300</v>
      </c>
      <c r="E35" s="96">
        <f t="shared" si="8"/>
        <v>-842.79543846487502</v>
      </c>
      <c r="F35" s="9">
        <f t="shared" si="7"/>
        <v>0.63887600611852613</v>
      </c>
      <c r="G35" s="259">
        <f t="shared" si="9"/>
        <v>-1.7948059456711711</v>
      </c>
    </row>
    <row r="36" spans="1:7" x14ac:dyDescent="0.3">
      <c r="A36" s="97">
        <v>4</v>
      </c>
      <c r="B36" s="93">
        <f t="shared" si="10"/>
        <v>252</v>
      </c>
      <c r="C36" s="1">
        <f t="shared" si="6"/>
        <v>1512</v>
      </c>
      <c r="D36" s="9">
        <f>SUM($C$33:C36)</f>
        <v>1812</v>
      </c>
      <c r="E36" s="96">
        <f t="shared" si="8"/>
        <v>-5090.4844483278448</v>
      </c>
      <c r="F36" s="9">
        <f t="shared" si="7"/>
        <v>0.14741675880555635</v>
      </c>
      <c r="G36" s="259">
        <f t="shared" si="9"/>
        <v>-0.41414057291533196</v>
      </c>
    </row>
    <row r="37" spans="1:7" x14ac:dyDescent="0.3">
      <c r="A37" s="97">
        <v>5</v>
      </c>
      <c r="B37" s="93">
        <f t="shared" si="10"/>
        <v>1512</v>
      </c>
      <c r="C37" s="1">
        <f t="shared" si="6"/>
        <v>9072</v>
      </c>
      <c r="D37" s="9">
        <f>SUM($C$33:C37)</f>
        <v>10884</v>
      </c>
      <c r="E37" s="96">
        <f t="shared" si="8"/>
        <v>-30576.618507505664</v>
      </c>
      <c r="F37" s="9">
        <f t="shared" si="7"/>
        <v>3.1753128367757427E-2</v>
      </c>
      <c r="G37" s="259">
        <f t="shared" si="9"/>
        <v>-8.9204639151118592E-2</v>
      </c>
    </row>
    <row r="38" spans="1:7" x14ac:dyDescent="0.3">
      <c r="A38" s="97">
        <v>6</v>
      </c>
      <c r="B38" s="93">
        <f t="shared" si="10"/>
        <v>9072</v>
      </c>
      <c r="C38" s="1">
        <f t="shared" si="6"/>
        <v>54432</v>
      </c>
      <c r="D38" s="9">
        <f>SUM($C$33:C38)</f>
        <v>65316</v>
      </c>
      <c r="E38" s="96">
        <f t="shared" si="8"/>
        <v>-183493.42286257257</v>
      </c>
      <c r="F38" s="9">
        <f t="shared" si="7"/>
        <v>6.5218344868606462E-3</v>
      </c>
      <c r="G38" s="259">
        <f t="shared" si="9"/>
        <v>-1.8321907853163535E-2</v>
      </c>
    </row>
    <row r="39" spans="1:7" x14ac:dyDescent="0.3">
      <c r="A39" s="97">
        <v>7</v>
      </c>
      <c r="B39" s="93">
        <f t="shared" si="10"/>
        <v>54432</v>
      </c>
      <c r="C39" s="1">
        <f t="shared" si="6"/>
        <v>326592</v>
      </c>
      <c r="D39" s="9">
        <f>SUM($C$33:C39)</f>
        <v>391908</v>
      </c>
      <c r="E39" s="96">
        <f t="shared" si="8"/>
        <v>-1100994.2489929742</v>
      </c>
      <c r="F39" s="9">
        <f t="shared" si="7"/>
        <v>1.2949363478383798E-3</v>
      </c>
      <c r="G39" s="259">
        <f t="shared" si="9"/>
        <v>-3.637888156868504E-3</v>
      </c>
    </row>
    <row r="40" spans="1:7" x14ac:dyDescent="0.3">
      <c r="A40" s="97">
        <v>8</v>
      </c>
      <c r="B40" s="93">
        <f t="shared" si="10"/>
        <v>326592</v>
      </c>
      <c r="C40" s="1">
        <f t="shared" si="6"/>
        <v>1959552</v>
      </c>
      <c r="D40" s="9">
        <f>SUM($C$33:C40)</f>
        <v>2351460</v>
      </c>
      <c r="E40" s="96">
        <f t="shared" si="8"/>
        <v>-6605999.2057753829</v>
      </c>
      <c r="F40" s="9">
        <f t="shared" si="7"/>
        <v>2.5076706749855969E-4</v>
      </c>
      <c r="G40" s="259">
        <f t="shared" si="9"/>
        <v>-7.0448446868333174E-4</v>
      </c>
    </row>
    <row r="41" spans="1:7" x14ac:dyDescent="0.3">
      <c r="A41" s="97">
        <v>9</v>
      </c>
      <c r="B41" s="93">
        <f t="shared" si="10"/>
        <v>1959552</v>
      </c>
      <c r="C41" s="1">
        <f t="shared" si="6"/>
        <v>11757312</v>
      </c>
      <c r="D41" s="9">
        <f>SUM($C$33:C41)</f>
        <v>14108772</v>
      </c>
      <c r="E41" s="96">
        <f t="shared" si="8"/>
        <v>-39636028.946469836</v>
      </c>
      <c r="F41" s="9">
        <f t="shared" si="7"/>
        <v>4.7644884005765148E-5</v>
      </c>
      <c r="G41" s="259">
        <f t="shared" si="9"/>
        <v>-1.3384963635415647E-4</v>
      </c>
    </row>
    <row r="42" spans="1:7" ht="16.2" thickBot="1" x14ac:dyDescent="0.35">
      <c r="A42" s="129">
        <v>10</v>
      </c>
      <c r="B42" s="94">
        <f t="shared" si="10"/>
        <v>11757312</v>
      </c>
      <c r="C42" s="109">
        <f t="shared" si="6"/>
        <v>70543872</v>
      </c>
      <c r="D42" s="10">
        <f>SUM($C$33:C42)</f>
        <v>84652644</v>
      </c>
      <c r="E42" s="357">
        <f t="shared" si="8"/>
        <v>-237816207.39063656</v>
      </c>
      <c r="F42" s="10">
        <f t="shared" si="7"/>
        <v>8.9182786373799164E-6</v>
      </c>
      <c r="G42" s="259">
        <f t="shared" si="9"/>
        <v>-2.5054281848475115E-5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6</v>
      </c>
      <c r="D45" s="57">
        <f>SUM(C45:C45)</f>
        <v>6</v>
      </c>
      <c r="E45" s="57">
        <f t="shared" ref="E45:E54" si="12">D45/R7</f>
        <v>-16.8559087692975</v>
      </c>
      <c r="F45" s="262">
        <f t="shared" ref="F45:F54" si="13">U7/E45</f>
        <v>9.3760919852228692</v>
      </c>
      <c r="G45" s="256">
        <f>U7/D45</f>
        <v>-26.340425185909695</v>
      </c>
    </row>
    <row r="46" spans="1:7" x14ac:dyDescent="0.3">
      <c r="A46" s="97">
        <v>2</v>
      </c>
      <c r="B46" s="93">
        <f t="shared" ref="B46:B54" si="14">B45*$O$2*2</f>
        <v>12</v>
      </c>
      <c r="C46" s="1">
        <f t="shared" si="11"/>
        <v>72</v>
      </c>
      <c r="D46" s="9">
        <f>SUM($C$45:C46)</f>
        <v>78</v>
      </c>
      <c r="E46" s="9">
        <f t="shared" si="12"/>
        <v>-442.98940086651953</v>
      </c>
      <c r="F46" s="98">
        <f t="shared" si="13"/>
        <v>0.76584372135636491</v>
      </c>
      <c r="G46" s="257">
        <f t="shared" ref="G46:G54" si="15">U8/D46</f>
        <v>-4.349495529244126</v>
      </c>
    </row>
    <row r="47" spans="1:7" x14ac:dyDescent="0.3">
      <c r="A47" s="97">
        <v>3</v>
      </c>
      <c r="B47" s="93">
        <f t="shared" si="14"/>
        <v>144</v>
      </c>
      <c r="C47" s="1">
        <f t="shared" si="11"/>
        <v>864</v>
      </c>
      <c r="D47" s="9">
        <f>SUM($C$45:C47)</f>
        <v>942</v>
      </c>
      <c r="E47" s="9">
        <f t="shared" si="12"/>
        <v>-8856.3339036467987</v>
      </c>
      <c r="F47" s="98">
        <f t="shared" si="13"/>
        <v>6.0797367122713789E-2</v>
      </c>
      <c r="G47" s="257">
        <f t="shared" si="15"/>
        <v>-0.57159425021374877</v>
      </c>
    </row>
    <row r="48" spans="1:7" x14ac:dyDescent="0.3">
      <c r="A48" s="97">
        <v>4</v>
      </c>
      <c r="B48" s="93">
        <f t="shared" si="14"/>
        <v>1728</v>
      </c>
      <c r="C48" s="1">
        <f t="shared" si="11"/>
        <v>10368</v>
      </c>
      <c r="D48" s="9">
        <f>SUM($C$45:C48)</f>
        <v>11310</v>
      </c>
      <c r="E48" s="9">
        <f t="shared" si="12"/>
        <v>-148680.83644337818</v>
      </c>
      <c r="F48" s="98">
        <f t="shared" si="13"/>
        <v>5.0472053835153357E-3</v>
      </c>
      <c r="G48" s="257">
        <f t="shared" si="15"/>
        <v>-6.6350372955135406E-2</v>
      </c>
    </row>
    <row r="49" spans="1:7" x14ac:dyDescent="0.3">
      <c r="A49" s="97">
        <v>5</v>
      </c>
      <c r="B49" s="93">
        <f t="shared" si="14"/>
        <v>20736</v>
      </c>
      <c r="C49" s="1">
        <f t="shared" si="11"/>
        <v>124416</v>
      </c>
      <c r="D49" s="9">
        <f>SUM($C$45:C49)</f>
        <v>135726</v>
      </c>
      <c r="E49" s="9">
        <f t="shared" si="12"/>
        <v>-2180226.5075323852</v>
      </c>
      <c r="F49" s="98">
        <f t="shared" si="13"/>
        <v>4.4532221269966051E-4</v>
      </c>
      <c r="G49" s="257">
        <f t="shared" si="15"/>
        <v>-7.1534068087232717E-3</v>
      </c>
    </row>
    <row r="50" spans="1:7" x14ac:dyDescent="0.3">
      <c r="A50" s="97">
        <v>6</v>
      </c>
      <c r="B50" s="93">
        <f t="shared" si="14"/>
        <v>248832</v>
      </c>
      <c r="C50" s="1">
        <f t="shared" si="11"/>
        <v>1492992</v>
      </c>
      <c r="D50" s="9">
        <f>SUM($C$45:C50)</f>
        <v>1628718</v>
      </c>
      <c r="E50" s="9">
        <f t="shared" si="12"/>
        <v>-29180880.898361523</v>
      </c>
      <c r="F50" s="98">
        <f t="shared" si="13"/>
        <v>4.1010199023992581E-5</v>
      </c>
      <c r="G50" s="257">
        <f t="shared" si="15"/>
        <v>-7.34758093996155E-4</v>
      </c>
    </row>
    <row r="51" spans="1:7" x14ac:dyDescent="0.3">
      <c r="A51" s="97">
        <v>7</v>
      </c>
      <c r="B51" s="93">
        <f t="shared" si="14"/>
        <v>2985984</v>
      </c>
      <c r="C51" s="1">
        <f t="shared" si="11"/>
        <v>17915904</v>
      </c>
      <c r="D51" s="9">
        <f>SUM($C$45:C51)</f>
        <v>19544622</v>
      </c>
      <c r="E51" s="9">
        <f t="shared" si="12"/>
        <v>-370277843.8728959</v>
      </c>
      <c r="F51" s="98">
        <f t="shared" si="13"/>
        <v>3.850399086453099E-6</v>
      </c>
      <c r="G51" s="257">
        <f t="shared" si="15"/>
        <v>-7.2946791796844253E-5</v>
      </c>
    </row>
    <row r="52" spans="1:7" x14ac:dyDescent="0.3">
      <c r="A52" s="97">
        <v>8</v>
      </c>
      <c r="B52" s="93">
        <f t="shared" si="14"/>
        <v>35831808</v>
      </c>
      <c r="C52" s="1">
        <f t="shared" si="11"/>
        <v>214990848</v>
      </c>
      <c r="D52" s="9">
        <f>SUM($C$45:C52)</f>
        <v>234535470</v>
      </c>
      <c r="E52" s="9">
        <f t="shared" si="12"/>
        <v>-4567375223.5400867</v>
      </c>
      <c r="F52" s="98">
        <f t="shared" si="13"/>
        <v>3.6269563319260928E-7</v>
      </c>
      <c r="G52" s="257">
        <f t="shared" si="15"/>
        <v>-7.0631834439801676E-6</v>
      </c>
    </row>
    <row r="53" spans="1:7" x14ac:dyDescent="0.3">
      <c r="A53" s="97">
        <v>9</v>
      </c>
      <c r="B53" s="93">
        <f t="shared" si="14"/>
        <v>429981696</v>
      </c>
      <c r="C53" s="1">
        <f t="shared" si="11"/>
        <v>2579890176</v>
      </c>
      <c r="D53" s="9">
        <f>SUM($C$45:C53)</f>
        <v>2814425646</v>
      </c>
      <c r="E53" s="9">
        <f t="shared" si="12"/>
        <v>-55543498168.700027</v>
      </c>
      <c r="F53" s="98">
        <f t="shared" si="13"/>
        <v>3.3999551052185798E-8</v>
      </c>
      <c r="G53" s="257">
        <f t="shared" si="15"/>
        <v>-6.7099090156731222E-7</v>
      </c>
    </row>
    <row r="54" spans="1:7" ht="16.2" thickBot="1" x14ac:dyDescent="0.35">
      <c r="A54" s="129">
        <v>10</v>
      </c>
      <c r="B54" s="94">
        <f t="shared" si="14"/>
        <v>5159780352</v>
      </c>
      <c r="C54" s="109">
        <f t="shared" si="11"/>
        <v>30958682112</v>
      </c>
      <c r="D54" s="10">
        <f>SUM($C$45:C54)</f>
        <v>33773107758</v>
      </c>
      <c r="E54" s="10">
        <f t="shared" si="12"/>
        <v>-670790496696.19702</v>
      </c>
      <c r="F54" s="99">
        <f t="shared" si="13"/>
        <v>3.1618086607377695E-9</v>
      </c>
      <c r="G54" s="258">
        <f t="shared" si="15"/>
        <v>-6.2798816655900889E-8</v>
      </c>
    </row>
  </sheetData>
  <mergeCells count="3">
    <mergeCell ref="A18:F18"/>
    <mergeCell ref="A31:G31"/>
    <mergeCell ref="A43:G43"/>
  </mergeCells>
  <conditionalFormatting sqref="F21:F30">
    <cfRule type="cellIs" dxfId="280" priority="80" operator="equal">
      <formula>MAX($F$21:$F$30)</formula>
    </cfRule>
  </conditionalFormatting>
  <conditionalFormatting sqref="E21:E30">
    <cfRule type="cellIs" dxfId="279" priority="74" stopIfTrue="1" operator="lessThan">
      <formula>0</formula>
    </cfRule>
    <cfRule type="cellIs" dxfId="278" priority="75" operator="equal">
      <formula>MIN($E$21:$E$30)</formula>
    </cfRule>
  </conditionalFormatting>
  <conditionalFormatting sqref="R7:R16">
    <cfRule type="cellIs" dxfId="277" priority="12" operator="lessThanOrEqual">
      <formula>0</formula>
    </cfRule>
    <cfRule type="cellIs" dxfId="276" priority="13" operator="greaterThan">
      <formula>0</formula>
    </cfRule>
  </conditionalFormatting>
  <conditionalFormatting sqref="U7:U16">
    <cfRule type="cellIs" dxfId="275" priority="10" operator="lessThanOrEqual">
      <formula>0</formula>
    </cfRule>
    <cfRule type="cellIs" dxfId="274" priority="11" operator="greaterThan">
      <formula>0</formula>
    </cfRule>
  </conditionalFormatting>
  <conditionalFormatting sqref="S7:T16">
    <cfRule type="cellIs" dxfId="273" priority="8" operator="lessThanOrEqual">
      <formula>0</formula>
    </cfRule>
    <cfRule type="cellIs" dxfId="272" priority="9" operator="greaterThan">
      <formula>0</formula>
    </cfRule>
  </conditionalFormatting>
  <conditionalFormatting sqref="F45:F54">
    <cfRule type="cellIs" dxfId="271" priority="7" operator="equal">
      <formula>MAX($F$45:$F$54)</formula>
    </cfRule>
  </conditionalFormatting>
  <conditionalFormatting sqref="E45:E54">
    <cfRule type="cellIs" dxfId="270" priority="5" stopIfTrue="1" operator="lessThan">
      <formula>0</formula>
    </cfRule>
    <cfRule type="cellIs" dxfId="269" priority="6" operator="equal">
      <formula>MIN($E$45:$E$54)</formula>
    </cfRule>
  </conditionalFormatting>
  <conditionalFormatting sqref="E33:E42">
    <cfRule type="cellIs" dxfId="268" priority="3" stopIfTrue="1" operator="lessThan">
      <formula>0</formula>
    </cfRule>
    <cfRule type="cellIs" dxfId="267" priority="4" operator="equal">
      <formula>MIN($E$33:$E$42)</formula>
    </cfRule>
  </conditionalFormatting>
  <conditionalFormatting sqref="F33:F42">
    <cfRule type="cellIs" dxfId="266" priority="1" operator="lessThanOrEqual">
      <formula>0</formula>
    </cfRule>
    <cfRule type="cellIs" dxfId="265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1.0000000000000013</v>
      </c>
    </row>
    <row r="2" spans="1:21" x14ac:dyDescent="0.3">
      <c r="A2" t="s">
        <v>39</v>
      </c>
      <c r="B2" s="133" t="s">
        <v>122</v>
      </c>
      <c r="C2" s="139">
        <f>Analysis!B44</f>
        <v>0.33095628447547337</v>
      </c>
      <c r="D2" s="133" t="s">
        <v>123</v>
      </c>
      <c r="E2" s="139">
        <f>Analysis!L44</f>
        <v>0.6690437155245279</v>
      </c>
      <c r="F2" s="133" t="s">
        <v>46</v>
      </c>
      <c r="G2" s="139">
        <f>Analysis!S44</f>
        <v>526.96856147200867</v>
      </c>
      <c r="H2" t="s">
        <v>149</v>
      </c>
      <c r="I2" s="153">
        <f>Analysis!T44</f>
        <v>-527.63992521979208</v>
      </c>
      <c r="J2" t="s">
        <v>47</v>
      </c>
      <c r="K2" s="153">
        <f>G2*C2+I2*E2</f>
        <v>-178.61061888797269</v>
      </c>
      <c r="L2" t="s">
        <v>46</v>
      </c>
      <c r="M2" s="160">
        <v>3</v>
      </c>
      <c r="N2" t="s">
        <v>149</v>
      </c>
      <c r="O2" s="160">
        <v>7</v>
      </c>
    </row>
    <row r="4" spans="1:21" x14ac:dyDescent="0.3">
      <c r="A4" t="s">
        <v>120</v>
      </c>
      <c r="B4">
        <f>$C$2</f>
        <v>0.33095628447547337</v>
      </c>
      <c r="C4" t="s">
        <v>121</v>
      </c>
      <c r="D4">
        <f>$E$2</f>
        <v>0.6690437155245279</v>
      </c>
      <c r="E4" t="s">
        <v>46</v>
      </c>
      <c r="F4">
        <f>G2</f>
        <v>526.96856147200867</v>
      </c>
      <c r="G4" t="s">
        <v>149</v>
      </c>
      <c r="H4">
        <f>I2</f>
        <v>-527.63992521979208</v>
      </c>
      <c r="I4" t="s">
        <v>47</v>
      </c>
      <c r="J4">
        <f>B4*F4+D4*H4</f>
        <v>-178.61061888797269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0.33095628447547337</v>
      </c>
      <c r="C7" s="95">
        <v>1</v>
      </c>
      <c r="D7" s="22">
        <f>C7*D4</f>
        <v>0.6690437155245279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1.0000000000000013</v>
      </c>
      <c r="R7" s="265">
        <f>B7-D7</f>
        <v>-0.33808743104905453</v>
      </c>
      <c r="S7" s="266">
        <f>IF(Rules!B23=Rules!D23,SUM(C7)*B4*F4,SUM(C7)*B4*F4*POWER(O2,A7-1))</f>
        <v>174.40355714016107</v>
      </c>
      <c r="T7" s="252">
        <f>IF(Rules!B23=Rules!D23,SUM(C7)*D4*H4,SUM(C7)*D4*H4*POWER(O2,A7-1))</f>
        <v>-353.01417602813376</v>
      </c>
      <c r="U7" s="263">
        <f>S7+T7</f>
        <v>-178.61061888797269</v>
      </c>
    </row>
    <row r="8" spans="1:21" x14ac:dyDescent="0.3">
      <c r="A8" s="98">
        <v>2</v>
      </c>
      <c r="B8" s="97">
        <f>C8*B4</f>
        <v>0.42507909175951708</v>
      </c>
      <c r="C8" s="97">
        <f>1/(1-B4*D4)</f>
        <v>1.284396494942579</v>
      </c>
      <c r="D8" s="128">
        <f>C8*D4</f>
        <v>0.8593174031830636</v>
      </c>
      <c r="E8" s="1">
        <f>D8*D4</f>
        <v>0.5749209082404857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1.0000000000000027</v>
      </c>
      <c r="R8" s="267">
        <f>B8-E8</f>
        <v>-0.14984181648096861</v>
      </c>
      <c r="S8" s="268">
        <f>IF(Rules!B23=Rules!D23,SUM(C8:D8)*B4*F4,SUM(C8:D8)*B4*F4*POWER(O2,A8-1))</f>
        <v>373.87132932391302</v>
      </c>
      <c r="T8" s="253">
        <f>IF(Rules!B23=Rules!D23,SUM(C8:D8)*D4*H4,SUM(C8:D8)*D4*H4*POWER(O2,A8-1))</f>
        <v>-756.76139538688244</v>
      </c>
      <c r="U8" s="264">
        <f>S8+T8</f>
        <v>-382.89006606296942</v>
      </c>
    </row>
    <row r="9" spans="1:21" x14ac:dyDescent="0.3">
      <c r="A9" s="98">
        <v>3</v>
      </c>
      <c r="B9" s="97">
        <f>C9*B4</f>
        <v>0.46248555538994601</v>
      </c>
      <c r="C9" s="97">
        <f>1/(1-D4*B4/(1-D4*B4))</f>
        <v>1.3974218864673653</v>
      </c>
      <c r="D9" s="128">
        <f>C9*D4*C8</f>
        <v>1.2008289466303144</v>
      </c>
      <c r="E9" s="1">
        <f>D9*(D4)</f>
        <v>0.80340706016295049</v>
      </c>
      <c r="F9" s="1">
        <f>E9*D4</f>
        <v>0.53751444461005837</v>
      </c>
      <c r="G9" s="1"/>
      <c r="H9" s="1"/>
      <c r="I9" s="1"/>
      <c r="J9" s="1"/>
      <c r="K9" s="1"/>
      <c r="L9" s="1"/>
      <c r="M9" s="235"/>
      <c r="N9" s="97">
        <f>B9+F9</f>
        <v>1.0000000000000044</v>
      </c>
      <c r="R9" s="267">
        <f>B9-F9</f>
        <v>-7.502888922011236E-2</v>
      </c>
      <c r="S9" s="268">
        <f>IF(Rules!B23=Rules!D23,SUM(C9:E9)*B4*F4,SUM(C9:E9)*B4*F4*POWER(O2,A9-1))</f>
        <v>593.26123675856036</v>
      </c>
      <c r="T9" s="253">
        <f>IF(Rules!B23=Rules!D23,SUM(C9:E9)*D4*H4,SUM(C9:E9)*D4*H4*POWER(O2,A9-1))</f>
        <v>-1200.8334583189987</v>
      </c>
      <c r="U9" s="264">
        <f t="shared" ref="U9:U15" si="0">S9+T9</f>
        <v>-607.57222156043838</v>
      </c>
    </row>
    <row r="10" spans="1:21" x14ac:dyDescent="0.3">
      <c r="A10" s="98">
        <v>4</v>
      </c>
      <c r="B10" s="97">
        <f>C10*B4</f>
        <v>0.47924606600663006</v>
      </c>
      <c r="C10" s="97">
        <f>1/(1-D4*B4/(1-D4*B4/(1-D4*B4)))</f>
        <v>1.4480645586355263</v>
      </c>
      <c r="D10" s="128">
        <f>C10*D4*C9</f>
        <v>1.3538481656139441</v>
      </c>
      <c r="E10" s="1">
        <f>D10*D4*C8</f>
        <v>1.1633852899795285</v>
      </c>
      <c r="F10" s="1">
        <f>E10*D4</f>
        <v>0.77835561699448408</v>
      </c>
      <c r="G10" s="1">
        <f>F10*D4</f>
        <v>0.52075393399337599</v>
      </c>
      <c r="H10" s="1"/>
      <c r="I10" s="1"/>
      <c r="J10" s="1"/>
      <c r="K10" s="1"/>
      <c r="L10" s="1"/>
      <c r="M10" s="235"/>
      <c r="N10" s="97">
        <f>B10+G10</f>
        <v>1.000000000000006</v>
      </c>
      <c r="R10" s="267">
        <f>B10-G10</f>
        <v>-4.1507867986745939E-2</v>
      </c>
      <c r="S10" s="268">
        <f>IF(Rules!B23=Rules!D23,SUM(C10:F10)*B4*F4,SUM(C10:F10)*B4*F4*POWER(O2,A10-1))</f>
        <v>827.3100671262174</v>
      </c>
      <c r="T10" s="253">
        <f>IF(Rules!B23=Rules!D23,SUM(C10:F10)*D4*H4,SUM(C10:F10)*D4*H4*POWER(O2,A10-1))</f>
        <v>-1674.5769779892228</v>
      </c>
      <c r="U10" s="264">
        <f t="shared" si="0"/>
        <v>-847.26691086300536</v>
      </c>
    </row>
    <row r="11" spans="1:21" x14ac:dyDescent="0.3">
      <c r="A11" s="98">
        <v>5</v>
      </c>
      <c r="B11" s="97">
        <f>C11*B4</f>
        <v>0.48715646030370835</v>
      </c>
      <c r="C11" s="97">
        <f>1/(1-D4*B4/(1-D4*B4/(1-D4*B4/(1-D4*B4))))</f>
        <v>1.4719661875458683</v>
      </c>
      <c r="D11" s="128">
        <f>C11*D4*C10</f>
        <v>1.426068063018894</v>
      </c>
      <c r="E11" s="1">
        <f>D11*D4*C9</f>
        <v>1.3332828427055694</v>
      </c>
      <c r="F11" s="1">
        <f>E11*D4*C8</f>
        <v>1.1457131501022828</v>
      </c>
      <c r="G11" s="1">
        <f>F11*D4</f>
        <v>0.76653218286974245</v>
      </c>
      <c r="H11" s="1">
        <f>G11*D4</f>
        <v>0.51284353969629937</v>
      </c>
      <c r="I11" s="1"/>
      <c r="J11" s="1"/>
      <c r="K11" s="1"/>
      <c r="L11" s="1"/>
      <c r="M11" s="235"/>
      <c r="N11" s="97">
        <f>B11+H11</f>
        <v>1.0000000000000078</v>
      </c>
      <c r="R11" s="267">
        <f>B11-H11</f>
        <v>-2.5687079392591017E-2</v>
      </c>
      <c r="S11" s="268">
        <f>IF(Rules!B23=Rules!D23,SUM(C11:G11)*B4*F4,SUM(C11:G11)*B4*F4*POWER(O2,A11-1))</f>
        <v>1071.4591406493055</v>
      </c>
      <c r="T11" s="253">
        <f>IF(Rules!B23=Rules!D23,SUM(C11:G11)*D4*H4,SUM(C11:G11)*D4*H4*POWER(O2,A11-1))</f>
        <v>-2168.7646277773474</v>
      </c>
      <c r="U11" s="264">
        <f t="shared" si="0"/>
        <v>-1097.3054871280419</v>
      </c>
    </row>
    <row r="12" spans="1:21" x14ac:dyDescent="0.3">
      <c r="A12" s="98">
        <v>6</v>
      </c>
      <c r="B12" s="97">
        <f>C12*B4</f>
        <v>0.49098131930250882</v>
      </c>
      <c r="C12" s="97">
        <f>1/(1-D4*B4/(1-D4*B4/(1-D4*B4/(1-D4*B4/(1-D4*B4)))))</f>
        <v>1.4835231791433006</v>
      </c>
      <c r="D12" s="128">
        <f>C12*D4*C11</f>
        <v>1.4609880574095386</v>
      </c>
      <c r="E12" s="1">
        <f>D12*D4*C10</f>
        <v>1.4154322475283312</v>
      </c>
      <c r="F12" s="1">
        <f>E12*D4*C9</f>
        <v>1.323339032392806</v>
      </c>
      <c r="G12" s="1">
        <f>F12*D4*C8</f>
        <v>1.1371682608465743</v>
      </c>
      <c r="H12" s="1">
        <f>G12*D4</f>
        <v>0.76081527841335761</v>
      </c>
      <c r="I12" s="1">
        <f>H12*D4</f>
        <v>0.50901868069750089</v>
      </c>
      <c r="J12" s="1"/>
      <c r="K12" s="1"/>
      <c r="L12" s="1"/>
      <c r="M12" s="235"/>
      <c r="N12" s="97">
        <f>B12+I12</f>
        <v>1.0000000000000098</v>
      </c>
      <c r="R12" s="267">
        <f>B12-I12</f>
        <v>-1.8037361394992069E-2</v>
      </c>
      <c r="S12" s="268">
        <f>IF(Rules!B23=Rules!D23,SUM(C12:H12)*B4*F4,SUM(C12:H12)*B4*F4*POWER(O2,A12-1))</f>
        <v>1322.1997677459522</v>
      </c>
      <c r="T12" s="253">
        <f>IF(Rules!B23=Rules!D23,SUM(C12:H12)*D4*H4,SUM(C12:H12)*D4*H4*POWER(O2,A12-1))</f>
        <v>-2676.294389914965</v>
      </c>
      <c r="U12" s="264">
        <f t="shared" si="0"/>
        <v>-1354.0946221690128</v>
      </c>
    </row>
    <row r="13" spans="1:21" x14ac:dyDescent="0.3">
      <c r="A13" s="98">
        <v>7</v>
      </c>
      <c r="B13" s="97">
        <f>C13*B4</f>
        <v>0.49285235078045275</v>
      </c>
      <c r="C13" s="97">
        <f>1/(1-D4*B4/(1-D4*B4/(1-D4*B4/(1-D4*B4/(1-D4*B4/(1-D4*B4))))))</f>
        <v>1.4891765888705377</v>
      </c>
      <c r="D13" s="128">
        <f>C13*D4*C12</f>
        <v>1.4780701011489323</v>
      </c>
      <c r="E13" s="1">
        <f>D13*D4*C11</f>
        <v>1.4556178131572746</v>
      </c>
      <c r="F13" s="1">
        <f>E13*D4*C10</f>
        <v>1.4102294555868038</v>
      </c>
      <c r="G13" s="1">
        <f>F13*D4*C9</f>
        <v>1.3184747531836352</v>
      </c>
      <c r="H13" s="1">
        <f>G13*D4*C8</f>
        <v>1.132988301068192</v>
      </c>
      <c r="I13" s="1">
        <f>H13*D4</f>
        <v>0.7580187025924856</v>
      </c>
      <c r="J13" s="1">
        <f>I13*D4</f>
        <v>0.50714764921955868</v>
      </c>
      <c r="K13" s="1"/>
      <c r="L13" s="1"/>
      <c r="M13" s="235"/>
      <c r="N13" s="97">
        <f>B13+J13</f>
        <v>1.0000000000000115</v>
      </c>
      <c r="R13" s="267">
        <f>B13-J13</f>
        <v>-1.429529843910593E-2</v>
      </c>
      <c r="S13" s="268">
        <f>IF(Rules!B23=Rules!D23,SUM(C13:I13)*B4*F4,SUM(C13:I13)*B4*F4*POWER(O2,A13-1))</f>
        <v>1577.0573705112488</v>
      </c>
      <c r="T13" s="253">
        <f>IF(Rules!B23=Rules!D23,SUM(C13:I13)*D4*H4,SUM(C13:I13)*D4*H4*POWER(O2,A13-1))</f>
        <v>-3192.1574154173213</v>
      </c>
      <c r="U13" s="264">
        <f t="shared" si="0"/>
        <v>-1615.1000449060725</v>
      </c>
    </row>
    <row r="14" spans="1:21" x14ac:dyDescent="0.3">
      <c r="A14" s="98">
        <v>8</v>
      </c>
      <c r="B14" s="97">
        <f>C14*B4</f>
        <v>0.49377281936253836</v>
      </c>
      <c r="C14" s="97">
        <f>1/(1-D4*B4/(1-D4*B4/(1-D4*B4/(1-D4*B4/(1-D4*B4/(1-D4*B4/(1-D4*B4)))))))</f>
        <v>1.4919578280409751</v>
      </c>
      <c r="D14" s="128">
        <f>C14*D4*C13</f>
        <v>1.4864737462854654</v>
      </c>
      <c r="E14" s="1">
        <f>D14*D4*C12</f>
        <v>1.4753874167426877</v>
      </c>
      <c r="F14" s="1">
        <f>E14*D4*C11</f>
        <v>1.4529758794588838</v>
      </c>
      <c r="G14" s="1">
        <f>F14*D4*C10</f>
        <v>1.4076699013635035</v>
      </c>
      <c r="H14" s="1">
        <f>G14*D4*C9</f>
        <v>1.3160817329489092</v>
      </c>
      <c r="I14" s="1">
        <f>H14*D4*C8</f>
        <v>1.1309319371343227</v>
      </c>
      <c r="J14" s="1">
        <f>I14*D4</f>
        <v>0.7566429052256991</v>
      </c>
      <c r="K14" s="1">
        <f>J14*D4</f>
        <v>0.50622718063747496</v>
      </c>
      <c r="L14" s="1"/>
      <c r="M14" s="235"/>
      <c r="N14" s="97">
        <f>B14+K14</f>
        <v>1.0000000000000133</v>
      </c>
      <c r="R14" s="267">
        <f>B14-K14</f>
        <v>-1.2454361274936598E-2</v>
      </c>
      <c r="S14" s="268">
        <f>IF(Rules!B23=Rules!D23,SUM(C14:J14)*B4*F4,SUM(C14:J14)*B4*F4*POWER(O2,A14-1))</f>
        <v>1834.3977773836207</v>
      </c>
      <c r="T14" s="253">
        <f>IF(Rules!B23=Rules!D23,SUM(C14:J14)*D4*H4,SUM(C14:J14)*D4*H4*POWER(O2,A14-1))</f>
        <v>-3713.0459407458893</v>
      </c>
      <c r="U14" s="264">
        <f t="shared" si="0"/>
        <v>-1878.6481633622686</v>
      </c>
    </row>
    <row r="15" spans="1:21" x14ac:dyDescent="0.3">
      <c r="A15" s="98">
        <v>9</v>
      </c>
      <c r="B15" s="97">
        <f>C15*B4</f>
        <v>0.49422691403284524</v>
      </c>
      <c r="C15" s="97">
        <f>1/(1-D4*B4/(1-D4*B4/(1-D4*B4/(1-D4*B4/(1-D4*B4/(1-D4*B4/(1-D4*B4/(1-D4*B4))))))))</f>
        <v>1.4933298964729935</v>
      </c>
      <c r="D15" s="128">
        <f>C15*D4*C14</f>
        <v>1.490619515670667</v>
      </c>
      <c r="E15" s="1">
        <f>D15*D4*C13</f>
        <v>1.4851403532327916</v>
      </c>
      <c r="F15" s="1">
        <f>E15*D4*C12</f>
        <v>1.474063968322288</v>
      </c>
      <c r="G15" s="1">
        <f>F15*D4*C11</f>
        <v>1.4516725345809711</v>
      </c>
      <c r="H15" s="1">
        <f>G15*D4*C10</f>
        <v>1.4064071967435083</v>
      </c>
      <c r="I15" s="1">
        <f>H15*D4*C9</f>
        <v>1.3149011845242564</v>
      </c>
      <c r="J15" s="1">
        <f>I15*D4*C8</f>
        <v>1.1299174713277182</v>
      </c>
      <c r="K15" s="1">
        <f>J15*D4</f>
        <v>0.75596418325317583</v>
      </c>
      <c r="L15" s="1">
        <f>K15*D4</f>
        <v>0.50577308596716986</v>
      </c>
      <c r="M15" s="235"/>
      <c r="N15" s="97">
        <f>B15+L15</f>
        <v>1.0000000000000151</v>
      </c>
      <c r="R15" s="267">
        <f>B15-L15</f>
        <v>-1.1546171934324612E-2</v>
      </c>
      <c r="S15" s="268">
        <f>IF(Rules!B23=Rules!D23,SUM(C15:K15)*B4*F4,SUM(C15:K15)*B4*F4*POWER(O2,A15-1))</f>
        <v>2093.1943362941975</v>
      </c>
      <c r="T15" s="253">
        <f>IF(Rules!B23=Rules!D23,SUM(C15:K15)*D4*H4,SUM(C15:K15)*D4*H4*POWER(O2,A15-1))</f>
        <v>-4236.8818962781043</v>
      </c>
      <c r="U15" s="264">
        <f t="shared" si="0"/>
        <v>-2143.6875599839068</v>
      </c>
    </row>
    <row r="16" spans="1:21" ht="16.2" thickBot="1" x14ac:dyDescent="0.35">
      <c r="A16" s="99">
        <v>10</v>
      </c>
      <c r="B16" s="129">
        <f>C16*B4</f>
        <v>0.49445124030052706</v>
      </c>
      <c r="C16" s="129">
        <f>1/(1-D4*B4/(1-D4*B4/(1-D4*B4/(1-D4*B4/(1-D4*B4/(1-D4*B4/(1-D4*B4/(1-D4*B4/(1-D4*B4)))))))))</f>
        <v>1.4940077088554879</v>
      </c>
      <c r="D16" s="137">
        <f>C16*D4*C15</f>
        <v>1.4926675577060937</v>
      </c>
      <c r="E16" s="109">
        <f>D16*D4*C14</f>
        <v>1.489958379042881</v>
      </c>
      <c r="F16" s="109">
        <f>E16*D4*C13</f>
        <v>1.4844816467858393</v>
      </c>
      <c r="G16" s="109">
        <f>F16*D4*C12</f>
        <v>1.473410174600341</v>
      </c>
      <c r="H16" s="109">
        <f>G16*D4*C11</f>
        <v>1.4510286721639878</v>
      </c>
      <c r="I16" s="109">
        <f>H16*D4*C10</f>
        <v>1.4057834109272263</v>
      </c>
      <c r="J16" s="109">
        <f>I16*D4*C9</f>
        <v>1.3143179845018036</v>
      </c>
      <c r="K16" s="109">
        <f>J16*D4*C8</f>
        <v>1.1294163173988878</v>
      </c>
      <c r="L16" s="109">
        <f>K16*D4</f>
        <v>0.75562888936658146</v>
      </c>
      <c r="M16" s="237">
        <f>L16*D4</f>
        <v>0.50554875969949009</v>
      </c>
      <c r="N16" s="129">
        <f>B16+M16</f>
        <v>1.0000000000000171</v>
      </c>
      <c r="R16" s="269">
        <f>B16-M16</f>
        <v>-1.1097519398963029E-2</v>
      </c>
      <c r="S16" s="270">
        <f>IF(Rules!B23=Rules!D23,SUM(C16:L16)*B4*F4,SUM(C16:L16)*B4*F4*POWER(O2,A16-1))</f>
        <v>2352.8261976046961</v>
      </c>
      <c r="T16" s="254">
        <f>IF(Rules!B23=Rules!D23,SUM(C16:L16)*D4*H4,SUM(C16:L16)*D4*H4*POWER(O2,A16-1))</f>
        <v>-4762.4086062494962</v>
      </c>
      <c r="U16" s="271">
        <f>S16+T16</f>
        <v>-2409.5824086448001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7</v>
      </c>
      <c r="D21" s="57">
        <f>SUM($C$21:C21)</f>
        <v>7</v>
      </c>
      <c r="E21" s="57">
        <f t="shared" ref="E21:E30" si="2">D21/R7</f>
        <v>-20.704703449872824</v>
      </c>
      <c r="F21" s="8">
        <f t="shared" ref="F21:F30" si="3">U7/E21</f>
        <v>8.6265721854166326</v>
      </c>
      <c r="G21" s="256">
        <f>U7/D21</f>
        <v>-25.515802698281814</v>
      </c>
    </row>
    <row r="22" spans="1:7" x14ac:dyDescent="0.3">
      <c r="A22" s="97">
        <v>2</v>
      </c>
      <c r="B22" s="93">
        <f>C21</f>
        <v>7</v>
      </c>
      <c r="C22" s="1">
        <f t="shared" si="1"/>
        <v>49</v>
      </c>
      <c r="D22" s="9">
        <f>SUM($C$21:C22)</f>
        <v>56</v>
      </c>
      <c r="E22" s="9">
        <f t="shared" si="2"/>
        <v>-373.72745015482747</v>
      </c>
      <c r="F22" s="9">
        <f t="shared" si="3"/>
        <v>1.0245168394891679</v>
      </c>
      <c r="G22" s="257">
        <f>U8/D22</f>
        <v>-6.8373226082673115</v>
      </c>
    </row>
    <row r="23" spans="1:7" x14ac:dyDescent="0.3">
      <c r="A23" s="97">
        <v>3</v>
      </c>
      <c r="B23" s="93">
        <f t="shared" ref="B23:B30" si="4">C22</f>
        <v>49</v>
      </c>
      <c r="C23" s="1">
        <f t="shared" si="1"/>
        <v>343</v>
      </c>
      <c r="D23" s="9">
        <f>SUM($C$21:C23)</f>
        <v>399</v>
      </c>
      <c r="E23" s="9">
        <f t="shared" si="2"/>
        <v>-5317.9515803499789</v>
      </c>
      <c r="F23" s="9">
        <f t="shared" si="3"/>
        <v>0.11424929550044033</v>
      </c>
      <c r="G23" s="257">
        <f t="shared" ref="G23:G29" si="5">U9/D23</f>
        <v>-1.5227373973945824</v>
      </c>
    </row>
    <row r="24" spans="1:7" x14ac:dyDescent="0.3">
      <c r="A24" s="97">
        <v>4</v>
      </c>
      <c r="B24" s="93">
        <f t="shared" si="4"/>
        <v>343</v>
      </c>
      <c r="C24" s="1">
        <f t="shared" si="1"/>
        <v>2401</v>
      </c>
      <c r="D24" s="9">
        <f>SUM($C$21:C24)</f>
        <v>2800</v>
      </c>
      <c r="E24" s="9">
        <f t="shared" si="2"/>
        <v>-67457.090325479512</v>
      </c>
      <c r="F24" s="9">
        <f t="shared" si="3"/>
        <v>1.256008681629988E-2</v>
      </c>
      <c r="G24" s="257">
        <f t="shared" si="5"/>
        <v>-0.3025953253082162</v>
      </c>
    </row>
    <row r="25" spans="1:7" x14ac:dyDescent="0.3">
      <c r="A25" s="97">
        <v>5</v>
      </c>
      <c r="B25" s="93">
        <f t="shared" si="4"/>
        <v>2401</v>
      </c>
      <c r="C25" s="1">
        <f t="shared" si="1"/>
        <v>16807</v>
      </c>
      <c r="D25" s="9">
        <f>SUM($C$21:C25)</f>
        <v>19607</v>
      </c>
      <c r="E25" s="9">
        <f t="shared" si="2"/>
        <v>-763302.03602887189</v>
      </c>
      <c r="F25" s="9">
        <f t="shared" si="3"/>
        <v>1.4375770472680048E-3</v>
      </c>
      <c r="G25" s="257">
        <f t="shared" si="5"/>
        <v>-5.5964986337942668E-2</v>
      </c>
    </row>
    <row r="26" spans="1:7" x14ac:dyDescent="0.3">
      <c r="A26" s="97">
        <v>6</v>
      </c>
      <c r="B26" s="93">
        <f t="shared" si="4"/>
        <v>16807</v>
      </c>
      <c r="C26" s="1">
        <f t="shared" si="1"/>
        <v>117649</v>
      </c>
      <c r="D26" s="9">
        <f>SUM($C$21:C26)</f>
        <v>137256</v>
      </c>
      <c r="E26" s="9">
        <f t="shared" si="2"/>
        <v>-7609538.7232252304</v>
      </c>
      <c r="F26" s="9">
        <f t="shared" si="3"/>
        <v>1.7794700459781521E-4</v>
      </c>
      <c r="G26" s="257">
        <f t="shared" si="5"/>
        <v>-9.8654676092047918E-3</v>
      </c>
    </row>
    <row r="27" spans="1:7" x14ac:dyDescent="0.3">
      <c r="A27" s="97">
        <v>7</v>
      </c>
      <c r="B27" s="93">
        <f t="shared" si="4"/>
        <v>117649</v>
      </c>
      <c r="C27" s="1">
        <f t="shared" si="1"/>
        <v>823543</v>
      </c>
      <c r="D27" s="9">
        <f>SUM($C$21:C27)</f>
        <v>960799</v>
      </c>
      <c r="E27" s="9">
        <f t="shared" si="2"/>
        <v>-67210838.870747715</v>
      </c>
      <c r="F27" s="9">
        <f t="shared" si="3"/>
        <v>2.4030350938068938E-5</v>
      </c>
      <c r="G27" s="257">
        <f t="shared" si="5"/>
        <v>-1.6809968004817578E-3</v>
      </c>
    </row>
    <row r="28" spans="1:7" x14ac:dyDescent="0.3">
      <c r="A28" s="97">
        <v>8</v>
      </c>
      <c r="B28" s="93">
        <f t="shared" si="4"/>
        <v>823543</v>
      </c>
      <c r="C28" s="1">
        <f t="shared" si="1"/>
        <v>5764801</v>
      </c>
      <c r="D28" s="9">
        <f>SUM($C$21:C28)</f>
        <v>6725600</v>
      </c>
      <c r="E28" s="9">
        <f t="shared" si="2"/>
        <v>-540019664.72056091</v>
      </c>
      <c r="F28" s="9">
        <f t="shared" si="3"/>
        <v>3.4788513939291371E-6</v>
      </c>
      <c r="G28" s="257">
        <f t="shared" si="5"/>
        <v>-2.7932796529116639E-4</v>
      </c>
    </row>
    <row r="29" spans="1:7" x14ac:dyDescent="0.3">
      <c r="A29" s="97">
        <v>9</v>
      </c>
      <c r="B29" s="93">
        <f t="shared" si="4"/>
        <v>5764801</v>
      </c>
      <c r="C29" s="1">
        <f t="shared" si="1"/>
        <v>40353607</v>
      </c>
      <c r="D29" s="9">
        <f>SUM($C$21:C29)</f>
        <v>47079207</v>
      </c>
      <c r="E29" s="9">
        <f t="shared" si="2"/>
        <v>-4077473232.4955525</v>
      </c>
      <c r="F29" s="9">
        <f t="shared" si="3"/>
        <v>5.2573921096519303E-7</v>
      </c>
      <c r="G29" s="257">
        <f t="shared" si="5"/>
        <v>-4.553363781135708E-5</v>
      </c>
    </row>
    <row r="30" spans="1:7" ht="16.2" thickBot="1" x14ac:dyDescent="0.35">
      <c r="A30" s="129">
        <v>10</v>
      </c>
      <c r="B30" s="94">
        <f t="shared" si="4"/>
        <v>40353607</v>
      </c>
      <c r="C30" s="109">
        <f t="shared" si="1"/>
        <v>282475249</v>
      </c>
      <c r="D30" s="10">
        <f>SUM($C$21:C30)</f>
        <v>329554456</v>
      </c>
      <c r="E30" s="10">
        <f t="shared" si="2"/>
        <v>-29696227071.321373</v>
      </c>
      <c r="F30" s="10">
        <f t="shared" si="3"/>
        <v>8.1141028550788978E-8</v>
      </c>
      <c r="G30" s="258">
        <f>U16/D30</f>
        <v>-7.3116365589206302E-6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7</v>
      </c>
      <c r="D33" s="57">
        <f>SUM($C$33:C33)</f>
        <v>7</v>
      </c>
      <c r="E33" s="96">
        <f>D33/$R$7</f>
        <v>-20.704703449872824</v>
      </c>
      <c r="F33" s="8">
        <f t="shared" ref="F33:F42" si="7">U7/E33</f>
        <v>8.6265721854166326</v>
      </c>
      <c r="G33" s="259">
        <f>U7/D33</f>
        <v>-25.515802698281814</v>
      </c>
    </row>
    <row r="34" spans="1:7" x14ac:dyDescent="0.3">
      <c r="A34" s="97">
        <v>2</v>
      </c>
      <c r="B34" s="93">
        <f>C33+1</f>
        <v>8</v>
      </c>
      <c r="C34" s="1">
        <f t="shared" si="6"/>
        <v>56</v>
      </c>
      <c r="D34" s="9">
        <f>SUM($C$33:C34)</f>
        <v>63</v>
      </c>
      <c r="E34" s="96">
        <f t="shared" ref="E34:E42" si="8">D34/$R$7</f>
        <v>-186.34233104885541</v>
      </c>
      <c r="F34" s="9">
        <f t="shared" si="7"/>
        <v>2.054766965229081</v>
      </c>
      <c r="G34" s="259">
        <f t="shared" ref="G34:G42" si="9">U8/D34</f>
        <v>-6.0776200962376103</v>
      </c>
    </row>
    <row r="35" spans="1:7" x14ac:dyDescent="0.3">
      <c r="A35" s="97">
        <v>3</v>
      </c>
      <c r="B35" s="93">
        <f t="shared" ref="B35:B42" si="10">C34</f>
        <v>56</v>
      </c>
      <c r="C35" s="1">
        <f t="shared" si="6"/>
        <v>392</v>
      </c>
      <c r="D35" s="9">
        <f>SUM($C$33:C35)</f>
        <v>455</v>
      </c>
      <c r="E35" s="96">
        <f t="shared" si="8"/>
        <v>-1345.8057242417335</v>
      </c>
      <c r="F35" s="9">
        <f t="shared" si="7"/>
        <v>0.45145611332777058</v>
      </c>
      <c r="G35" s="259">
        <f t="shared" si="9"/>
        <v>-1.3353235638690952</v>
      </c>
    </row>
    <row r="36" spans="1:7" x14ac:dyDescent="0.3">
      <c r="A36" s="97">
        <v>4</v>
      </c>
      <c r="B36" s="93">
        <f t="shared" si="10"/>
        <v>392</v>
      </c>
      <c r="C36" s="1">
        <f t="shared" si="6"/>
        <v>2744</v>
      </c>
      <c r="D36" s="9">
        <f>SUM($C$33:C36)</f>
        <v>3199</v>
      </c>
      <c r="E36" s="96">
        <f t="shared" si="8"/>
        <v>-9462.0494765918811</v>
      </c>
      <c r="F36" s="9">
        <f t="shared" si="7"/>
        <v>8.9543699064251872E-2</v>
      </c>
      <c r="G36" s="259">
        <f t="shared" si="9"/>
        <v>-0.26485367641856999</v>
      </c>
    </row>
    <row r="37" spans="1:7" x14ac:dyDescent="0.3">
      <c r="A37" s="97">
        <v>5</v>
      </c>
      <c r="B37" s="93">
        <f t="shared" si="10"/>
        <v>2744</v>
      </c>
      <c r="C37" s="1">
        <f t="shared" si="6"/>
        <v>19208</v>
      </c>
      <c r="D37" s="9">
        <f>SUM($C$33:C37)</f>
        <v>22407</v>
      </c>
      <c r="E37" s="96">
        <f t="shared" si="8"/>
        <v>-66275.755743042915</v>
      </c>
      <c r="F37" s="9">
        <f t="shared" si="7"/>
        <v>1.6556665025177445E-2</v>
      </c>
      <c r="G37" s="259">
        <f t="shared" si="9"/>
        <v>-4.8971548495025746E-2</v>
      </c>
    </row>
    <row r="38" spans="1:7" x14ac:dyDescent="0.3">
      <c r="A38" s="97">
        <v>6</v>
      </c>
      <c r="B38" s="93">
        <f t="shared" si="10"/>
        <v>19208</v>
      </c>
      <c r="C38" s="1">
        <f t="shared" si="6"/>
        <v>134456</v>
      </c>
      <c r="D38" s="9">
        <f>SUM($C$33:C38)</f>
        <v>156863</v>
      </c>
      <c r="E38" s="96">
        <f t="shared" si="8"/>
        <v>-463971.69960820011</v>
      </c>
      <c r="F38" s="9">
        <f t="shared" si="7"/>
        <v>2.9184853802774503E-3</v>
      </c>
      <c r="G38" s="259">
        <f t="shared" si="9"/>
        <v>-8.6323391887762752E-3</v>
      </c>
    </row>
    <row r="39" spans="1:7" x14ac:dyDescent="0.3">
      <c r="A39" s="97">
        <v>7</v>
      </c>
      <c r="B39" s="93">
        <f t="shared" si="10"/>
        <v>134456</v>
      </c>
      <c r="C39" s="1">
        <f t="shared" si="6"/>
        <v>941192</v>
      </c>
      <c r="D39" s="9">
        <f>SUM($C$33:C39)</f>
        <v>1098055</v>
      </c>
      <c r="E39" s="96">
        <f t="shared" si="8"/>
        <v>-3247843.3066643006</v>
      </c>
      <c r="F39" s="9">
        <f t="shared" si="7"/>
        <v>4.9728385651857758E-4</v>
      </c>
      <c r="G39" s="259">
        <f t="shared" si="9"/>
        <v>-1.470873539946608E-3</v>
      </c>
    </row>
    <row r="40" spans="1:7" x14ac:dyDescent="0.3">
      <c r="A40" s="97">
        <v>8</v>
      </c>
      <c r="B40" s="93">
        <f t="shared" si="10"/>
        <v>941192</v>
      </c>
      <c r="C40" s="1">
        <f t="shared" si="6"/>
        <v>6588344</v>
      </c>
      <c r="D40" s="9">
        <f>SUM($C$33:C40)</f>
        <v>7686399</v>
      </c>
      <c r="E40" s="96">
        <f t="shared" si="8"/>
        <v>-22734944.556057002</v>
      </c>
      <c r="F40" s="9">
        <f t="shared" si="7"/>
        <v>8.2632625680266404E-5</v>
      </c>
      <c r="G40" s="259">
        <f t="shared" si="9"/>
        <v>-2.4441200142775164E-4</v>
      </c>
    </row>
    <row r="41" spans="1:7" x14ac:dyDescent="0.3">
      <c r="A41" s="97">
        <v>9</v>
      </c>
      <c r="B41" s="93">
        <f t="shared" si="10"/>
        <v>6588344</v>
      </c>
      <c r="C41" s="1">
        <f t="shared" si="6"/>
        <v>46118408</v>
      </c>
      <c r="D41" s="9">
        <f>SUM($C$33:C41)</f>
        <v>53804807</v>
      </c>
      <c r="E41" s="96">
        <f t="shared" si="8"/>
        <v>-159144653.30180591</v>
      </c>
      <c r="F41" s="9">
        <f t="shared" si="7"/>
        <v>1.3470057055065267E-5</v>
      </c>
      <c r="G41" s="259">
        <f t="shared" si="9"/>
        <v>-3.9841933825427657E-5</v>
      </c>
    </row>
    <row r="42" spans="1:7" ht="16.2" thickBot="1" x14ac:dyDescent="0.35">
      <c r="A42" s="129">
        <v>10</v>
      </c>
      <c r="B42" s="94">
        <f t="shared" si="10"/>
        <v>46118408</v>
      </c>
      <c r="C42" s="109">
        <f t="shared" si="6"/>
        <v>322828856</v>
      </c>
      <c r="D42" s="10">
        <f>SUM($C$33:C42)</f>
        <v>376633663</v>
      </c>
      <c r="E42" s="357">
        <f t="shared" si="8"/>
        <v>-1114012614.5220485</v>
      </c>
      <c r="F42" s="10">
        <f t="shared" si="7"/>
        <v>2.1629758740915137E-6</v>
      </c>
      <c r="G42" s="259">
        <f t="shared" si="9"/>
        <v>-6.3976820060420356E-6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7</v>
      </c>
      <c r="D45" s="57">
        <f>SUM(C45:C45)</f>
        <v>7</v>
      </c>
      <c r="E45" s="57">
        <f t="shared" ref="E45:E54" si="12">D45/R7</f>
        <v>-20.704703449872824</v>
      </c>
      <c r="F45" s="262">
        <f t="shared" ref="F45:F54" si="13">U7/E45</f>
        <v>8.6265721854166326</v>
      </c>
      <c r="G45" s="256">
        <f>U7/D45</f>
        <v>-25.515802698281814</v>
      </c>
    </row>
    <row r="46" spans="1:7" x14ac:dyDescent="0.3">
      <c r="A46" s="97">
        <v>2</v>
      </c>
      <c r="B46" s="93">
        <f t="shared" ref="B46:B54" si="14">B45*$O$2*2</f>
        <v>14</v>
      </c>
      <c r="C46" s="1">
        <f t="shared" si="11"/>
        <v>98</v>
      </c>
      <c r="D46" s="9">
        <f>SUM($C$45:C46)</f>
        <v>105</v>
      </c>
      <c r="E46" s="9">
        <f t="shared" si="12"/>
        <v>-700.73896904030141</v>
      </c>
      <c r="F46" s="98">
        <f t="shared" si="13"/>
        <v>0.54640898106088964</v>
      </c>
      <c r="G46" s="257">
        <f t="shared" ref="G46:G54" si="15">U8/D46</f>
        <v>-3.6465720577425658</v>
      </c>
    </row>
    <row r="47" spans="1:7" x14ac:dyDescent="0.3">
      <c r="A47" s="97">
        <v>3</v>
      </c>
      <c r="B47" s="93">
        <f t="shared" si="14"/>
        <v>196</v>
      </c>
      <c r="C47" s="1">
        <f t="shared" si="11"/>
        <v>1372</v>
      </c>
      <c r="D47" s="9">
        <f>SUM($C$45:C47)</f>
        <v>1477</v>
      </c>
      <c r="E47" s="9">
        <f t="shared" si="12"/>
        <v>-19685.750586909569</v>
      </c>
      <c r="F47" s="98">
        <f t="shared" si="13"/>
        <v>3.086355376078246E-2</v>
      </c>
      <c r="G47" s="257">
        <f t="shared" si="15"/>
        <v>-0.41135560024403411</v>
      </c>
    </row>
    <row r="48" spans="1:7" x14ac:dyDescent="0.3">
      <c r="A48" s="97">
        <v>4</v>
      </c>
      <c r="B48" s="93">
        <f t="shared" si="14"/>
        <v>2744</v>
      </c>
      <c r="C48" s="1">
        <f t="shared" si="11"/>
        <v>19208</v>
      </c>
      <c r="D48" s="9">
        <f>SUM($C$45:C48)</f>
        <v>20685</v>
      </c>
      <c r="E48" s="9">
        <f t="shared" si="12"/>
        <v>-498339.25477947987</v>
      </c>
      <c r="F48" s="98">
        <f t="shared" si="13"/>
        <v>1.7001809565211344E-3</v>
      </c>
      <c r="G48" s="257">
        <f t="shared" si="15"/>
        <v>-4.0960450126323683E-2</v>
      </c>
    </row>
    <row r="49" spans="1:7" x14ac:dyDescent="0.3">
      <c r="A49" s="97">
        <v>5</v>
      </c>
      <c r="B49" s="93">
        <f t="shared" si="14"/>
        <v>38416</v>
      </c>
      <c r="C49" s="1">
        <f t="shared" si="11"/>
        <v>268912</v>
      </c>
      <c r="D49" s="9">
        <f>SUM($C$45:C49)</f>
        <v>289597</v>
      </c>
      <c r="E49" s="9">
        <f t="shared" si="12"/>
        <v>-11274033.749571744</v>
      </c>
      <c r="F49" s="98">
        <f t="shared" si="13"/>
        <v>9.7330335486154121E-5</v>
      </c>
      <c r="G49" s="257">
        <f t="shared" si="15"/>
        <v>-3.7890775357757225E-3</v>
      </c>
    </row>
    <row r="50" spans="1:7" x14ac:dyDescent="0.3">
      <c r="A50" s="97">
        <v>6</v>
      </c>
      <c r="B50" s="93">
        <f t="shared" si="14"/>
        <v>537824</v>
      </c>
      <c r="C50" s="1">
        <f t="shared" si="11"/>
        <v>3764768</v>
      </c>
      <c r="D50" s="9">
        <f>SUM($C$45:C50)</f>
        <v>4054365</v>
      </c>
      <c r="E50" s="9">
        <f t="shared" si="12"/>
        <v>-224775947.61313939</v>
      </c>
      <c r="F50" s="98">
        <f t="shared" si="13"/>
        <v>6.024197146304717E-6</v>
      </c>
      <c r="G50" s="257">
        <f t="shared" si="15"/>
        <v>-3.3398439019896158E-4</v>
      </c>
    </row>
    <row r="51" spans="1:7" x14ac:dyDescent="0.3">
      <c r="A51" s="97">
        <v>7</v>
      </c>
      <c r="B51" s="93">
        <f t="shared" si="14"/>
        <v>7529536</v>
      </c>
      <c r="C51" s="1">
        <f t="shared" si="11"/>
        <v>52706752</v>
      </c>
      <c r="D51" s="9">
        <f>SUM($C$45:C51)</f>
        <v>56761117</v>
      </c>
      <c r="E51" s="9">
        <f t="shared" si="12"/>
        <v>-3970614341.6163621</v>
      </c>
      <c r="F51" s="98">
        <f t="shared" si="13"/>
        <v>4.067632627974128E-7</v>
      </c>
      <c r="G51" s="257">
        <f t="shared" si="15"/>
        <v>-2.8454338643583643E-5</v>
      </c>
    </row>
    <row r="52" spans="1:7" x14ac:dyDescent="0.3">
      <c r="A52" s="97">
        <v>8</v>
      </c>
      <c r="B52" s="93">
        <f t="shared" si="14"/>
        <v>105413504</v>
      </c>
      <c r="C52" s="1">
        <f t="shared" si="11"/>
        <v>737894528</v>
      </c>
      <c r="D52" s="9">
        <f>SUM($C$45:C52)</f>
        <v>794655645</v>
      </c>
      <c r="E52" s="9">
        <f t="shared" si="12"/>
        <v>-63805411410.313004</v>
      </c>
      <c r="F52" s="98">
        <f t="shared" si="13"/>
        <v>2.944339863716667E-8</v>
      </c>
      <c r="G52" s="257">
        <f t="shared" si="15"/>
        <v>-2.3641034644160471E-6</v>
      </c>
    </row>
    <row r="53" spans="1:7" x14ac:dyDescent="0.3">
      <c r="A53" s="97">
        <v>9</v>
      </c>
      <c r="B53" s="93">
        <f t="shared" si="14"/>
        <v>1475789056</v>
      </c>
      <c r="C53" s="1">
        <f t="shared" si="11"/>
        <v>10330523392</v>
      </c>
      <c r="D53" s="9">
        <f>SUM($C$45:C53)</f>
        <v>11125179037</v>
      </c>
      <c r="E53" s="9">
        <f t="shared" si="12"/>
        <v>-963538313848.15271</v>
      </c>
      <c r="F53" s="98">
        <f t="shared" si="13"/>
        <v>2.2248078038770526E-9</v>
      </c>
      <c r="G53" s="257">
        <f t="shared" si="15"/>
        <v>-1.9268791566000457E-7</v>
      </c>
    </row>
    <row r="54" spans="1:7" ht="16.2" thickBot="1" x14ac:dyDescent="0.35">
      <c r="A54" s="129">
        <v>10</v>
      </c>
      <c r="B54" s="94">
        <f t="shared" si="14"/>
        <v>20661046784</v>
      </c>
      <c r="C54" s="109">
        <f t="shared" si="11"/>
        <v>144627327488</v>
      </c>
      <c r="D54" s="10">
        <f>SUM($C$45:C54)</f>
        <v>155752506525</v>
      </c>
      <c r="E54" s="10">
        <f t="shared" si="12"/>
        <v>-14034893828575.219</v>
      </c>
      <c r="F54" s="99">
        <f t="shared" si="13"/>
        <v>1.716851183967534E-10</v>
      </c>
      <c r="G54" s="258">
        <f t="shared" si="15"/>
        <v>-1.5470585112272563E-8</v>
      </c>
    </row>
  </sheetData>
  <mergeCells count="3">
    <mergeCell ref="A18:F18"/>
    <mergeCell ref="A31:G31"/>
    <mergeCell ref="A43:G43"/>
  </mergeCells>
  <conditionalFormatting sqref="F21:F30">
    <cfRule type="cellIs" dxfId="264" priority="80" operator="equal">
      <formula>MAX($F$21:$F$30)</formula>
    </cfRule>
  </conditionalFormatting>
  <conditionalFormatting sqref="E21:E30">
    <cfRule type="cellIs" dxfId="263" priority="74" stopIfTrue="1" operator="lessThan">
      <formula>0</formula>
    </cfRule>
    <cfRule type="cellIs" dxfId="262" priority="75" operator="equal">
      <formula>MIN($E$21:$E$30)</formula>
    </cfRule>
  </conditionalFormatting>
  <conditionalFormatting sqref="R7:R16">
    <cfRule type="cellIs" dxfId="261" priority="12" operator="lessThanOrEqual">
      <formula>0</formula>
    </cfRule>
    <cfRule type="cellIs" dxfId="260" priority="13" operator="greaterThan">
      <formula>0</formula>
    </cfRule>
  </conditionalFormatting>
  <conditionalFormatting sqref="U7:U16">
    <cfRule type="cellIs" dxfId="259" priority="10" operator="lessThanOrEqual">
      <formula>0</formula>
    </cfRule>
    <cfRule type="cellIs" dxfId="258" priority="11" operator="greaterThan">
      <formula>0</formula>
    </cfRule>
  </conditionalFormatting>
  <conditionalFormatting sqref="S7:T16">
    <cfRule type="cellIs" dxfId="257" priority="8" operator="lessThanOrEqual">
      <formula>0</formula>
    </cfRule>
    <cfRule type="cellIs" dxfId="256" priority="9" operator="greaterThan">
      <formula>0</formula>
    </cfRule>
  </conditionalFormatting>
  <conditionalFormatting sqref="F45:F54">
    <cfRule type="cellIs" dxfId="255" priority="7" operator="equal">
      <formula>MAX($F$45:$F$54)</formula>
    </cfRule>
  </conditionalFormatting>
  <conditionalFormatting sqref="E45:E54">
    <cfRule type="cellIs" dxfId="254" priority="5" stopIfTrue="1" operator="lessThan">
      <formula>0</formula>
    </cfRule>
    <cfRule type="cellIs" dxfId="253" priority="6" operator="equal">
      <formula>MIN($E$45:$E$54)</formula>
    </cfRule>
  </conditionalFormatting>
  <conditionalFormatting sqref="E33:E42">
    <cfRule type="cellIs" dxfId="252" priority="3" stopIfTrue="1" operator="lessThan">
      <formula>0</formula>
    </cfRule>
    <cfRule type="cellIs" dxfId="251" priority="4" operator="equal">
      <formula>MIN($E$33:$E$42)</formula>
    </cfRule>
  </conditionalFormatting>
  <conditionalFormatting sqref="F33:F42">
    <cfRule type="cellIs" dxfId="250" priority="1" operator="lessThanOrEqual">
      <formula>0</formula>
    </cfRule>
    <cfRule type="cellIs" dxfId="249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1.0000000000000016</v>
      </c>
    </row>
    <row r="2" spans="1:21" x14ac:dyDescent="0.3">
      <c r="A2" t="s">
        <v>39</v>
      </c>
      <c r="B2" s="133" t="s">
        <v>122</v>
      </c>
      <c r="C2" s="139">
        <f>Analysis!B45</f>
        <v>0.33712158991080698</v>
      </c>
      <c r="D2" s="133" t="s">
        <v>123</v>
      </c>
      <c r="E2" s="139">
        <f>Analysis!M45</f>
        <v>0.66287841008919457</v>
      </c>
      <c r="F2" s="133" t="s">
        <v>46</v>
      </c>
      <c r="G2" s="139">
        <f>Analysis!S45</f>
        <v>612.81932860465372</v>
      </c>
      <c r="H2" t="s">
        <v>149</v>
      </c>
      <c r="I2" s="153">
        <f>Analysis!T45</f>
        <v>-613.6000671747438</v>
      </c>
      <c r="J2" t="s">
        <v>47</v>
      </c>
      <c r="K2" s="153">
        <f>G2*C2+I2*E2</f>
        <v>-200.14761057214301</v>
      </c>
      <c r="L2" t="s">
        <v>46</v>
      </c>
      <c r="M2" s="160">
        <v>3</v>
      </c>
      <c r="N2" t="s">
        <v>149</v>
      </c>
      <c r="O2" s="160">
        <v>8</v>
      </c>
    </row>
    <row r="4" spans="1:21" x14ac:dyDescent="0.3">
      <c r="A4" t="s">
        <v>120</v>
      </c>
      <c r="B4">
        <f>$C$2</f>
        <v>0.33712158991080698</v>
      </c>
      <c r="C4" t="s">
        <v>121</v>
      </c>
      <c r="D4">
        <f>$E$2</f>
        <v>0.66287841008919457</v>
      </c>
      <c r="E4" t="s">
        <v>46</v>
      </c>
      <c r="F4">
        <f>G2</f>
        <v>612.81932860465372</v>
      </c>
      <c r="G4" t="s">
        <v>149</v>
      </c>
      <c r="H4">
        <f>I2</f>
        <v>-613.6000671747438</v>
      </c>
      <c r="I4" t="s">
        <v>47</v>
      </c>
      <c r="J4">
        <f>B4*F4+D4*H4</f>
        <v>-200.14761057214301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5" t="s">
        <v>47</v>
      </c>
    </row>
    <row r="7" spans="1:21" x14ac:dyDescent="0.3">
      <c r="A7" s="100">
        <v>1</v>
      </c>
      <c r="B7" s="95">
        <f>C7*B4</f>
        <v>0.33712158991080698</v>
      </c>
      <c r="C7" s="95">
        <v>1</v>
      </c>
      <c r="D7" s="22">
        <f>C7*D4</f>
        <v>0.66287841008919457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1.0000000000000016</v>
      </c>
      <c r="R7" s="265">
        <f>B7-D7</f>
        <v>-0.32575682017838758</v>
      </c>
      <c r="S7" s="266">
        <f>IF(Rules!B23=Rules!D23,SUM(C7)*B4*F4,SUM(C7)*B4*F4*POWER(O2,A7-1))</f>
        <v>206.59462638727413</v>
      </c>
      <c r="T7" s="252">
        <f>IF(Rules!B23=Rules!D23,SUM(C7)*D4*H4,SUM(C7)*D4*H4*POWER(O2,A7-1))</f>
        <v>-406.74223695941714</v>
      </c>
      <c r="U7" s="263">
        <f>S7+T7</f>
        <v>-200.14761057214301</v>
      </c>
    </row>
    <row r="8" spans="1:21" x14ac:dyDescent="0.3">
      <c r="A8" s="98">
        <v>2</v>
      </c>
      <c r="B8" s="97">
        <f>C8*B4</f>
        <v>0.4341388750055219</v>
      </c>
      <c r="C8" s="97">
        <f>1/(1-B4*D4)</f>
        <v>1.2877812872215719</v>
      </c>
      <c r="D8" s="128">
        <f>C8*D4</f>
        <v>0.85364241221605197</v>
      </c>
      <c r="E8" s="1">
        <f>D8*D4</f>
        <v>0.56586112499448138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1.0000000000000033</v>
      </c>
      <c r="R8" s="267">
        <f>B8-E8</f>
        <v>-0.13172224998895948</v>
      </c>
      <c r="S8" s="268">
        <f>IF(Rules!B23=Rules!D23,SUM(C8:D8)*B4*F4,SUM(C8:D8)*B4*F4*POWER(O2,A8-1))</f>
        <v>442.40662912217039</v>
      </c>
      <c r="T8" s="253">
        <f>IF(Rules!B23=Rules!D23,SUM(C8:D8)*D4*H4,SUM(C8:D8)*D4*H4*POWER(O2,A8-1))</f>
        <v>-871.00746578716974</v>
      </c>
      <c r="U8" s="264">
        <f>S8+T8</f>
        <v>-428.60083666499935</v>
      </c>
    </row>
    <row r="9" spans="1:21" x14ac:dyDescent="0.3">
      <c r="A9" s="98">
        <v>3</v>
      </c>
      <c r="B9" s="97">
        <f>C9*B4</f>
        <v>0.47333997810260547</v>
      </c>
      <c r="C9" s="97">
        <f>1/(1-D4*B4/(1-D4*B4))</f>
        <v>1.4040630807058014</v>
      </c>
      <c r="D9" s="128">
        <f>C9*D4*C8</f>
        <v>1.1985677951172016</v>
      </c>
      <c r="E9" s="1">
        <f>D9*(D4)</f>
        <v>0.79450471441140214</v>
      </c>
      <c r="F9" s="1">
        <f>E9*D4</f>
        <v>0.5266600218973998</v>
      </c>
      <c r="G9" s="1"/>
      <c r="H9" s="1"/>
      <c r="I9" s="1"/>
      <c r="J9" s="1"/>
      <c r="K9" s="1"/>
      <c r="L9" s="1"/>
      <c r="M9" s="235"/>
      <c r="N9" s="97">
        <f>B9+F9</f>
        <v>1.0000000000000053</v>
      </c>
      <c r="R9" s="267">
        <f>B9-F9</f>
        <v>-5.3320043794794325E-2</v>
      </c>
      <c r="S9" s="268">
        <f>IF(Rules!B23=Rules!D23,SUM(C9:E9)*B4*F4,SUM(C9:E9)*B4*F4*POWER(O2,A9-1))</f>
        <v>701.82995805138887</v>
      </c>
      <c r="T9" s="253">
        <f>IF(Rules!B23=Rules!D23,SUM(C9:E9)*D4*H4,SUM(C9:E9)*D4*H4*POWER(O2,A9-1))</f>
        <v>-1381.7585292263918</v>
      </c>
      <c r="U9" s="264">
        <f t="shared" ref="U9:U15" si="0">S9+T9</f>
        <v>-679.92857117500296</v>
      </c>
    </row>
    <row r="10" spans="1:21" x14ac:dyDescent="0.3">
      <c r="A10" s="98">
        <v>4</v>
      </c>
      <c r="B10" s="97">
        <f>C10*B4</f>
        <v>0.4912639253152859</v>
      </c>
      <c r="C10" s="97">
        <f>1/(1-D4*B4/(1-D4*B4/(1-D4*B4)))</f>
        <v>1.4572306847664687</v>
      </c>
      <c r="D10" s="128">
        <f>C10*D4*C9</f>
        <v>1.3562782641344306</v>
      </c>
      <c r="E10" s="1">
        <f>D10*D4*C8</f>
        <v>1.1577766490319152</v>
      </c>
      <c r="F10" s="1">
        <f>E10*D4</f>
        <v>0.76746514434867141</v>
      </c>
      <c r="G10" s="1">
        <f>F10*D4</f>
        <v>0.50873607468472148</v>
      </c>
      <c r="H10" s="1"/>
      <c r="I10" s="1"/>
      <c r="J10" s="1"/>
      <c r="K10" s="1"/>
      <c r="L10" s="1"/>
      <c r="M10" s="235"/>
      <c r="N10" s="97">
        <f>B10+G10</f>
        <v>1.0000000000000073</v>
      </c>
      <c r="R10" s="267">
        <f>B10-G10</f>
        <v>-1.7472149369435586E-2</v>
      </c>
      <c r="S10" s="268">
        <f>IF(Rules!B23=Rules!D23,SUM(C10:F10)*B4*F4,SUM(C10:F10)*B4*F4*POWER(O2,A10-1))</f>
        <v>979.00043914406149</v>
      </c>
      <c r="T10" s="253">
        <f>IF(Rules!B23=Rules!D23,SUM(C10:F10)*D4*H4,SUM(C10:F10)*D4*H4*POWER(O2,A10-1))</f>
        <v>-1927.45007730867</v>
      </c>
      <c r="U10" s="264">
        <f t="shared" si="0"/>
        <v>-948.44963816460847</v>
      </c>
    </row>
    <row r="11" spans="1:21" x14ac:dyDescent="0.3">
      <c r="A11" s="98">
        <v>5</v>
      </c>
      <c r="B11" s="97">
        <f>C11*B4</f>
        <v>0.49991950014871933</v>
      </c>
      <c r="C11" s="97">
        <f>1/(1-D4*B4/(1-D4*B4/(1-D4*B4/(1-D4*B4))))</f>
        <v>1.4829056195451147</v>
      </c>
      <c r="D11" s="128">
        <f>C11*D4*C10</f>
        <v>1.4324375358839463</v>
      </c>
      <c r="E11" s="1">
        <f>D11*D4*C9</f>
        <v>1.3332027076831865</v>
      </c>
      <c r="F11" s="1">
        <f>E11*D4*C8</f>
        <v>1.1380783753596473</v>
      </c>
      <c r="G11" s="1">
        <f>F11*D4</f>
        <v>0.75440758401529662</v>
      </c>
      <c r="H11" s="1">
        <f>G11*D4</f>
        <v>0.50008049985129033</v>
      </c>
      <c r="I11" s="1"/>
      <c r="J11" s="1"/>
      <c r="K11" s="1"/>
      <c r="L11" s="1"/>
      <c r="M11" s="235"/>
      <c r="N11" s="97">
        <f>B11+H11</f>
        <v>1.0000000000000098</v>
      </c>
      <c r="R11" s="267">
        <f>B11-H11</f>
        <v>-1.6099970257099638E-4</v>
      </c>
      <c r="S11" s="268">
        <f>IF(Rules!B23=Rules!D23,SUM(C11:G11)*B4*F4,SUM(C11:G11)*B4*F4*POWER(O2,A11-1))</f>
        <v>1268.7041749991026</v>
      </c>
      <c r="T11" s="253">
        <f>IF(Rules!B23=Rules!D23,SUM(C11:G11)*D4*H4,SUM(C11:G11)*D4*H4*POWER(O2,A11-1))</f>
        <v>-2497.8170207174062</v>
      </c>
      <c r="U11" s="264">
        <f t="shared" si="0"/>
        <v>-1229.1128457183036</v>
      </c>
    </row>
    <row r="12" spans="1:21" x14ac:dyDescent="0.3">
      <c r="A12" s="98">
        <v>6</v>
      </c>
      <c r="B12" s="97">
        <f>C12*B4</f>
        <v>0.50420947058739274</v>
      </c>
      <c r="C12" s="97">
        <f>1/(1-D4*B4/(1-D4*B4/(1-D4*B4/(1-D4*B4/(1-D4*B4)))))</f>
        <v>1.4956309108556132</v>
      </c>
      <c r="D12" s="128">
        <f>C12*D4*C11</f>
        <v>1.4701844251112588</v>
      </c>
      <c r="E12" s="1">
        <f>D12*D4*C10</f>
        <v>1.4201492849203261</v>
      </c>
      <c r="F12" s="1">
        <f>E12*D4*C9</f>
        <v>1.3217657486207592</v>
      </c>
      <c r="G12" s="1">
        <f>F12*D4*C8</f>
        <v>1.1283153020371808</v>
      </c>
      <c r="H12" s="1">
        <f>G12*D4</f>
        <v>0.74793585349371572</v>
      </c>
      <c r="I12" s="1">
        <f>H12*D4</f>
        <v>0.49579052941261903</v>
      </c>
      <c r="J12" s="1"/>
      <c r="K12" s="1"/>
      <c r="L12" s="1"/>
      <c r="M12" s="235"/>
      <c r="N12" s="97">
        <f>B12+I12</f>
        <v>1.0000000000000118</v>
      </c>
      <c r="R12" s="267">
        <f>B12-I12</f>
        <v>8.4189411747737086E-3</v>
      </c>
      <c r="S12" s="268">
        <f>IF(Rules!B23=Rules!D23,SUM(C12:H12)*B4*F4,SUM(C12:H12)*B4*F4*POWER(O2,A12-1))</f>
        <v>1566.8098296933917</v>
      </c>
      <c r="T12" s="253">
        <f>IF(Rules!B23=Rules!D23,SUM(C12:H12)*D4*H4,SUM(C12:H12)*D4*H4*POWER(O2,A12-1))</f>
        <v>-3084.7256105531951</v>
      </c>
      <c r="U12" s="264">
        <f t="shared" si="0"/>
        <v>-1517.9157808598034</v>
      </c>
    </row>
    <row r="13" spans="1:21" x14ac:dyDescent="0.3">
      <c r="A13" s="98">
        <v>7</v>
      </c>
      <c r="B13" s="97">
        <f>C13*B4</f>
        <v>0.50636311833846881</v>
      </c>
      <c r="C13" s="97">
        <f>1/(1-D4*B4/(1-D4*B4/(1-D4*B4/(1-D4*B4/(1-D4*B4/(1-D4*B4))))))</f>
        <v>1.5020192520818332</v>
      </c>
      <c r="D13" s="128">
        <f>C13*D4*C12</f>
        <v>1.4891340902095698</v>
      </c>
      <c r="E13" s="1">
        <f>D13*D4*C11</f>
        <v>1.4637981405959901</v>
      </c>
      <c r="F13" s="1">
        <f>E13*D4*C10</f>
        <v>1.4139803463621787</v>
      </c>
      <c r="G13" s="1">
        <f>F13*D4*C9</f>
        <v>1.3160241749861517</v>
      </c>
      <c r="H13" s="1">
        <f>G13*D4*C8</f>
        <v>1.1234140512698183</v>
      </c>
      <c r="I13" s="1">
        <f>H13*D4</f>
        <v>0.74468692017759808</v>
      </c>
      <c r="J13" s="1">
        <f>I13*D4</f>
        <v>0.49363688166154518</v>
      </c>
      <c r="K13" s="1"/>
      <c r="L13" s="1"/>
      <c r="M13" s="235"/>
      <c r="N13" s="97">
        <f>B13+J13</f>
        <v>1.000000000000014</v>
      </c>
      <c r="R13" s="267">
        <f>B13-J13</f>
        <v>1.272623667692363E-2</v>
      </c>
      <c r="S13" s="268">
        <f>IF(Rules!B23=Rules!D23,SUM(C13:I13)*B4*F4,SUM(C13:I13)*B4*F4*POWER(O2,A13-1))</f>
        <v>1870.3129235539641</v>
      </c>
      <c r="T13" s="253">
        <f>IF(Rules!B23=Rules!D23,SUM(C13:I13)*D4*H4,SUM(C13:I13)*D4*H4*POWER(O2,A13-1))</f>
        <v>-3682.2606456104158</v>
      </c>
      <c r="U13" s="264">
        <f t="shared" si="0"/>
        <v>-1811.9477220564518</v>
      </c>
    </row>
    <row r="14" spans="1:21" x14ac:dyDescent="0.3">
      <c r="A14" s="98">
        <v>8</v>
      </c>
      <c r="B14" s="97">
        <f>C14*B4</f>
        <v>0.5074512422787385</v>
      </c>
      <c r="C14" s="97">
        <f>1/(1-D4*B4/(1-D4*B4/(1-D4*B4/(1-D4*B4/(1-D4*B4/(1-D4*B4/(1-D4*B4)))))))</f>
        <v>1.5052469419505172</v>
      </c>
      <c r="D14" s="128">
        <f>C14*D4*C13</f>
        <v>1.498708350551478</v>
      </c>
      <c r="E14" s="1">
        <f>D14*D4*C12</f>
        <v>1.4858515914457588</v>
      </c>
      <c r="F14" s="1">
        <f>E14*D4*C11</f>
        <v>1.4605714898742281</v>
      </c>
      <c r="G14" s="1">
        <f>F14*D4*C10</f>
        <v>1.4108635090205974</v>
      </c>
      <c r="H14" s="1">
        <f>G14*D4*C9</f>
        <v>1.3131232624652855</v>
      </c>
      <c r="I14" s="1">
        <f>H14*D4*C8</f>
        <v>1.1209377093078783</v>
      </c>
      <c r="J14" s="1">
        <f>I14*D4</f>
        <v>0.74304540655503015</v>
      </c>
      <c r="K14" s="1">
        <f>J14*D4</f>
        <v>0.4925487577212776</v>
      </c>
      <c r="L14" s="1"/>
      <c r="M14" s="235"/>
      <c r="N14" s="97">
        <f>B14+K14</f>
        <v>1.000000000000016</v>
      </c>
      <c r="R14" s="267">
        <f>B14-K14</f>
        <v>1.4902484557460904E-2</v>
      </c>
      <c r="S14" s="268">
        <f>IF(Rules!B23=Rules!D23,SUM(C14:J14)*B4*F4,SUM(C14:J14)*B4*F4*POWER(O2,A14-1))</f>
        <v>2177.1661217555561</v>
      </c>
      <c r="T14" s="253">
        <f>IF(Rules!B23=Rules!D23,SUM(C14:J14)*D4*H4,SUM(C14:J14)*D4*H4*POWER(O2,A14-1))</f>
        <v>-4286.3913456059845</v>
      </c>
      <c r="U14" s="264">
        <f t="shared" si="0"/>
        <v>-2109.2252238504284</v>
      </c>
    </row>
    <row r="15" spans="1:21" x14ac:dyDescent="0.3">
      <c r="A15" s="98">
        <v>9</v>
      </c>
      <c r="B15" s="97">
        <f>C15*B4</f>
        <v>0.50800279380931035</v>
      </c>
      <c r="C15" s="97">
        <f>1/(1-D4*B4/(1-D4*B4/(1-D4*B4/(1-D4*B4/(1-D4*B4/(1-D4*B4/(1-D4*B4/(1-D4*B4))))))))</f>
        <v>1.5068830030841804</v>
      </c>
      <c r="D15" s="128">
        <f>C15*D4*C14</f>
        <v>1.5035613803858945</v>
      </c>
      <c r="E15" s="1">
        <f>D15*D4*C13</f>
        <v>1.4970301108408592</v>
      </c>
      <c r="F15" s="1">
        <f>E15*D4*C12</f>
        <v>1.4841877486147419</v>
      </c>
      <c r="G15" s="1">
        <f>F15*D4*C11</f>
        <v>1.4589359554664814</v>
      </c>
      <c r="H15" s="1">
        <f>G15*D4*C10</f>
        <v>1.4092836371487756</v>
      </c>
      <c r="I15" s="1">
        <f>H15*D4*C9</f>
        <v>1.311652839215028</v>
      </c>
      <c r="J15" s="1">
        <f>I15*D4*C8</f>
        <v>1.1196824936575498</v>
      </c>
      <c r="K15" s="1">
        <f>J15*D4</f>
        <v>0.74221335120042131</v>
      </c>
      <c r="L15" s="1">
        <f>K15*D4</f>
        <v>0.49199720619070825</v>
      </c>
      <c r="M15" s="235"/>
      <c r="N15" s="97">
        <f>B15+L15</f>
        <v>1.0000000000000187</v>
      </c>
      <c r="R15" s="267">
        <f>B15-L15</f>
        <v>1.6005587618602102E-2</v>
      </c>
      <c r="S15" s="268">
        <f>IF(Rules!B23=Rules!D23,SUM(C15:K15)*B4*F4,SUM(C15:K15)*B4*F4*POWER(O2,A15-1))</f>
        <v>2486.042082356862</v>
      </c>
      <c r="T15" s="253">
        <f>IF(Rules!B23=Rules!D23,SUM(C15:K15)*D4*H4,SUM(C15:K15)*D4*H4*POWER(O2,A15-1))</f>
        <v>-4894.504447843492</v>
      </c>
      <c r="U15" s="264">
        <f t="shared" si="0"/>
        <v>-2408.46236548663</v>
      </c>
    </row>
    <row r="16" spans="1:21" ht="16.2" thickBot="1" x14ac:dyDescent="0.35">
      <c r="A16" s="99">
        <v>10</v>
      </c>
      <c r="B16" s="129">
        <f>C16*B4</f>
        <v>0.5082828240520787</v>
      </c>
      <c r="C16" s="129">
        <f>1/(1-D4*B4/(1-D4*B4/(1-D4*B4/(1-D4*B4/(1-D4*B4/(1-D4*B4/(1-D4*B4/(1-D4*B4/(1-D4*B4)))))))))</f>
        <v>1.5077136536599636</v>
      </c>
      <c r="D16" s="137">
        <f>C16*D4*C15</f>
        <v>1.5060253298944468</v>
      </c>
      <c r="E16" s="109">
        <f>D16*D4*C14</f>
        <v>1.5027055977654544</v>
      </c>
      <c r="F16" s="109">
        <f>E16*D4*C13</f>
        <v>1.496178045625667</v>
      </c>
      <c r="G16" s="109">
        <f>F16*D4*C12</f>
        <v>1.4833429928918935</v>
      </c>
      <c r="H16" s="109">
        <f>G16*D4*C11</f>
        <v>1.4581055723166407</v>
      </c>
      <c r="I16" s="109">
        <f>H16*D4*C10</f>
        <v>1.4084815146284211</v>
      </c>
      <c r="J16" s="109">
        <f>I16*D4*C9</f>
        <v>1.3109062852542159</v>
      </c>
      <c r="K16" s="109">
        <f>J16*D4*C8</f>
        <v>1.1190452035335927</v>
      </c>
      <c r="L16" s="109">
        <f>K16*D4</f>
        <v>0.74179090533628711</v>
      </c>
      <c r="M16" s="237">
        <f>L16*D4</f>
        <v>0.49171717594794223</v>
      </c>
      <c r="N16" s="129">
        <f>B16+M16</f>
        <v>1.0000000000000209</v>
      </c>
      <c r="R16" s="269">
        <f>B16-M16</f>
        <v>1.6565648104136466E-2</v>
      </c>
      <c r="S16" s="270">
        <f>IF(Rules!B23=Rules!D23,SUM(C16:L16)*B4*F4,SUM(C16:L16)*B4*F4*POWER(O2,A16-1))</f>
        <v>2796.1126397869107</v>
      </c>
      <c r="T16" s="254">
        <f>IF(Rules!B23=Rules!D23,SUM(C16:L16)*D4*H4,SUM(C16:L16)*D4*H4*POWER(O2,A16-1))</f>
        <v>-5504.9694650116253</v>
      </c>
      <c r="U16" s="271">
        <f>S16+T16</f>
        <v>-2708.8568252247146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8</v>
      </c>
      <c r="D21" s="57">
        <f>SUM($C$21:C21)</f>
        <v>8</v>
      </c>
      <c r="E21" s="57">
        <f t="shared" ref="E21:E30" si="2">D21/R7</f>
        <v>-24.55819649645132</v>
      </c>
      <c r="F21" s="8">
        <f t="shared" ref="F21:F30" si="3">U7/E21</f>
        <v>8.1499311482854413</v>
      </c>
      <c r="G21" s="256">
        <f>U7/D21</f>
        <v>-25.018451321517876</v>
      </c>
    </row>
    <row r="22" spans="1:7" x14ac:dyDescent="0.3">
      <c r="A22" s="97">
        <v>2</v>
      </c>
      <c r="B22" s="93">
        <f>C21</f>
        <v>8</v>
      </c>
      <c r="C22" s="1">
        <f t="shared" si="1"/>
        <v>64</v>
      </c>
      <c r="D22" s="9">
        <f>SUM($C$21:C22)</f>
        <v>72</v>
      </c>
      <c r="E22" s="9">
        <f t="shared" si="2"/>
        <v>-546.60469287485444</v>
      </c>
      <c r="F22" s="9">
        <f t="shared" si="3"/>
        <v>0.78411481323144772</v>
      </c>
      <c r="G22" s="257">
        <f>U8/D22</f>
        <v>-5.9527893981249909</v>
      </c>
    </row>
    <row r="23" spans="1:7" x14ac:dyDescent="0.3">
      <c r="A23" s="97">
        <v>3</v>
      </c>
      <c r="B23" s="93">
        <f t="shared" ref="B23:B30" si="4">C22</f>
        <v>64</v>
      </c>
      <c r="C23" s="1">
        <f t="shared" si="1"/>
        <v>512</v>
      </c>
      <c r="D23" s="9">
        <f>SUM($C$21:C23)</f>
        <v>584</v>
      </c>
      <c r="E23" s="9">
        <f t="shared" si="2"/>
        <v>-10952.729188437319</v>
      </c>
      <c r="F23" s="9">
        <f t="shared" si="3"/>
        <v>6.2078460945861461E-2</v>
      </c>
      <c r="G23" s="257">
        <f t="shared" ref="G23:G29" si="5">U9/D23</f>
        <v>-1.1642612520119913</v>
      </c>
    </row>
    <row r="24" spans="1:7" x14ac:dyDescent="0.3">
      <c r="A24" s="97">
        <v>4</v>
      </c>
      <c r="B24" s="93">
        <f t="shared" si="4"/>
        <v>512</v>
      </c>
      <c r="C24" s="1">
        <f t="shared" si="1"/>
        <v>4096</v>
      </c>
      <c r="D24" s="9">
        <f>SUM($C$21:C24)</f>
        <v>4680</v>
      </c>
      <c r="E24" s="9">
        <f t="shared" si="2"/>
        <v>-267854.85294595908</v>
      </c>
      <c r="F24" s="9">
        <f t="shared" si="3"/>
        <v>3.5409089203844385E-3</v>
      </c>
      <c r="G24" s="257">
        <f t="shared" si="5"/>
        <v>-0.20266017909500181</v>
      </c>
    </row>
    <row r="25" spans="1:7" x14ac:dyDescent="0.3">
      <c r="A25" s="97">
        <v>5</v>
      </c>
      <c r="B25" s="93">
        <f t="shared" si="4"/>
        <v>4096</v>
      </c>
      <c r="C25" s="1">
        <f t="shared" si="1"/>
        <v>32768</v>
      </c>
      <c r="D25" s="9">
        <f>SUM($C$21:C25)</f>
        <v>37448</v>
      </c>
      <c r="E25" s="9">
        <f t="shared" si="2"/>
        <v>-232596702.98761252</v>
      </c>
      <c r="F25" s="9">
        <f t="shared" si="3"/>
        <v>5.2843089774310468E-6</v>
      </c>
      <c r="G25" s="257">
        <f t="shared" si="5"/>
        <v>-3.2821855525483432E-2</v>
      </c>
    </row>
    <row r="26" spans="1:7" x14ac:dyDescent="0.3">
      <c r="A26" s="97">
        <v>6</v>
      </c>
      <c r="B26" s="93">
        <f t="shared" si="4"/>
        <v>32768</v>
      </c>
      <c r="C26" s="1">
        <f t="shared" si="1"/>
        <v>262144</v>
      </c>
      <c r="D26" s="9">
        <f>SUM($C$21:C26)</f>
        <v>299592</v>
      </c>
      <c r="E26" s="9">
        <f t="shared" si="2"/>
        <v>35585472.541094542</v>
      </c>
      <c r="F26" s="9">
        <f t="shared" si="3"/>
        <v>-4.2655490357951425E-5</v>
      </c>
      <c r="G26" s="257">
        <f t="shared" si="5"/>
        <v>-5.0666098589408374E-3</v>
      </c>
    </row>
    <row r="27" spans="1:7" x14ac:dyDescent="0.3">
      <c r="A27" s="97">
        <v>7</v>
      </c>
      <c r="B27" s="93">
        <f t="shared" si="4"/>
        <v>262144</v>
      </c>
      <c r="C27" s="1">
        <f t="shared" si="1"/>
        <v>2097152</v>
      </c>
      <c r="D27" s="9">
        <f>SUM($C$21:C27)</f>
        <v>2396744</v>
      </c>
      <c r="E27" s="9">
        <f t="shared" si="2"/>
        <v>188330930.88281113</v>
      </c>
      <c r="F27" s="9">
        <f t="shared" si="3"/>
        <v>-9.6210840862032152E-6</v>
      </c>
      <c r="G27" s="257">
        <f t="shared" si="5"/>
        <v>-7.5600386276400476E-4</v>
      </c>
    </row>
    <row r="28" spans="1:7" x14ac:dyDescent="0.3">
      <c r="A28" s="97">
        <v>8</v>
      </c>
      <c r="B28" s="93">
        <f t="shared" si="4"/>
        <v>2097152</v>
      </c>
      <c r="C28" s="1">
        <f t="shared" si="1"/>
        <v>16777216</v>
      </c>
      <c r="D28" s="9">
        <f>SUM($C$21:C28)</f>
        <v>19173960</v>
      </c>
      <c r="E28" s="9">
        <f t="shared" si="2"/>
        <v>1286628409.2474089</v>
      </c>
      <c r="F28" s="9">
        <f t="shared" si="3"/>
        <v>-1.6393429592341921E-6</v>
      </c>
      <c r="G28" s="257">
        <f t="shared" si="5"/>
        <v>-1.1000467424832578E-4</v>
      </c>
    </row>
    <row r="29" spans="1:7" x14ac:dyDescent="0.3">
      <c r="A29" s="97">
        <v>9</v>
      </c>
      <c r="B29" s="93">
        <f t="shared" si="4"/>
        <v>16777216</v>
      </c>
      <c r="C29" s="1">
        <f t="shared" si="1"/>
        <v>134217728</v>
      </c>
      <c r="D29" s="9">
        <f>SUM($C$21:C29)</f>
        <v>153391688</v>
      </c>
      <c r="E29" s="9">
        <f t="shared" si="2"/>
        <v>9583633644.3983021</v>
      </c>
      <c r="F29" s="9">
        <f t="shared" si="3"/>
        <v>-2.5130993679984757E-7</v>
      </c>
      <c r="G29" s="257">
        <f t="shared" si="5"/>
        <v>-1.5701387714610913E-5</v>
      </c>
    </row>
    <row r="30" spans="1:7" ht="16.2" thickBot="1" x14ac:dyDescent="0.35">
      <c r="A30" s="129">
        <v>10</v>
      </c>
      <c r="B30" s="94">
        <f t="shared" si="4"/>
        <v>134217728</v>
      </c>
      <c r="C30" s="109">
        <f t="shared" si="1"/>
        <v>1073741824</v>
      </c>
      <c r="D30" s="10">
        <f>SUM($C$21:C30)</f>
        <v>1227133512</v>
      </c>
      <c r="E30" s="10">
        <f t="shared" si="2"/>
        <v>74076999842.437988</v>
      </c>
      <c r="F30" s="10">
        <f t="shared" si="3"/>
        <v>-3.656812277746752E-8</v>
      </c>
      <c r="G30" s="258">
        <f>U16/D30</f>
        <v>-2.2074670756972323E-6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8</v>
      </c>
      <c r="D33" s="57">
        <f>SUM($C$33:C33)</f>
        <v>8</v>
      </c>
      <c r="E33" s="96">
        <f>D33/$R$7</f>
        <v>-24.55819649645132</v>
      </c>
      <c r="F33" s="8">
        <f t="shared" ref="F33:F42" si="7">U7/E33</f>
        <v>8.1499311482854413</v>
      </c>
      <c r="G33" s="259">
        <f>U7/D33</f>
        <v>-25.018451321517876</v>
      </c>
    </row>
    <row r="34" spans="1:7" x14ac:dyDescent="0.3">
      <c r="A34" s="97">
        <v>2</v>
      </c>
      <c r="B34" s="93">
        <f>C33+1</f>
        <v>9</v>
      </c>
      <c r="C34" s="1">
        <f t="shared" si="6"/>
        <v>72</v>
      </c>
      <c r="D34" s="9">
        <f>SUM($C$33:C34)</f>
        <v>80</v>
      </c>
      <c r="E34" s="96">
        <f t="shared" ref="E34:E42" si="8">D34/$R$7</f>
        <v>-245.58196496451319</v>
      </c>
      <c r="F34" s="9">
        <f t="shared" si="7"/>
        <v>1.7452455709723331</v>
      </c>
      <c r="G34" s="259">
        <f t="shared" ref="G34:G42" si="9">U8/D34</f>
        <v>-5.3575104583124915</v>
      </c>
    </row>
    <row r="35" spans="1:7" x14ac:dyDescent="0.3">
      <c r="A35" s="97">
        <v>3</v>
      </c>
      <c r="B35" s="93">
        <f t="shared" ref="B35:B42" si="10">C34</f>
        <v>72</v>
      </c>
      <c r="C35" s="1">
        <f t="shared" si="6"/>
        <v>576</v>
      </c>
      <c r="D35" s="9">
        <f>SUM($C$33:C35)</f>
        <v>656</v>
      </c>
      <c r="E35" s="96">
        <f t="shared" si="8"/>
        <v>-2013.7721127090081</v>
      </c>
      <c r="F35" s="9">
        <f t="shared" si="7"/>
        <v>0.33763928246098085</v>
      </c>
      <c r="G35" s="259">
        <f t="shared" si="9"/>
        <v>-1.0364764804496995</v>
      </c>
    </row>
    <row r="36" spans="1:7" x14ac:dyDescent="0.3">
      <c r="A36" s="97">
        <v>4</v>
      </c>
      <c r="B36" s="93">
        <f t="shared" si="10"/>
        <v>576</v>
      </c>
      <c r="C36" s="1">
        <f t="shared" si="6"/>
        <v>4608</v>
      </c>
      <c r="D36" s="9">
        <f>SUM($C$33:C36)</f>
        <v>5264</v>
      </c>
      <c r="E36" s="96">
        <f t="shared" si="8"/>
        <v>-16159.293294664967</v>
      </c>
      <c r="F36" s="9">
        <f t="shared" si="7"/>
        <v>5.8693757262128637E-2</v>
      </c>
      <c r="G36" s="259">
        <f t="shared" si="9"/>
        <v>-0.18017660299479643</v>
      </c>
    </row>
    <row r="37" spans="1:7" x14ac:dyDescent="0.3">
      <c r="A37" s="97">
        <v>5</v>
      </c>
      <c r="B37" s="93">
        <f t="shared" si="10"/>
        <v>4608</v>
      </c>
      <c r="C37" s="1">
        <f t="shared" si="6"/>
        <v>36864</v>
      </c>
      <c r="D37" s="9">
        <f>SUM($C$33:C37)</f>
        <v>42128</v>
      </c>
      <c r="E37" s="96">
        <f t="shared" si="8"/>
        <v>-129323.46275031264</v>
      </c>
      <c r="F37" s="9">
        <f t="shared" si="7"/>
        <v>9.504175186612316E-3</v>
      </c>
      <c r="G37" s="259">
        <f t="shared" si="9"/>
        <v>-2.9175675221190266E-2</v>
      </c>
    </row>
    <row r="38" spans="1:7" x14ac:dyDescent="0.3">
      <c r="A38" s="97">
        <v>6</v>
      </c>
      <c r="B38" s="93">
        <f t="shared" si="10"/>
        <v>36864</v>
      </c>
      <c r="C38" s="1">
        <f t="shared" si="6"/>
        <v>294912</v>
      </c>
      <c r="D38" s="9">
        <f>SUM($C$33:C38)</f>
        <v>337040</v>
      </c>
      <c r="E38" s="96">
        <f t="shared" si="8"/>
        <v>-1034636.818395494</v>
      </c>
      <c r="F38" s="9">
        <f t="shared" si="7"/>
        <v>1.4671001010903267E-3</v>
      </c>
      <c r="G38" s="259">
        <f t="shared" si="9"/>
        <v>-4.5036665703174798E-3</v>
      </c>
    </row>
    <row r="39" spans="1:7" x14ac:dyDescent="0.3">
      <c r="A39" s="97">
        <v>7</v>
      </c>
      <c r="B39" s="93">
        <f t="shared" si="10"/>
        <v>294912</v>
      </c>
      <c r="C39" s="1">
        <f t="shared" si="6"/>
        <v>2359296</v>
      </c>
      <c r="D39" s="9">
        <f>SUM($C$33:C39)</f>
        <v>2696336</v>
      </c>
      <c r="E39" s="96">
        <f t="shared" si="8"/>
        <v>-8277143.6635569455</v>
      </c>
      <c r="F39" s="9">
        <f t="shared" si="7"/>
        <v>2.1890978285591355E-4</v>
      </c>
      <c r="G39" s="259">
        <f t="shared" si="9"/>
        <v>-6.7200368279637696E-4</v>
      </c>
    </row>
    <row r="40" spans="1:7" x14ac:dyDescent="0.3">
      <c r="A40" s="97">
        <v>8</v>
      </c>
      <c r="B40" s="93">
        <f t="shared" si="10"/>
        <v>2359296</v>
      </c>
      <c r="C40" s="1">
        <f t="shared" si="6"/>
        <v>18874368</v>
      </c>
      <c r="D40" s="9">
        <f>SUM($C$33:C40)</f>
        <v>21570704</v>
      </c>
      <c r="E40" s="96">
        <f t="shared" si="8"/>
        <v>-66217198.424848557</v>
      </c>
      <c r="F40" s="9">
        <f t="shared" si="7"/>
        <v>3.1853132932590576E-5</v>
      </c>
      <c r="G40" s="259">
        <f t="shared" si="9"/>
        <v>-9.7781937198267998E-5</v>
      </c>
    </row>
    <row r="41" spans="1:7" x14ac:dyDescent="0.3">
      <c r="A41" s="97">
        <v>9</v>
      </c>
      <c r="B41" s="93">
        <f t="shared" si="10"/>
        <v>18874368</v>
      </c>
      <c r="C41" s="1">
        <f t="shared" si="6"/>
        <v>150994944</v>
      </c>
      <c r="D41" s="9">
        <f>SUM($C$33:C41)</f>
        <v>172565648</v>
      </c>
      <c r="E41" s="96">
        <f t="shared" si="8"/>
        <v>-529737636.51518142</v>
      </c>
      <c r="F41" s="9">
        <f t="shared" si="7"/>
        <v>4.5465192568351846E-6</v>
      </c>
      <c r="G41" s="259">
        <f t="shared" si="9"/>
        <v>-1.3956789160532286E-5</v>
      </c>
    </row>
    <row r="42" spans="1:7" ht="16.2" thickBot="1" x14ac:dyDescent="0.35">
      <c r="A42" s="129">
        <v>10</v>
      </c>
      <c r="B42" s="94">
        <f t="shared" si="10"/>
        <v>150994944</v>
      </c>
      <c r="C42" s="109">
        <f t="shared" si="6"/>
        <v>1207959552</v>
      </c>
      <c r="D42" s="10">
        <f>SUM($C$33:C42)</f>
        <v>1380525200</v>
      </c>
      <c r="E42" s="357">
        <f t="shared" si="8"/>
        <v>-4237901141.2378445</v>
      </c>
      <c r="F42" s="10">
        <f t="shared" si="7"/>
        <v>6.3919773844311227E-7</v>
      </c>
      <c r="G42" s="259">
        <f t="shared" si="9"/>
        <v>-1.9621929575966557E-6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8</v>
      </c>
      <c r="D45" s="57">
        <f>SUM(C45:C45)</f>
        <v>8</v>
      </c>
      <c r="E45" s="57">
        <f t="shared" ref="E45:E54" si="12">D45/R7</f>
        <v>-24.55819649645132</v>
      </c>
      <c r="F45" s="262">
        <f t="shared" ref="F45:F54" si="13">U7/E45</f>
        <v>8.1499311482854413</v>
      </c>
      <c r="G45" s="256">
        <f>U7/D45</f>
        <v>-25.018451321517876</v>
      </c>
    </row>
    <row r="46" spans="1:7" x14ac:dyDescent="0.3">
      <c r="A46" s="97">
        <v>2</v>
      </c>
      <c r="B46" s="93">
        <f t="shared" ref="B46:B54" si="14">B45*$O$2*2</f>
        <v>16</v>
      </c>
      <c r="C46" s="1">
        <f t="shared" si="11"/>
        <v>128</v>
      </c>
      <c r="D46" s="9">
        <f>SUM($C$45:C46)</f>
        <v>136</v>
      </c>
      <c r="E46" s="9">
        <f t="shared" si="12"/>
        <v>-1032.4755309858363</v>
      </c>
      <c r="F46" s="98">
        <f t="shared" si="13"/>
        <v>0.41511960700488404</v>
      </c>
      <c r="G46" s="257">
        <f t="shared" ref="G46:G54" si="15">U8/D46</f>
        <v>-3.1514767401838188</v>
      </c>
    </row>
    <row r="47" spans="1:7" x14ac:dyDescent="0.3">
      <c r="A47" s="97">
        <v>3</v>
      </c>
      <c r="B47" s="93">
        <f t="shared" si="14"/>
        <v>256</v>
      </c>
      <c r="C47" s="1">
        <f t="shared" si="11"/>
        <v>2048</v>
      </c>
      <c r="D47" s="9">
        <f>SUM($C$45:C47)</f>
        <v>2184</v>
      </c>
      <c r="E47" s="9">
        <f t="shared" si="12"/>
        <v>-40960.206417032714</v>
      </c>
      <c r="F47" s="98">
        <f t="shared" si="13"/>
        <v>1.6599734978197386E-2</v>
      </c>
      <c r="G47" s="257">
        <f t="shared" si="15"/>
        <v>-0.31132260584936033</v>
      </c>
    </row>
    <row r="48" spans="1:7" x14ac:dyDescent="0.3">
      <c r="A48" s="97">
        <v>4</v>
      </c>
      <c r="B48" s="93">
        <f t="shared" si="14"/>
        <v>4096</v>
      </c>
      <c r="C48" s="1">
        <f t="shared" si="11"/>
        <v>32768</v>
      </c>
      <c r="D48" s="9">
        <f>SUM($C$45:C48)</f>
        <v>34952</v>
      </c>
      <c r="E48" s="9">
        <f t="shared" si="12"/>
        <v>-2000440.7735399916</v>
      </c>
      <c r="F48" s="98">
        <f t="shared" si="13"/>
        <v>4.7412032923435491E-4</v>
      </c>
      <c r="G48" s="257">
        <f t="shared" si="15"/>
        <v>-2.7135775868751672E-2</v>
      </c>
    </row>
    <row r="49" spans="1:7" x14ac:dyDescent="0.3">
      <c r="A49" s="97">
        <v>5</v>
      </c>
      <c r="B49" s="93">
        <f t="shared" si="14"/>
        <v>65536</v>
      </c>
      <c r="C49" s="1">
        <f t="shared" si="11"/>
        <v>524288</v>
      </c>
      <c r="D49" s="9">
        <f>SUM($C$45:C49)</f>
        <v>559240</v>
      </c>
      <c r="E49" s="9">
        <f t="shared" si="12"/>
        <v>-3473546789.6494451</v>
      </c>
      <c r="F49" s="98">
        <f t="shared" si="13"/>
        <v>3.5384951467498361E-7</v>
      </c>
      <c r="G49" s="257">
        <f t="shared" si="15"/>
        <v>-2.1978271327485581E-3</v>
      </c>
    </row>
    <row r="50" spans="1:7" x14ac:dyDescent="0.3">
      <c r="A50" s="97">
        <v>6</v>
      </c>
      <c r="B50" s="93">
        <f t="shared" si="14"/>
        <v>1048576</v>
      </c>
      <c r="C50" s="1">
        <f t="shared" si="11"/>
        <v>8388608</v>
      </c>
      <c r="D50" s="9">
        <f>SUM($C$45:C50)</f>
        <v>8947848</v>
      </c>
      <c r="E50" s="9">
        <f t="shared" si="12"/>
        <v>1062823437.5613757</v>
      </c>
      <c r="F50" s="98">
        <f t="shared" si="13"/>
        <v>-1.4281918587932411E-6</v>
      </c>
      <c r="G50" s="257">
        <f t="shared" si="15"/>
        <v>-1.6964031808092887E-4</v>
      </c>
    </row>
    <row r="51" spans="1:7" x14ac:dyDescent="0.3">
      <c r="A51" s="97">
        <v>7</v>
      </c>
      <c r="B51" s="93">
        <f t="shared" si="14"/>
        <v>16777216</v>
      </c>
      <c r="C51" s="1">
        <f t="shared" si="11"/>
        <v>134217728</v>
      </c>
      <c r="D51" s="9">
        <f>SUM($C$45:C51)</f>
        <v>143165576</v>
      </c>
      <c r="E51" s="9">
        <f t="shared" si="12"/>
        <v>11249639593.737938</v>
      </c>
      <c r="F51" s="98">
        <f t="shared" si="13"/>
        <v>-1.6106717970458933E-7</v>
      </c>
      <c r="G51" s="257">
        <f t="shared" si="15"/>
        <v>-1.265630867895542E-5</v>
      </c>
    </row>
    <row r="52" spans="1:7" x14ac:dyDescent="0.3">
      <c r="A52" s="97">
        <v>8</v>
      </c>
      <c r="B52" s="93">
        <f t="shared" si="14"/>
        <v>268435456</v>
      </c>
      <c r="C52" s="1">
        <f t="shared" si="11"/>
        <v>2147483648</v>
      </c>
      <c r="D52" s="9">
        <f>SUM($C$45:C52)</f>
        <v>2290649224</v>
      </c>
      <c r="E52" s="9">
        <f t="shared" si="12"/>
        <v>153709216417.41882</v>
      </c>
      <c r="F52" s="98">
        <f t="shared" si="13"/>
        <v>-1.3722177973521984E-8</v>
      </c>
      <c r="G52" s="257">
        <f t="shared" si="15"/>
        <v>-9.2079799986452596E-7</v>
      </c>
    </row>
    <row r="53" spans="1:7" x14ac:dyDescent="0.3">
      <c r="A53" s="97">
        <v>9</v>
      </c>
      <c r="B53" s="93">
        <f t="shared" si="14"/>
        <v>4294967296</v>
      </c>
      <c r="C53" s="1">
        <f t="shared" si="11"/>
        <v>34359738368</v>
      </c>
      <c r="D53" s="9">
        <f>SUM($C$45:C53)</f>
        <v>36650387592</v>
      </c>
      <c r="E53" s="9">
        <f t="shared" si="12"/>
        <v>2289849549128.9546</v>
      </c>
      <c r="F53" s="98">
        <f t="shared" si="13"/>
        <v>-1.0517993928477943E-9</v>
      </c>
      <c r="G53" s="257">
        <f t="shared" si="15"/>
        <v>-6.5714512825843789E-8</v>
      </c>
    </row>
    <row r="54" spans="1:7" ht="16.2" thickBot="1" x14ac:dyDescent="0.35">
      <c r="A54" s="129">
        <v>10</v>
      </c>
      <c r="B54" s="94">
        <f t="shared" si="14"/>
        <v>68719476736</v>
      </c>
      <c r="C54" s="109">
        <f t="shared" si="11"/>
        <v>549755813888</v>
      </c>
      <c r="D54" s="10">
        <f>SUM($C$45:C54)</f>
        <v>586406201480</v>
      </c>
      <c r="E54" s="10">
        <f t="shared" si="12"/>
        <v>35398929024308.656</v>
      </c>
      <c r="F54" s="99">
        <f t="shared" si="13"/>
        <v>-7.6523694357095561E-11</v>
      </c>
      <c r="G54" s="258">
        <f t="shared" si="15"/>
        <v>-4.6194204945104133E-9</v>
      </c>
    </row>
  </sheetData>
  <mergeCells count="3">
    <mergeCell ref="A18:F18"/>
    <mergeCell ref="A31:G31"/>
    <mergeCell ref="A43:G43"/>
  </mergeCells>
  <conditionalFormatting sqref="F21:F30">
    <cfRule type="cellIs" dxfId="248" priority="86" operator="equal">
      <formula>MAX($F$21:$F$30)</formula>
    </cfRule>
  </conditionalFormatting>
  <conditionalFormatting sqref="E21:E30">
    <cfRule type="cellIs" dxfId="247" priority="80" stopIfTrue="1" operator="lessThan">
      <formula>0</formula>
    </cfRule>
    <cfRule type="cellIs" dxfId="246" priority="81" operator="equal">
      <formula>MIN($E$21:$E$30)</formula>
    </cfRule>
  </conditionalFormatting>
  <conditionalFormatting sqref="R7:R16">
    <cfRule type="cellIs" dxfId="245" priority="12" operator="lessThanOrEqual">
      <formula>0</formula>
    </cfRule>
    <cfRule type="cellIs" dxfId="244" priority="13" operator="greaterThan">
      <formula>0</formula>
    </cfRule>
  </conditionalFormatting>
  <conditionalFormatting sqref="U7:U16">
    <cfRule type="cellIs" dxfId="243" priority="10" operator="lessThanOrEqual">
      <formula>0</formula>
    </cfRule>
    <cfRule type="cellIs" dxfId="242" priority="11" operator="greaterThan">
      <formula>0</formula>
    </cfRule>
  </conditionalFormatting>
  <conditionalFormatting sqref="S7:T16">
    <cfRule type="cellIs" dxfId="241" priority="8" operator="lessThanOrEqual">
      <formula>0</formula>
    </cfRule>
    <cfRule type="cellIs" dxfId="240" priority="9" operator="greaterThan">
      <formula>0</formula>
    </cfRule>
  </conditionalFormatting>
  <conditionalFormatting sqref="F45:F54">
    <cfRule type="cellIs" dxfId="239" priority="7" operator="equal">
      <formula>MAX($F$45:$F$54)</formula>
    </cfRule>
  </conditionalFormatting>
  <conditionalFormatting sqref="E45:E54">
    <cfRule type="cellIs" dxfId="238" priority="5" stopIfTrue="1" operator="lessThan">
      <formula>0</formula>
    </cfRule>
    <cfRule type="cellIs" dxfId="237" priority="6" operator="equal">
      <formula>MIN($E$45:$E$54)</formula>
    </cfRule>
  </conditionalFormatting>
  <conditionalFormatting sqref="E33:E42">
    <cfRule type="cellIs" dxfId="236" priority="3" stopIfTrue="1" operator="lessThan">
      <formula>0</formula>
    </cfRule>
    <cfRule type="cellIs" dxfId="235" priority="4" operator="equal">
      <formula>MIN($E$33:$E$42)</formula>
    </cfRule>
  </conditionalFormatting>
  <conditionalFormatting sqref="F33:F42">
    <cfRule type="cellIs" dxfId="234" priority="1" operator="lessThanOrEqual">
      <formula>0</formula>
    </cfRule>
    <cfRule type="cellIs" dxfId="233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1.0000000000000018</v>
      </c>
    </row>
    <row r="2" spans="1:21" x14ac:dyDescent="0.3">
      <c r="A2" t="s">
        <v>39</v>
      </c>
      <c r="B2" s="133" t="s">
        <v>122</v>
      </c>
      <c r="C2" s="139">
        <f>Analysis!B46</f>
        <v>0.34140452141910255</v>
      </c>
      <c r="D2" s="133" t="s">
        <v>123</v>
      </c>
      <c r="E2" s="139">
        <f>Analysis!N46</f>
        <v>0.65859547858089917</v>
      </c>
      <c r="F2" s="133" t="s">
        <v>46</v>
      </c>
      <c r="G2" s="139">
        <f>Analysis!S46</f>
        <v>700.13484857438038</v>
      </c>
      <c r="H2" t="s">
        <v>149</v>
      </c>
      <c r="I2" s="153">
        <f>Analysis!T46</f>
        <v>-701.02682807801466</v>
      </c>
      <c r="J2" t="s">
        <v>47</v>
      </c>
      <c r="K2" s="153">
        <f>G2*C2+I2*E2</f>
        <v>-222.66389642971762</v>
      </c>
      <c r="L2" t="s">
        <v>46</v>
      </c>
      <c r="M2" s="160">
        <v>3</v>
      </c>
      <c r="N2" t="s">
        <v>149</v>
      </c>
      <c r="O2" s="160">
        <v>9</v>
      </c>
    </row>
    <row r="4" spans="1:21" x14ac:dyDescent="0.3">
      <c r="A4" t="s">
        <v>120</v>
      </c>
      <c r="B4">
        <f>$C$2</f>
        <v>0.34140452141910255</v>
      </c>
      <c r="C4" t="s">
        <v>121</v>
      </c>
      <c r="D4">
        <f>$E$2</f>
        <v>0.65859547858089917</v>
      </c>
      <c r="E4" t="s">
        <v>46</v>
      </c>
      <c r="F4">
        <f>G2</f>
        <v>700.13484857438038</v>
      </c>
      <c r="G4" t="s">
        <v>149</v>
      </c>
      <c r="H4">
        <f>I2</f>
        <v>-701.02682807801466</v>
      </c>
      <c r="I4" t="s">
        <v>47</v>
      </c>
      <c r="J4">
        <f>B4*F4+D4*H4</f>
        <v>-222.66389642971762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4" t="s">
        <v>47</v>
      </c>
    </row>
    <row r="7" spans="1:21" x14ac:dyDescent="0.3">
      <c r="A7" s="100">
        <v>1</v>
      </c>
      <c r="B7" s="95">
        <f>C7*B4</f>
        <v>0.34140452141910255</v>
      </c>
      <c r="C7" s="95">
        <v>1</v>
      </c>
      <c r="D7" s="22">
        <f>C7*D4</f>
        <v>0.65859547858089917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1.0000000000000018</v>
      </c>
      <c r="R7" s="265">
        <f>B7-D7</f>
        <v>-0.31719095716179663</v>
      </c>
      <c r="S7" s="266">
        <f>IF(Rules!B23=Rules!D23,SUM(C7)*B4*F4,SUM(C7)*B4*F4*POWER(O2,A7-1))</f>
        <v>239.02920290637218</v>
      </c>
      <c r="T7" s="252">
        <f>IF(Rules!B23=Rules!D23,SUM(C7)*D4*H4,SUM(C7)*D4*H4*POWER(O2,A7-1))</f>
        <v>-461.6930993360898</v>
      </c>
      <c r="U7" s="263">
        <f>S7+T7</f>
        <v>-222.66389642971762</v>
      </c>
    </row>
    <row r="8" spans="1:21" x14ac:dyDescent="0.3">
      <c r="A8" s="98">
        <v>2</v>
      </c>
      <c r="B8" s="97">
        <f>C8*B4</f>
        <v>0.44043528214678707</v>
      </c>
      <c r="C8" s="97">
        <f>1/(1-B4*D4)</f>
        <v>1.2900686854293766</v>
      </c>
      <c r="D8" s="128">
        <f>C8*D4</f>
        <v>0.84963340328259174</v>
      </c>
      <c r="E8" s="1">
        <f>D8*D4</f>
        <v>0.5595647178532166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1.0000000000000036</v>
      </c>
      <c r="R8" s="267">
        <f>B8-E8</f>
        <v>-0.11912943570642953</v>
      </c>
      <c r="S8" s="268">
        <f>IF(Rules!B23=Rules!D23,SUM(C8:D8)*B4*F4,SUM(C8:D8)*B4*F4*POWER(O2,A8-1))</f>
        <v>511.45128472192141</v>
      </c>
      <c r="T8" s="253">
        <f>IF(Rules!B23=Rules!D23,SUM(C8:D8)*D4*H4,SUM(C8:D8)*D4*H4*POWER(O2,A8-1))</f>
        <v>-987.88568899333347</v>
      </c>
      <c r="U8" s="264">
        <f>S8+T8</f>
        <v>-476.43440427141206</v>
      </c>
    </row>
    <row r="9" spans="1:21" x14ac:dyDescent="0.3">
      <c r="A9" s="98">
        <v>3</v>
      </c>
      <c r="B9" s="97">
        <f>C9*B4</f>
        <v>0.48089796070707047</v>
      </c>
      <c r="C9" s="97">
        <f>1/(1-D4*B4/(1-D4*B4))</f>
        <v>1.4085869709872063</v>
      </c>
      <c r="D9" s="128">
        <f>C9*D4*C8</f>
        <v>1.1967825419793774</v>
      </c>
      <c r="E9" s="1">
        <f>D9*(D4)</f>
        <v>0.78819557099217308</v>
      </c>
      <c r="F9" s="1">
        <f>E9*D4</f>
        <v>0.5191020392929353</v>
      </c>
      <c r="G9" s="1"/>
      <c r="H9" s="1"/>
      <c r="I9" s="1"/>
      <c r="J9" s="1"/>
      <c r="K9" s="1"/>
      <c r="L9" s="1"/>
      <c r="M9" s="235"/>
      <c r="N9" s="97">
        <f>B9+F9</f>
        <v>1.0000000000000058</v>
      </c>
      <c r="R9" s="267">
        <f>B9-F9</f>
        <v>-3.8204078585864831E-2</v>
      </c>
      <c r="S9" s="268">
        <f>IF(Rules!B23=Rules!D23,SUM(C9:E9)*B4*F4,SUM(C9:E9)*B4*F4*POWER(O2,A9-1))</f>
        <v>811.16115702955756</v>
      </c>
      <c r="T9" s="253">
        <f>IF(Rules!B23=Rules!D23,SUM(C9:E9)*D4*H4,SUM(C9:E9)*D4*H4*POWER(O2,A9-1))</f>
        <v>-1566.785581411656</v>
      </c>
      <c r="U9" s="264">
        <f t="shared" ref="U9:U15" si="0">S9+T9</f>
        <v>-755.62442438209848</v>
      </c>
    </row>
    <row r="10" spans="1:21" x14ac:dyDescent="0.3">
      <c r="A10" s="98">
        <v>4</v>
      </c>
      <c r="B10" s="97">
        <f>C10*B4</f>
        <v>0.49965333929304312</v>
      </c>
      <c r="C10" s="97">
        <f>1/(1-D4*B4/(1-D4*B4/(1-D4*B4)))</f>
        <v>1.4635229118119293</v>
      </c>
      <c r="D10" s="128">
        <f>C10*D4*C9</f>
        <v>1.3576941215811149</v>
      </c>
      <c r="E10" s="1">
        <f>D10*D4*C8</f>
        <v>1.1535422771357315</v>
      </c>
      <c r="F10" s="1">
        <f>E10*D4</f>
        <v>0.75971772807350735</v>
      </c>
      <c r="G10" s="1">
        <f>F10*D4</f>
        <v>0.50034666070696499</v>
      </c>
      <c r="H10" s="1"/>
      <c r="I10" s="1"/>
      <c r="J10" s="1"/>
      <c r="K10" s="1"/>
      <c r="L10" s="1"/>
      <c r="M10" s="235"/>
      <c r="N10" s="97">
        <f>B10+G10</f>
        <v>1.000000000000008</v>
      </c>
      <c r="R10" s="267">
        <f>B10-G10</f>
        <v>-6.9332141392186575E-4</v>
      </c>
      <c r="S10" s="268">
        <f>IF(Rules!B23=Rules!D23,SUM(C10:F10)*B4*F4,SUM(C10:F10)*B4*F4*POWER(O2,A10-1))</f>
        <v>1131.6782727156251</v>
      </c>
      <c r="T10" s="253">
        <f>IF(Rules!B23=Rules!D23,SUM(C10:F10)*D4*H4,SUM(C10:F10)*D4*H4*POWER(O2,A10-1))</f>
        <v>-2185.8753776878402</v>
      </c>
      <c r="U10" s="264">
        <f t="shared" si="0"/>
        <v>-1054.1971049722151</v>
      </c>
    </row>
    <row r="11" spans="1:21" x14ac:dyDescent="0.3">
      <c r="A11" s="98">
        <v>5</v>
      </c>
      <c r="B11" s="97">
        <f>C11*B4</f>
        <v>0.5088522370925127</v>
      </c>
      <c r="C11" s="97">
        <f>1/(1-D4*B4/(1-D4*B4/(1-D4*B4/(1-D4*B4))))</f>
        <v>1.4904671882416405</v>
      </c>
      <c r="D11" s="128">
        <f>C11*D4*C10</f>
        <v>1.4366159715839</v>
      </c>
      <c r="E11" s="1">
        <f>D11*D4*C9</f>
        <v>1.3327328488313075</v>
      </c>
      <c r="F11" s="1">
        <f>E11*D4*C8</f>
        <v>1.1323343460190476</v>
      </c>
      <c r="G11" s="1">
        <f>F11*D4</f>
        <v>0.74575028053000414</v>
      </c>
      <c r="H11" s="1">
        <f>G11*D4</f>
        <v>0.4911477629074979</v>
      </c>
      <c r="I11" s="1"/>
      <c r="J11" s="1"/>
      <c r="K11" s="1"/>
      <c r="L11" s="1"/>
      <c r="M11" s="235"/>
      <c r="N11" s="97">
        <f>B11+H11</f>
        <v>1.0000000000000107</v>
      </c>
      <c r="R11" s="267">
        <f>B11-H11</f>
        <v>1.7704474185014807E-2</v>
      </c>
      <c r="S11" s="268">
        <f>IF(Rules!B23=Rules!D23,SUM(C11:G11)*B4*F4,SUM(C11:G11)*B4*F4*POWER(O2,A11-1))</f>
        <v>1467.1374963517817</v>
      </c>
      <c r="T11" s="253">
        <f>IF(Rules!B23=Rules!D23,SUM(C11:G11)*D4*H4,SUM(C11:G11)*D4*H4*POWER(O2,A11-1))</f>
        <v>-2833.8263676851661</v>
      </c>
      <c r="U11" s="264">
        <f t="shared" si="0"/>
        <v>-1366.6888713333844</v>
      </c>
    </row>
    <row r="12" spans="1:21" x14ac:dyDescent="0.3">
      <c r="A12" s="98">
        <v>6</v>
      </c>
      <c r="B12" s="97">
        <f>C12*B4</f>
        <v>0.51348892688256265</v>
      </c>
      <c r="C12" s="97">
        <f>1/(1-D4*B4/(1-D4*B4/(1-D4*B4/(1-D4*B4/(1-D4*B4)))))</f>
        <v>1.5040484078774461</v>
      </c>
      <c r="D12" s="128">
        <f>C12*D4*C11</f>
        <v>1.4763964044245466</v>
      </c>
      <c r="E12" s="1">
        <f>D12*D4*C10</f>
        <v>1.4230535712011119</v>
      </c>
      <c r="F12" s="1">
        <f>E12*D4*C9</f>
        <v>1.3201511590431758</v>
      </c>
      <c r="G12" s="1">
        <f>F12*D4*C8</f>
        <v>1.1216445221053115</v>
      </c>
      <c r="H12" s="1">
        <f>G12*D4</f>
        <v>0.73871001083359156</v>
      </c>
      <c r="I12" s="1">
        <f>H12*D4</f>
        <v>0.48651107311745045</v>
      </c>
      <c r="J12" s="1"/>
      <c r="K12" s="1"/>
      <c r="L12" s="1"/>
      <c r="M12" s="235"/>
      <c r="N12" s="97">
        <f>B12+I12</f>
        <v>1.0000000000000131</v>
      </c>
      <c r="R12" s="267">
        <f>B12-I12</f>
        <v>2.6977853765112192E-2</v>
      </c>
      <c r="S12" s="268">
        <f>IF(Rules!B23=Rules!D23,SUM(C12:H12)*B4*F4,SUM(C12:H12)*B4*F4*POWER(O2,A12-1))</f>
        <v>1812.7984490019014</v>
      </c>
      <c r="T12" s="253">
        <f>IF(Rules!B23=Rules!D23,SUM(C12:H12)*D4*H4,SUM(C12:H12)*D4*H4*POWER(O2,A12-1))</f>
        <v>-3501.4823469882913</v>
      </c>
      <c r="U12" s="264">
        <f t="shared" si="0"/>
        <v>-1688.6838979863899</v>
      </c>
    </row>
    <row r="13" spans="1:21" x14ac:dyDescent="0.3">
      <c r="A13" s="98">
        <v>7</v>
      </c>
      <c r="B13" s="97">
        <f>C13*B4</f>
        <v>0.51585822089137445</v>
      </c>
      <c r="C13" s="97">
        <f>1/(1-D4*B4/(1-D4*B4/(1-D4*B4/(1-D4*B4/(1-D4*B4/(1-D4*B4))))))</f>
        <v>1.5109882515531052</v>
      </c>
      <c r="D13" s="128">
        <f>C13*D4*C12</f>
        <v>1.4967237382478142</v>
      </c>
      <c r="E13" s="1">
        <f>D13*D4*C11</f>
        <v>1.469206399203872</v>
      </c>
      <c r="F13" s="1">
        <f>E13*D4*C10</f>
        <v>1.4161233439426517</v>
      </c>
      <c r="G13" s="1">
        <f>F13*D4*C9</f>
        <v>1.3137220633767583</v>
      </c>
      <c r="H13" s="1">
        <f>G13*D4*C8</f>
        <v>1.1161821476742237</v>
      </c>
      <c r="I13" s="1">
        <f>H13*D4</f>
        <v>0.73511251573096126</v>
      </c>
      <c r="J13" s="1">
        <f>I13*D4</f>
        <v>0.4841417791086412</v>
      </c>
      <c r="K13" s="1"/>
      <c r="L13" s="1"/>
      <c r="M13" s="235"/>
      <c r="N13" s="97">
        <f>B13+J13</f>
        <v>1.0000000000000155</v>
      </c>
      <c r="R13" s="267">
        <f>B13-J13</f>
        <v>3.1716441782733251E-2</v>
      </c>
      <c r="S13" s="268">
        <f>IF(Rules!B23=Rules!D23,SUM(C13:I13)*B4*F4,SUM(C13:I13)*B4*F4*POWER(O2,A13-1))</f>
        <v>2165.1404935084365</v>
      </c>
      <c r="T13" s="253">
        <f>IF(Rules!B23=Rules!D23,SUM(C13:I13)*D4*H4,SUM(C13:I13)*D4*H4*POWER(O2,A13-1))</f>
        <v>-4182.0430842399483</v>
      </c>
      <c r="U13" s="264">
        <f t="shared" si="0"/>
        <v>-2016.9025907315117</v>
      </c>
    </row>
    <row r="14" spans="1:21" x14ac:dyDescent="0.3">
      <c r="A14" s="98">
        <v>8</v>
      </c>
      <c r="B14" s="97">
        <f>C14*B4</f>
        <v>0.51707736294965523</v>
      </c>
      <c r="C14" s="97">
        <f>1/(1-D4*B4/(1-D4*B4/(1-D4*B4/(1-D4*B4/(1-D4*B4/(1-D4*B4/(1-D4*B4)))))))</f>
        <v>1.5145592120465785</v>
      </c>
      <c r="D14" s="128">
        <f>C14*D4*C13</f>
        <v>1.5071833551229226</v>
      </c>
      <c r="E14" s="1">
        <f>D14*D4*C12</f>
        <v>1.4929547620146932</v>
      </c>
      <c r="F14" s="1">
        <f>E14*D4*C11</f>
        <v>1.4655067157829145</v>
      </c>
      <c r="G14" s="1">
        <f>F14*D4*C10</f>
        <v>1.4125573316652382</v>
      </c>
      <c r="H14" s="1">
        <f>G14*D4*C9</f>
        <v>1.3104139129764778</v>
      </c>
      <c r="I14" s="1">
        <f>H14*D4*C8</f>
        <v>1.1133714325910629</v>
      </c>
      <c r="J14" s="1">
        <f>I14*D4</f>
        <v>0.73326139148561231</v>
      </c>
      <c r="K14" s="1">
        <f>J14*D4</f>
        <v>0.48292263705036292</v>
      </c>
      <c r="L14" s="1"/>
      <c r="M14" s="235"/>
      <c r="N14" s="97">
        <f>B14+K14</f>
        <v>1.0000000000000182</v>
      </c>
      <c r="R14" s="267">
        <f>B14-K14</f>
        <v>3.4154725899292304E-2</v>
      </c>
      <c r="S14" s="268">
        <f>IF(Rules!B23=Rules!D23,SUM(C14:J14)*B4*F4,SUM(C14:J14)*B4*F4*POWER(O2,A14-1))</f>
        <v>2521.7122242294226</v>
      </c>
      <c r="T14" s="253">
        <f>IF(Rules!B23=Rules!D23,SUM(C14:J14)*D4*H4,SUM(C14:J14)*D4*H4*POWER(O2,A14-1))</f>
        <v>-4870.7736054084853</v>
      </c>
      <c r="U14" s="264">
        <f t="shared" si="0"/>
        <v>-2349.0613811790627</v>
      </c>
    </row>
    <row r="15" spans="1:21" x14ac:dyDescent="0.3">
      <c r="A15" s="98">
        <v>9</v>
      </c>
      <c r="B15" s="97">
        <f>C15*B4</f>
        <v>0.51770693189235939</v>
      </c>
      <c r="C15" s="97">
        <f>1/(1-D4*B4/(1-D4*B4/(1-D4*B4/(1-D4*B4/(1-D4*B4/(1-D4*B4/(1-D4*B4/(1-D4*B4))))))))</f>
        <v>1.5164032677142869</v>
      </c>
      <c r="D15" s="128">
        <f>C15*D4*C14</f>
        <v>1.5125847354562678</v>
      </c>
      <c r="E15" s="1">
        <f>D15*D4*C13</f>
        <v>1.5052184941730657</v>
      </c>
      <c r="F15" s="1">
        <f>E15*D4*C12</f>
        <v>1.491008450371976</v>
      </c>
      <c r="G15" s="1">
        <f>F15*D4*C11</f>
        <v>1.4635961871748278</v>
      </c>
      <c r="H15" s="1">
        <f>G15*D4*C10</f>
        <v>1.4107158312724766</v>
      </c>
      <c r="I15" s="1">
        <f>H15*D4*C9</f>
        <v>1.3087055732996864</v>
      </c>
      <c r="J15" s="1">
        <f>I15*D4*C8</f>
        <v>1.1119199701375078</v>
      </c>
      <c r="K15" s="1">
        <f>J15*D4</f>
        <v>0.73230546487637105</v>
      </c>
      <c r="L15" s="1">
        <f>K15*D4</f>
        <v>0.48229306810766143</v>
      </c>
      <c r="M15" s="235"/>
      <c r="N15" s="97">
        <f>B15+L15</f>
        <v>1.0000000000000209</v>
      </c>
      <c r="R15" s="267">
        <f>B15-L15</f>
        <v>3.5413863784697963E-2</v>
      </c>
      <c r="S15" s="268">
        <f>IF(Rules!B23=Rules!D23,SUM(C15:K15)*B4*F4,SUM(C15:K15)*B4*F4*POWER(O2,A15-1))</f>
        <v>2880.8894227016585</v>
      </c>
      <c r="T15" s="253">
        <f>IF(Rules!B23=Rules!D23,SUM(C15:K15)*D4*H4,SUM(C15:K15)*D4*H4*POWER(O2,A15-1))</f>
        <v>-5564.5366768540107</v>
      </c>
      <c r="U15" s="264">
        <f t="shared" si="0"/>
        <v>-2683.6472541523522</v>
      </c>
    </row>
    <row r="16" spans="1:21" ht="16.2" thickBot="1" x14ac:dyDescent="0.35">
      <c r="A16" s="99">
        <v>10</v>
      </c>
      <c r="B16" s="129">
        <f>C16*B4</f>
        <v>0.51803264398284965</v>
      </c>
      <c r="C16" s="129">
        <f>1/(1-D4*B4/(1-D4*B4/(1-D4*B4/(1-D4*B4/(1-D4*B4/(1-D4*B4/(1-D4*B4/(1-D4*B4/(1-D4*B4)))))))))</f>
        <v>1.5173573033818184</v>
      </c>
      <c r="D16" s="137">
        <f>C16*D4*C15</f>
        <v>1.5153791790200668</v>
      </c>
      <c r="E16" s="109">
        <f>D16*D4*C14</f>
        <v>1.5115632255719178</v>
      </c>
      <c r="F16" s="109">
        <f>E16*D4*C13</f>
        <v>1.5042019590105311</v>
      </c>
      <c r="G16" s="109">
        <f>F16*D4*C12</f>
        <v>1.4900015118289625</v>
      </c>
      <c r="H16" s="109">
        <f>G16*D4*C11</f>
        <v>1.4626077612461175</v>
      </c>
      <c r="I16" s="109">
        <f>H16*D4*C10</f>
        <v>1.409763117595104</v>
      </c>
      <c r="J16" s="109">
        <f>I16*D4*C9</f>
        <v>1.3078217512912442</v>
      </c>
      <c r="K16" s="109">
        <f>J16*D4*C8</f>
        <v>1.111169045436579</v>
      </c>
      <c r="L16" s="109">
        <f>K16*D4</f>
        <v>0.73181090926358461</v>
      </c>
      <c r="M16" s="237">
        <f>L16*D4</f>
        <v>0.4819673560171735</v>
      </c>
      <c r="N16" s="129">
        <f>B16+M16</f>
        <v>1.0000000000000231</v>
      </c>
      <c r="R16" s="269">
        <f>B16-M16</f>
        <v>3.6065287965676152E-2</v>
      </c>
      <c r="S16" s="270">
        <f>IF(Rules!B23=Rules!D23,SUM(C16:L16)*B4*F4,SUM(C16:L16)*B4*F4*POWER(O2,A16-1))</f>
        <v>3241.6365478589519</v>
      </c>
      <c r="T16" s="254">
        <f>IF(Rules!B23=Rules!D23,SUM(C16:L16)*D4*H4,SUM(C16:L16)*D4*H4*POWER(O2,A16-1))</f>
        <v>-6261.3321155088197</v>
      </c>
      <c r="U16" s="271">
        <f>S16+T16</f>
        <v>-3019.6955676498678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9</v>
      </c>
      <c r="D21" s="57">
        <f>SUM($C$21:C21)</f>
        <v>9</v>
      </c>
      <c r="E21" s="57">
        <f t="shared" ref="E21:E30" si="2">D21/R7</f>
        <v>-28.374074975312649</v>
      </c>
      <c r="F21" s="8">
        <f t="shared" ref="F21:F30" si="3">U7/E21</f>
        <v>7.847441603768587</v>
      </c>
      <c r="G21" s="256">
        <f>U7/D21</f>
        <v>-24.74043293663529</v>
      </c>
    </row>
    <row r="22" spans="1:7" x14ac:dyDescent="0.3">
      <c r="A22" s="97">
        <v>2</v>
      </c>
      <c r="B22" s="93">
        <f>C21</f>
        <v>9</v>
      </c>
      <c r="C22" s="1">
        <f t="shared" si="1"/>
        <v>81</v>
      </c>
      <c r="D22" s="9">
        <f>SUM($C$21:C22)</f>
        <v>90</v>
      </c>
      <c r="E22" s="9">
        <f t="shared" si="2"/>
        <v>-755.48078832327258</v>
      </c>
      <c r="F22" s="9">
        <f t="shared" si="3"/>
        <v>0.63063735257758047</v>
      </c>
      <c r="G22" s="257">
        <f>U8/D22</f>
        <v>-5.2937156030156896</v>
      </c>
    </row>
    <row r="23" spans="1:7" x14ac:dyDescent="0.3">
      <c r="A23" s="97">
        <v>3</v>
      </c>
      <c r="B23" s="93">
        <f t="shared" ref="B23:B30" si="4">C22</f>
        <v>81</v>
      </c>
      <c r="C23" s="1">
        <f t="shared" si="1"/>
        <v>729</v>
      </c>
      <c r="D23" s="9">
        <f>SUM($C$21:C23)</f>
        <v>819</v>
      </c>
      <c r="E23" s="9">
        <f t="shared" si="2"/>
        <v>-21437.501709647899</v>
      </c>
      <c r="F23" s="9">
        <f t="shared" si="3"/>
        <v>3.5247783749075175E-2</v>
      </c>
      <c r="G23" s="257">
        <f t="shared" ref="G23:G29" si="5">U9/D23</f>
        <v>-0.92261834478888705</v>
      </c>
    </row>
    <row r="24" spans="1:7" x14ac:dyDescent="0.3">
      <c r="A24" s="97">
        <v>4</v>
      </c>
      <c r="B24" s="93">
        <f t="shared" si="4"/>
        <v>729</v>
      </c>
      <c r="C24" s="1">
        <f t="shared" si="1"/>
        <v>6561</v>
      </c>
      <c r="D24" s="9">
        <f>SUM($C$21:C24)</f>
        <v>7380</v>
      </c>
      <c r="E24" s="9">
        <f t="shared" si="2"/>
        <v>-10644413.762231918</v>
      </c>
      <c r="F24" s="9">
        <f t="shared" si="3"/>
        <v>9.9037591784779635E-5</v>
      </c>
      <c r="G24" s="257">
        <f t="shared" si="5"/>
        <v>-0.14284513617509689</v>
      </c>
    </row>
    <row r="25" spans="1:7" x14ac:dyDescent="0.3">
      <c r="A25" s="97">
        <v>5</v>
      </c>
      <c r="B25" s="93">
        <f t="shared" si="4"/>
        <v>6561</v>
      </c>
      <c r="C25" s="1">
        <f t="shared" si="1"/>
        <v>59049</v>
      </c>
      <c r="D25" s="9">
        <f>SUM($C$21:C25)</f>
        <v>66429</v>
      </c>
      <c r="E25" s="9">
        <f t="shared" si="2"/>
        <v>3752102.3954626103</v>
      </c>
      <c r="F25" s="9">
        <f t="shared" si="3"/>
        <v>-3.6424615516519784E-4</v>
      </c>
      <c r="G25" s="257">
        <f t="shared" si="5"/>
        <v>-2.0573678232901058E-2</v>
      </c>
    </row>
    <row r="26" spans="1:7" x14ac:dyDescent="0.3">
      <c r="A26" s="97">
        <v>6</v>
      </c>
      <c r="B26" s="93">
        <f t="shared" si="4"/>
        <v>59049</v>
      </c>
      <c r="C26" s="1">
        <f t="shared" si="1"/>
        <v>531441</v>
      </c>
      <c r="D26" s="9">
        <f>SUM($C$21:C26)</f>
        <v>597870</v>
      </c>
      <c r="E26" s="9">
        <f t="shared" si="2"/>
        <v>22161510.889838338</v>
      </c>
      <c r="F26" s="9">
        <f t="shared" si="3"/>
        <v>-7.6198951704177262E-5</v>
      </c>
      <c r="G26" s="257">
        <f t="shared" si="5"/>
        <v>-2.8245001388034017E-3</v>
      </c>
    </row>
    <row r="27" spans="1:7" x14ac:dyDescent="0.3">
      <c r="A27" s="97">
        <v>7</v>
      </c>
      <c r="B27" s="93">
        <f t="shared" si="4"/>
        <v>531441</v>
      </c>
      <c r="C27" s="1">
        <f t="shared" si="1"/>
        <v>4782969</v>
      </c>
      <c r="D27" s="9">
        <f>SUM($C$21:C27)</f>
        <v>5380839</v>
      </c>
      <c r="E27" s="9">
        <f t="shared" si="2"/>
        <v>169654560.77514291</v>
      </c>
      <c r="F27" s="9">
        <f t="shared" si="3"/>
        <v>-1.1888289837398936E-5</v>
      </c>
      <c r="G27" s="257">
        <f t="shared" si="5"/>
        <v>-3.7483050333442643E-4</v>
      </c>
    </row>
    <row r="28" spans="1:7" x14ac:dyDescent="0.3">
      <c r="A28" s="97">
        <v>8</v>
      </c>
      <c r="B28" s="93">
        <f t="shared" si="4"/>
        <v>4782969</v>
      </c>
      <c r="C28" s="1">
        <f t="shared" si="1"/>
        <v>43046721</v>
      </c>
      <c r="D28" s="9">
        <f>SUM($C$21:C28)</f>
        <v>48427560</v>
      </c>
      <c r="E28" s="9">
        <f t="shared" si="2"/>
        <v>1417887531.663764</v>
      </c>
      <c r="F28" s="9">
        <f t="shared" si="3"/>
        <v>-1.6567332237012125E-6</v>
      </c>
      <c r="G28" s="257">
        <f t="shared" si="5"/>
        <v>-4.8506705297129625E-5</v>
      </c>
    </row>
    <row r="29" spans="1:7" x14ac:dyDescent="0.3">
      <c r="A29" s="97">
        <v>9</v>
      </c>
      <c r="B29" s="93">
        <f t="shared" si="4"/>
        <v>43046721</v>
      </c>
      <c r="C29" s="1">
        <f t="shared" si="1"/>
        <v>387420489</v>
      </c>
      <c r="D29" s="9">
        <f>SUM($C$21:C29)</f>
        <v>435848049</v>
      </c>
      <c r="E29" s="9">
        <f t="shared" si="2"/>
        <v>12307271854.033796</v>
      </c>
      <c r="F29" s="9">
        <f t="shared" si="3"/>
        <v>-2.1805378852282098E-7</v>
      </c>
      <c r="G29" s="257">
        <f t="shared" si="5"/>
        <v>-6.1573001423538601E-6</v>
      </c>
    </row>
    <row r="30" spans="1:7" ht="16.2" thickBot="1" x14ac:dyDescent="0.35">
      <c r="A30" s="129">
        <v>10</v>
      </c>
      <c r="B30" s="94">
        <f t="shared" si="4"/>
        <v>387420489</v>
      </c>
      <c r="C30" s="109">
        <f t="shared" si="1"/>
        <v>3486784401</v>
      </c>
      <c r="D30" s="10">
        <f>SUM($C$21:C30)</f>
        <v>3922632450</v>
      </c>
      <c r="E30" s="10">
        <f t="shared" si="2"/>
        <v>108764761665.93277</v>
      </c>
      <c r="F30" s="10">
        <f t="shared" si="3"/>
        <v>-2.776354695581239E-8</v>
      </c>
      <c r="G30" s="258">
        <f>U16/D30</f>
        <v>-7.6981353877543834E-7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9</v>
      </c>
      <c r="D33" s="57">
        <f>SUM($C$33:C33)</f>
        <v>9</v>
      </c>
      <c r="E33" s="96">
        <f>D33/$R$7</f>
        <v>-28.374074975312649</v>
      </c>
      <c r="F33" s="8">
        <f t="shared" ref="F33:F42" si="7">U7/E33</f>
        <v>7.847441603768587</v>
      </c>
      <c r="G33" s="259">
        <f>U7/D33</f>
        <v>-24.74043293663529</v>
      </c>
    </row>
    <row r="34" spans="1:7" x14ac:dyDescent="0.3">
      <c r="A34" s="97">
        <v>2</v>
      </c>
      <c r="B34" s="93">
        <f>C33+1</f>
        <v>10</v>
      </c>
      <c r="C34" s="1">
        <f t="shared" si="6"/>
        <v>90</v>
      </c>
      <c r="D34" s="9">
        <f>SUM($C$33:C34)</f>
        <v>99</v>
      </c>
      <c r="E34" s="96">
        <f t="shared" ref="E34:E42" si="8">D34/$R$7</f>
        <v>-312.11482472843915</v>
      </c>
      <c r="F34" s="9">
        <f t="shared" si="7"/>
        <v>1.5264715627844399</v>
      </c>
      <c r="G34" s="259">
        <f t="shared" ref="G34:G42" si="9">U8/D34</f>
        <v>-4.8124687300142632</v>
      </c>
    </row>
    <row r="35" spans="1:7" x14ac:dyDescent="0.3">
      <c r="A35" s="97">
        <v>3</v>
      </c>
      <c r="B35" s="93">
        <f t="shared" ref="B35:B42" si="10">C34</f>
        <v>90</v>
      </c>
      <c r="C35" s="1">
        <f t="shared" si="6"/>
        <v>810</v>
      </c>
      <c r="D35" s="9">
        <f>SUM($C$33:C35)</f>
        <v>909</v>
      </c>
      <c r="E35" s="96">
        <f t="shared" si="8"/>
        <v>-2865.7815725065775</v>
      </c>
      <c r="F35" s="9">
        <f t="shared" si="7"/>
        <v>0.26367132499954832</v>
      </c>
      <c r="G35" s="259">
        <f t="shared" si="9"/>
        <v>-0.83126999381969024</v>
      </c>
    </row>
    <row r="36" spans="1:7" x14ac:dyDescent="0.3">
      <c r="A36" s="97">
        <v>4</v>
      </c>
      <c r="B36" s="93">
        <f t="shared" si="10"/>
        <v>810</v>
      </c>
      <c r="C36" s="1">
        <f t="shared" si="6"/>
        <v>7290</v>
      </c>
      <c r="D36" s="9">
        <f>SUM($C$33:C36)</f>
        <v>8199</v>
      </c>
      <c r="E36" s="96">
        <f t="shared" si="8"/>
        <v>-25848.782302509822</v>
      </c>
      <c r="F36" s="9">
        <f t="shared" si="7"/>
        <v>4.0783240488270756E-2</v>
      </c>
      <c r="G36" s="259">
        <f t="shared" si="9"/>
        <v>-0.12857630259448899</v>
      </c>
    </row>
    <row r="37" spans="1:7" x14ac:dyDescent="0.3">
      <c r="A37" s="97">
        <v>5</v>
      </c>
      <c r="B37" s="93">
        <f t="shared" si="10"/>
        <v>7290</v>
      </c>
      <c r="C37" s="1">
        <f t="shared" si="6"/>
        <v>65610</v>
      </c>
      <c r="D37" s="9">
        <f>SUM($C$33:C37)</f>
        <v>73809</v>
      </c>
      <c r="E37" s="96">
        <f t="shared" si="8"/>
        <v>-232695.78887253904</v>
      </c>
      <c r="F37" s="9">
        <f t="shared" si="7"/>
        <v>5.873285794965542E-3</v>
      </c>
      <c r="G37" s="259">
        <f t="shared" si="9"/>
        <v>-1.8516561277532338E-2</v>
      </c>
    </row>
    <row r="38" spans="1:7" x14ac:dyDescent="0.3">
      <c r="A38" s="97">
        <v>6</v>
      </c>
      <c r="B38" s="93">
        <f t="shared" si="10"/>
        <v>65610</v>
      </c>
      <c r="C38" s="1">
        <f t="shared" si="6"/>
        <v>590490</v>
      </c>
      <c r="D38" s="9">
        <f>SUM($C$33:C38)</f>
        <v>664299</v>
      </c>
      <c r="E38" s="96">
        <f t="shared" si="8"/>
        <v>-2094318.8480028019</v>
      </c>
      <c r="F38" s="9">
        <f t="shared" si="7"/>
        <v>8.0631652606133193E-4</v>
      </c>
      <c r="G38" s="259">
        <f t="shared" si="9"/>
        <v>-2.5420539515886519E-3</v>
      </c>
    </row>
    <row r="39" spans="1:7" x14ac:dyDescent="0.3">
      <c r="A39" s="97">
        <v>7</v>
      </c>
      <c r="B39" s="93">
        <f t="shared" si="10"/>
        <v>590490</v>
      </c>
      <c r="C39" s="1">
        <f t="shared" si="6"/>
        <v>5314410</v>
      </c>
      <c r="D39" s="9">
        <f>SUM($C$33:C39)</f>
        <v>5978709</v>
      </c>
      <c r="E39" s="96">
        <f t="shared" si="8"/>
        <v>-18848926.38017517</v>
      </c>
      <c r="F39" s="9">
        <f t="shared" si="7"/>
        <v>1.0700357941091221E-4</v>
      </c>
      <c r="G39" s="259">
        <f t="shared" si="9"/>
        <v>-3.3734750942578269E-4</v>
      </c>
    </row>
    <row r="40" spans="1:7" x14ac:dyDescent="0.3">
      <c r="A40" s="97">
        <v>8</v>
      </c>
      <c r="B40" s="93">
        <f t="shared" si="10"/>
        <v>5314410</v>
      </c>
      <c r="C40" s="1">
        <f t="shared" si="6"/>
        <v>47829690</v>
      </c>
      <c r="D40" s="9">
        <f>SUM($C$33:C40)</f>
        <v>53808399</v>
      </c>
      <c r="E40" s="96">
        <f t="shared" si="8"/>
        <v>-169640394.16972646</v>
      </c>
      <c r="F40" s="9">
        <f t="shared" si="7"/>
        <v>1.3847299711110135E-5</v>
      </c>
      <c r="G40" s="259">
        <f t="shared" si="9"/>
        <v>-4.3656035578740465E-5</v>
      </c>
    </row>
    <row r="41" spans="1:7" x14ac:dyDescent="0.3">
      <c r="A41" s="97">
        <v>9</v>
      </c>
      <c r="B41" s="93">
        <f t="shared" si="10"/>
        <v>47829690</v>
      </c>
      <c r="C41" s="1">
        <f t="shared" si="6"/>
        <v>430467210</v>
      </c>
      <c r="D41" s="9">
        <f>SUM($C$33:C41)</f>
        <v>484275609</v>
      </c>
      <c r="E41" s="96">
        <f t="shared" si="8"/>
        <v>-1526763604.2756882</v>
      </c>
      <c r="F41" s="9">
        <f t="shared" si="7"/>
        <v>1.7577359367467375E-6</v>
      </c>
      <c r="G41" s="259">
        <f t="shared" si="9"/>
        <v>-5.5415701395614827E-6</v>
      </c>
    </row>
    <row r="42" spans="1:7" ht="16.2" thickBot="1" x14ac:dyDescent="0.35">
      <c r="A42" s="129">
        <v>10</v>
      </c>
      <c r="B42" s="94">
        <f t="shared" si="10"/>
        <v>430467210</v>
      </c>
      <c r="C42" s="109">
        <f t="shared" si="6"/>
        <v>3874204890</v>
      </c>
      <c r="D42" s="10">
        <f>SUM($C$33:C42)</f>
        <v>4358480499</v>
      </c>
      <c r="E42" s="357">
        <f t="shared" si="8"/>
        <v>-13740872495.229343</v>
      </c>
      <c r="F42" s="10">
        <f t="shared" si="7"/>
        <v>2.1976010393068328E-7</v>
      </c>
      <c r="G42" s="259">
        <f t="shared" si="9"/>
        <v>-6.9283218505685637E-7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9</v>
      </c>
      <c r="D45" s="57">
        <f>SUM(C45:C45)</f>
        <v>9</v>
      </c>
      <c r="E45" s="57">
        <f t="shared" ref="E45:E54" si="12">D45/R7</f>
        <v>-28.374074975312649</v>
      </c>
      <c r="F45" s="262">
        <f t="shared" ref="F45:F54" si="13">U7/E45</f>
        <v>7.847441603768587</v>
      </c>
      <c r="G45" s="256">
        <f>U7/D45</f>
        <v>-24.74043293663529</v>
      </c>
    </row>
    <row r="46" spans="1:7" x14ac:dyDescent="0.3">
      <c r="A46" s="97">
        <v>2</v>
      </c>
      <c r="B46" s="93">
        <f t="shared" ref="B46:B54" si="14">B45*$O$2*2</f>
        <v>18</v>
      </c>
      <c r="C46" s="1">
        <f t="shared" si="11"/>
        <v>162</v>
      </c>
      <c r="D46" s="9">
        <f>SUM($C$45:C46)</f>
        <v>171</v>
      </c>
      <c r="E46" s="9">
        <f t="shared" si="12"/>
        <v>-1435.4134978142179</v>
      </c>
      <c r="F46" s="98">
        <f t="shared" si="13"/>
        <v>0.3319143960934634</v>
      </c>
      <c r="G46" s="257">
        <f t="shared" ref="G46:G54" si="15">U8/D46</f>
        <v>-2.7861661068503629</v>
      </c>
    </row>
    <row r="47" spans="1:7" x14ac:dyDescent="0.3">
      <c r="A47" s="97">
        <v>3</v>
      </c>
      <c r="B47" s="93">
        <f t="shared" si="14"/>
        <v>324</v>
      </c>
      <c r="C47" s="1">
        <f t="shared" si="11"/>
        <v>2916</v>
      </c>
      <c r="D47" s="9">
        <f>SUM($C$45:C47)</f>
        <v>3087</v>
      </c>
      <c r="E47" s="9">
        <f t="shared" si="12"/>
        <v>-80802.891059442074</v>
      </c>
      <c r="F47" s="98">
        <f t="shared" si="13"/>
        <v>9.351452831387292E-3</v>
      </c>
      <c r="G47" s="257">
        <f t="shared" si="15"/>
        <v>-0.24477629555623534</v>
      </c>
    </row>
    <row r="48" spans="1:7" x14ac:dyDescent="0.3">
      <c r="A48" s="97">
        <v>4</v>
      </c>
      <c r="B48" s="93">
        <f t="shared" si="14"/>
        <v>5832</v>
      </c>
      <c r="C48" s="1">
        <f t="shared" si="11"/>
        <v>52488</v>
      </c>
      <c r="D48" s="9">
        <f>SUM($C$45:C48)</f>
        <v>55575</v>
      </c>
      <c r="E48" s="9">
        <f t="shared" si="12"/>
        <v>-80157628.026563525</v>
      </c>
      <c r="F48" s="98">
        <f t="shared" si="13"/>
        <v>1.3151550649962641E-5</v>
      </c>
      <c r="G48" s="257">
        <f t="shared" si="15"/>
        <v>-1.8968908771429871E-2</v>
      </c>
    </row>
    <row r="49" spans="1:7" x14ac:dyDescent="0.3">
      <c r="A49" s="97">
        <v>5</v>
      </c>
      <c r="B49" s="93">
        <f t="shared" si="14"/>
        <v>104976</v>
      </c>
      <c r="C49" s="1">
        <f t="shared" si="11"/>
        <v>944784</v>
      </c>
      <c r="D49" s="9">
        <f>SUM($C$45:C49)</f>
        <v>1000359</v>
      </c>
      <c r="E49" s="9">
        <f t="shared" si="12"/>
        <v>56503174.821577646</v>
      </c>
      <c r="F49" s="98">
        <f t="shared" si="13"/>
        <v>-2.4187824412504837E-5</v>
      </c>
      <c r="G49" s="257">
        <f t="shared" si="15"/>
        <v>-1.3661984061055926E-3</v>
      </c>
    </row>
    <row r="50" spans="1:7" x14ac:dyDescent="0.3">
      <c r="A50" s="97">
        <v>6</v>
      </c>
      <c r="B50" s="93">
        <f t="shared" si="14"/>
        <v>1889568</v>
      </c>
      <c r="C50" s="1">
        <f t="shared" si="11"/>
        <v>17006112</v>
      </c>
      <c r="D50" s="9">
        <f>SUM($C$45:C50)</f>
        <v>18006471</v>
      </c>
      <c r="E50" s="9">
        <f t="shared" si="12"/>
        <v>667453799.578601</v>
      </c>
      <c r="F50" s="98">
        <f t="shared" si="13"/>
        <v>-2.5300386319660563E-6</v>
      </c>
      <c r="G50" s="257">
        <f t="shared" si="15"/>
        <v>-9.3782057460697866E-5</v>
      </c>
    </row>
    <row r="51" spans="1:7" x14ac:dyDescent="0.3">
      <c r="A51" s="97">
        <v>7</v>
      </c>
      <c r="B51" s="93">
        <f t="shared" si="14"/>
        <v>34012224</v>
      </c>
      <c r="C51" s="1">
        <f t="shared" si="11"/>
        <v>306110016</v>
      </c>
      <c r="D51" s="9">
        <f>SUM($C$45:C51)</f>
        <v>324116487</v>
      </c>
      <c r="E51" s="9">
        <f t="shared" si="12"/>
        <v>10219194486.578638</v>
      </c>
      <c r="F51" s="98">
        <f t="shared" si="13"/>
        <v>-1.9736414581211927E-7</v>
      </c>
      <c r="G51" s="257">
        <f t="shared" si="15"/>
        <v>-6.2227707371501645E-6</v>
      </c>
    </row>
    <row r="52" spans="1:7" x14ac:dyDescent="0.3">
      <c r="A52" s="97">
        <v>8</v>
      </c>
      <c r="B52" s="93">
        <f t="shared" si="14"/>
        <v>612220032</v>
      </c>
      <c r="C52" s="1">
        <f t="shared" si="11"/>
        <v>5509980288</v>
      </c>
      <c r="D52" s="9">
        <f>SUM($C$45:C52)</f>
        <v>5834096775</v>
      </c>
      <c r="E52" s="9">
        <f t="shared" si="12"/>
        <v>170813748943.62375</v>
      </c>
      <c r="F52" s="98">
        <f t="shared" si="13"/>
        <v>-1.3752179761327989E-8</v>
      </c>
      <c r="G52" s="257">
        <f t="shared" si="15"/>
        <v>-4.0264354051258648E-7</v>
      </c>
    </row>
    <row r="53" spans="1:7" x14ac:dyDescent="0.3">
      <c r="A53" s="97">
        <v>9</v>
      </c>
      <c r="B53" s="93">
        <f t="shared" si="14"/>
        <v>11019960576</v>
      </c>
      <c r="C53" s="1">
        <f t="shared" si="11"/>
        <v>99179645184</v>
      </c>
      <c r="D53" s="9">
        <f>SUM($C$45:C53)</f>
        <v>105013741959</v>
      </c>
      <c r="E53" s="9">
        <f t="shared" si="12"/>
        <v>2965328567293.3428</v>
      </c>
      <c r="F53" s="98">
        <f t="shared" si="13"/>
        <v>-9.0500839729942629E-10</v>
      </c>
      <c r="G53" s="257">
        <f t="shared" si="15"/>
        <v>-2.5555200720303018E-8</v>
      </c>
    </row>
    <row r="54" spans="1:7" ht="16.2" thickBot="1" x14ac:dyDescent="0.35">
      <c r="A54" s="129">
        <v>10</v>
      </c>
      <c r="B54" s="94">
        <f t="shared" si="14"/>
        <v>198359290368</v>
      </c>
      <c r="C54" s="109">
        <f t="shared" si="11"/>
        <v>1785233613312</v>
      </c>
      <c r="D54" s="10">
        <f>SUM($C$45:C54)</f>
        <v>1890247355271</v>
      </c>
      <c r="E54" s="10">
        <f t="shared" si="12"/>
        <v>52411819283682.844</v>
      </c>
      <c r="F54" s="99">
        <f t="shared" si="13"/>
        <v>-5.7614782484567886E-11</v>
      </c>
      <c r="G54" s="258">
        <f t="shared" si="15"/>
        <v>-1.5975134467081118E-9</v>
      </c>
    </row>
  </sheetData>
  <mergeCells count="3">
    <mergeCell ref="A18:F18"/>
    <mergeCell ref="A31:G31"/>
    <mergeCell ref="A43:G43"/>
  </mergeCells>
  <conditionalFormatting sqref="F21:F30">
    <cfRule type="cellIs" dxfId="232" priority="80" operator="equal">
      <formula>MAX($F$21:$F$30)</formula>
    </cfRule>
  </conditionalFormatting>
  <conditionalFormatting sqref="E21:E30">
    <cfRule type="cellIs" dxfId="231" priority="74" stopIfTrue="1" operator="lessThan">
      <formula>0</formula>
    </cfRule>
    <cfRule type="cellIs" dxfId="230" priority="75" operator="equal">
      <formula>MIN($E$21:$E$30)</formula>
    </cfRule>
  </conditionalFormatting>
  <conditionalFormatting sqref="R7:R16">
    <cfRule type="cellIs" dxfId="229" priority="12" operator="lessThanOrEqual">
      <formula>0</formula>
    </cfRule>
    <cfRule type="cellIs" dxfId="228" priority="13" operator="greaterThan">
      <formula>0</formula>
    </cfRule>
  </conditionalFormatting>
  <conditionalFormatting sqref="U7:U16">
    <cfRule type="cellIs" dxfId="227" priority="10" operator="lessThanOrEqual">
      <formula>0</formula>
    </cfRule>
    <cfRule type="cellIs" dxfId="226" priority="11" operator="greaterThan">
      <formula>0</formula>
    </cfRule>
  </conditionalFormatting>
  <conditionalFormatting sqref="S7:T16">
    <cfRule type="cellIs" dxfId="225" priority="8" operator="lessThanOrEqual">
      <formula>0</formula>
    </cfRule>
    <cfRule type="cellIs" dxfId="224" priority="9" operator="greaterThan">
      <formula>0</formula>
    </cfRule>
  </conditionalFormatting>
  <conditionalFormatting sqref="F45:F54">
    <cfRule type="cellIs" dxfId="223" priority="7" operator="equal">
      <formula>MAX($F$45:$F$54)</formula>
    </cfRule>
  </conditionalFormatting>
  <conditionalFormatting sqref="E45:E54">
    <cfRule type="cellIs" dxfId="222" priority="5" stopIfTrue="1" operator="lessThan">
      <formula>0</formula>
    </cfRule>
    <cfRule type="cellIs" dxfId="221" priority="6" operator="equal">
      <formula>MIN($E$45:$E$54)</formula>
    </cfRule>
  </conditionalFormatting>
  <conditionalFormatting sqref="E33:E42">
    <cfRule type="cellIs" dxfId="220" priority="3" stopIfTrue="1" operator="lessThan">
      <formula>0</formula>
    </cfRule>
    <cfRule type="cellIs" dxfId="219" priority="4" operator="equal">
      <formula>MIN($E$33:$E$42)</formula>
    </cfRule>
  </conditionalFormatting>
  <conditionalFormatting sqref="F33:F42">
    <cfRule type="cellIs" dxfId="218" priority="1" operator="lessThanOrEqual">
      <formula>0</formula>
    </cfRule>
    <cfRule type="cellIs" dxfId="217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1:U54"/>
  <sheetViews>
    <sheetView zoomScale="90" zoomScaleNormal="90" workbookViewId="0">
      <selection activeCell="A31" sqref="A31:G54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1" x14ac:dyDescent="0.3">
      <c r="C1" t="s">
        <v>93</v>
      </c>
      <c r="D1">
        <f>C2+E2</f>
        <v>1.0000000000000018</v>
      </c>
    </row>
    <row r="2" spans="1:21" x14ac:dyDescent="0.3">
      <c r="A2" t="s">
        <v>39</v>
      </c>
      <c r="B2" s="133" t="s">
        <v>122</v>
      </c>
      <c r="C2" s="139">
        <f>Analysis!B47</f>
        <v>0.34439384248141069</v>
      </c>
      <c r="D2" s="133" t="s">
        <v>123</v>
      </c>
      <c r="E2" s="139">
        <f>Analysis!O47</f>
        <v>0.65560615751859119</v>
      </c>
      <c r="F2" s="133" t="s">
        <v>46</v>
      </c>
      <c r="G2" s="139">
        <f>Analysis!S47</f>
        <v>788.62856390991954</v>
      </c>
      <c r="H2" t="s">
        <v>149</v>
      </c>
      <c r="I2" s="153">
        <f>Analysis!T47</f>
        <v>-789.63328538096255</v>
      </c>
      <c r="J2" t="s">
        <v>47</v>
      </c>
      <c r="K2" s="153">
        <f>G2*C2+I2*E2</f>
        <v>-246.08962266186006</v>
      </c>
      <c r="L2" t="s">
        <v>46</v>
      </c>
      <c r="M2" s="160">
        <v>3</v>
      </c>
      <c r="N2" t="s">
        <v>149</v>
      </c>
      <c r="O2" s="160">
        <v>10</v>
      </c>
    </row>
    <row r="4" spans="1:21" x14ac:dyDescent="0.3">
      <c r="A4" t="s">
        <v>120</v>
      </c>
      <c r="B4">
        <f>$C$2</f>
        <v>0.34439384248141069</v>
      </c>
      <c r="C4" t="s">
        <v>121</v>
      </c>
      <c r="D4">
        <f>$E$2</f>
        <v>0.65560615751859119</v>
      </c>
      <c r="E4" t="s">
        <v>46</v>
      </c>
      <c r="F4">
        <f>G2</f>
        <v>788.62856390991954</v>
      </c>
      <c r="G4" t="s">
        <v>149</v>
      </c>
      <c r="H4">
        <f>I2</f>
        <v>-789.63328538096255</v>
      </c>
      <c r="I4" t="s">
        <v>47</v>
      </c>
      <c r="J4">
        <f>B4*F4+D4*H4</f>
        <v>-246.08962266186006</v>
      </c>
    </row>
    <row r="5" spans="1:21" ht="16.2" thickBot="1" x14ac:dyDescent="0.35"/>
    <row r="6" spans="1:21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164" t="s">
        <v>47</v>
      </c>
    </row>
    <row r="7" spans="1:21" x14ac:dyDescent="0.3">
      <c r="A7" s="100">
        <v>1</v>
      </c>
      <c r="B7" s="95">
        <f>C7*B4</f>
        <v>0.34439384248141069</v>
      </c>
      <c r="C7" s="95">
        <v>1</v>
      </c>
      <c r="D7" s="22">
        <f>C7*D4</f>
        <v>0.65560615751859119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1.0000000000000018</v>
      </c>
      <c r="R7" s="265">
        <f>B7-D7</f>
        <v>-0.3112123150371805</v>
      </c>
      <c r="S7" s="266">
        <f>IF(Rules!B23=Rules!D23,SUM(C7)*B4*F4,SUM(C7)*B4*F4*POWER(O2,A7-1))</f>
        <v>271.59882141553396</v>
      </c>
      <c r="T7" s="252">
        <f>IF(Rules!B23=Rules!D23,SUM(C7)*D4*H4,SUM(C7)*D4*H4*POWER(O2,A7-1))</f>
        <v>-517.68844407739402</v>
      </c>
      <c r="U7" s="263">
        <f>S7+T7</f>
        <v>-246.08962266186006</v>
      </c>
    </row>
    <row r="8" spans="1:21" x14ac:dyDescent="0.3">
      <c r="A8" s="98">
        <v>2</v>
      </c>
      <c r="B8" s="97">
        <f>C8*B4</f>
        <v>0.44483071143664821</v>
      </c>
      <c r="C8" s="97">
        <f>1/(1-B4*D4)</f>
        <v>1.2916337534712421</v>
      </c>
      <c r="D8" s="128">
        <f>C8*D4</f>
        <v>0.84680304203459633</v>
      </c>
      <c r="E8" s="1">
        <f>D8*D4</f>
        <v>0.55516928856335579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1.000000000000004</v>
      </c>
      <c r="R8" s="267">
        <f>B8-E8</f>
        <v>-0.11033857712670758</v>
      </c>
      <c r="S8" s="268">
        <f>IF(Rules!B23=Rules!D23,SUM(C8:D8)*B4*F4,SUM(C8:D8)*B4*F4*POWER(O2,A8-1))</f>
        <v>580.79691333099697</v>
      </c>
      <c r="T8" s="253">
        <f>IF(Rules!B23=Rules!D23,SUM(C8:D8)*D4*H4,SUM(C8:D8)*D4*H4*POWER(O2,A8-1))</f>
        <v>-1107.0440174232658</v>
      </c>
      <c r="U8" s="264">
        <f>S8+T8</f>
        <v>-526.24710409226884</v>
      </c>
    </row>
    <row r="9" spans="1:21" x14ac:dyDescent="0.3">
      <c r="A9" s="98">
        <v>3</v>
      </c>
      <c r="B9" s="97">
        <f>C9*B4</f>
        <v>0.4861804810280852</v>
      </c>
      <c r="C9" s="97">
        <f>1/(1-D4*B4/(1-D4*B4))</f>
        <v>1.4116991103124259</v>
      </c>
      <c r="D9" s="128">
        <f>C9*D4*C8</f>
        <v>1.1954311010500955</v>
      </c>
      <c r="E9" s="1">
        <f>D9*(D4)</f>
        <v>0.78373199073767186</v>
      </c>
      <c r="F9" s="1">
        <f>E9*D4</f>
        <v>0.51381951897192113</v>
      </c>
      <c r="G9" s="1"/>
      <c r="H9" s="1"/>
      <c r="I9" s="1"/>
      <c r="J9" s="1"/>
      <c r="K9" s="1"/>
      <c r="L9" s="1"/>
      <c r="M9" s="235"/>
      <c r="N9" s="97">
        <f>B9+F9</f>
        <v>1.0000000000000062</v>
      </c>
      <c r="R9" s="267">
        <f>B9-F9</f>
        <v>-2.7639037943835931E-2</v>
      </c>
      <c r="S9" s="268">
        <f>IF(Rules!B23=Rules!D23,SUM(C9:E9)*B4*F4,SUM(C9:E9)*B4*F4*POWER(O2,A9-1))</f>
        <v>920.9541776728945</v>
      </c>
      <c r="T9" s="253">
        <f>IF(Rules!B23=Rules!D23,SUM(C9:E9)*D4*H4,SUM(C9:E9)*D4*H4*POWER(O2,A9-1))</f>
        <v>-1755.4101774860949</v>
      </c>
      <c r="U9" s="264">
        <f t="shared" ref="U9:U15" si="0">S9+T9</f>
        <v>-834.45599981320038</v>
      </c>
    </row>
    <row r="10" spans="1:21" x14ac:dyDescent="0.3">
      <c r="A10" s="98">
        <v>4</v>
      </c>
      <c r="B10" s="97">
        <f>C10*B4</f>
        <v>0.50552698986799904</v>
      </c>
      <c r="C10" s="97">
        <f>1/(1-D4*B4/(1-D4*B4/(1-D4*B4)))</f>
        <v>1.4678746467288706</v>
      </c>
      <c r="D10" s="128">
        <f>C10*D4*C9</f>
        <v>1.3585453310017439</v>
      </c>
      <c r="E10" s="1">
        <f>D10*D4*C8</f>
        <v>1.1504203190341742</v>
      </c>
      <c r="F10" s="1">
        <f>E10*D4</f>
        <v>0.7542226448933067</v>
      </c>
      <c r="G10" s="1">
        <f>F10*D4</f>
        <v>0.49447301013200973</v>
      </c>
      <c r="H10" s="1"/>
      <c r="I10" s="1"/>
      <c r="J10" s="1"/>
      <c r="K10" s="1"/>
      <c r="L10" s="1"/>
      <c r="M10" s="235"/>
      <c r="N10" s="97">
        <f>B10+G10</f>
        <v>1.0000000000000089</v>
      </c>
      <c r="R10" s="267">
        <f>B10-G10</f>
        <v>1.1053979735989317E-2</v>
      </c>
      <c r="S10" s="268">
        <f>IF(Rules!B23=Rules!D23,SUM(C10:F10)*B4*F4,SUM(C10:F10)*B4*F4*POWER(O2,A10-1))</f>
        <v>1284.9511189970476</v>
      </c>
      <c r="T10" s="253">
        <f>IF(Rules!B23=Rules!D23,SUM(C10:F10)*D4*H4,SUM(C10:F10)*D4*H4*POWER(O2,A10-1))</f>
        <v>-2449.2166130991977</v>
      </c>
      <c r="U10" s="264">
        <f t="shared" si="0"/>
        <v>-1164.2654941021501</v>
      </c>
    </row>
    <row r="11" spans="1:21" x14ac:dyDescent="0.3">
      <c r="A11" s="98">
        <v>5</v>
      </c>
      <c r="B11" s="97">
        <f>C11*B4</f>
        <v>0.51511748189078843</v>
      </c>
      <c r="C11" s="97">
        <f>1/(1-D4*B4/(1-D4*B4/(1-D4*B4/(1-D4*B4))))</f>
        <v>1.4957221017056741</v>
      </c>
      <c r="D11" s="128">
        <f>C11*D4*C10</f>
        <v>1.4394046598914778</v>
      </c>
      <c r="E11" s="1">
        <f>D11*D4*C9</f>
        <v>1.3321958278082568</v>
      </c>
      <c r="F11" s="1">
        <f>E11*D4*C8</f>
        <v>1.1281074795738293</v>
      </c>
      <c r="G11" s="1">
        <f>F11*D4</f>
        <v>0.73959420995138081</v>
      </c>
      <c r="H11" s="1">
        <f>G11*D4</f>
        <v>0.48488251810922295</v>
      </c>
      <c r="I11" s="1"/>
      <c r="J11" s="1"/>
      <c r="K11" s="1"/>
      <c r="L11" s="1"/>
      <c r="M11" s="235"/>
      <c r="N11" s="97">
        <f>B11+H11</f>
        <v>1.0000000000000113</v>
      </c>
      <c r="R11" s="267">
        <f>B11-H11</f>
        <v>3.0234963781565483E-2</v>
      </c>
      <c r="S11" s="268">
        <f>IF(Rules!B23=Rules!D23,SUM(C11:G11)*B4*F4,SUM(C11:G11)*B4*F4*POWER(O2,A11-1))</f>
        <v>1666.2653635132422</v>
      </c>
      <c r="T11" s="253">
        <f>IF(Rules!B23=Rules!D23,SUM(C11:G11)*D4*H4,SUM(C11:G11)*D4*H4*POWER(O2,A11-1))</f>
        <v>-3176.0311733366284</v>
      </c>
      <c r="U11" s="264">
        <f t="shared" si="0"/>
        <v>-1509.7658098233862</v>
      </c>
    </row>
    <row r="12" spans="1:21" x14ac:dyDescent="0.3">
      <c r="A12" s="98">
        <v>6</v>
      </c>
      <c r="B12" s="97">
        <f>C12*B4</f>
        <v>0.52000788606271331</v>
      </c>
      <c r="C12" s="97">
        <f>1/(1-D4*B4/(1-D4*B4/(1-D4*B4/(1-D4*B4/(1-D4*B4)))))</f>
        <v>1.5099221354132708</v>
      </c>
      <c r="D12" s="128">
        <f>C12*D4*C11</f>
        <v>1.4806366215470148</v>
      </c>
      <c r="E12" s="1">
        <f>D12*D4*C10</f>
        <v>1.4248871834081709</v>
      </c>
      <c r="F12" s="1">
        <f>E12*D4*C9</f>
        <v>1.3187596328727591</v>
      </c>
      <c r="G12" s="1">
        <f>F12*D4*C8</f>
        <v>1.1167296688290798</v>
      </c>
      <c r="H12" s="1">
        <f>G12*D4</f>
        <v>0.73213484716804189</v>
      </c>
      <c r="I12" s="1">
        <f>H12*D4</f>
        <v>0.47999211393730096</v>
      </c>
      <c r="J12" s="1"/>
      <c r="K12" s="1"/>
      <c r="L12" s="1"/>
      <c r="M12" s="235"/>
      <c r="N12" s="97">
        <f>B12+I12</f>
        <v>1.0000000000000142</v>
      </c>
      <c r="R12" s="267">
        <f>B12-I12</f>
        <v>4.0015772125412352E-2</v>
      </c>
      <c r="S12" s="268">
        <f>IF(Rules!B23=Rules!D23,SUM(C12:H12)*B4*F4,SUM(C12:H12)*B4*F4*POWER(O2,A12-1))</f>
        <v>2059.5528989485206</v>
      </c>
      <c r="T12" s="253">
        <f>IF(Rules!B23=Rules!D23,SUM(C12:H12)*D4*H4,SUM(C12:H12)*D4*H4*POWER(O2,A12-1))</f>
        <v>-3925.6677558276197</v>
      </c>
      <c r="U12" s="264">
        <f t="shared" si="0"/>
        <v>-1866.1148568790991</v>
      </c>
    </row>
    <row r="13" spans="1:21" x14ac:dyDescent="0.3">
      <c r="A13" s="98">
        <v>7</v>
      </c>
      <c r="B13" s="97">
        <f>C13*B4</f>
        <v>0.5225375324652799</v>
      </c>
      <c r="C13" s="97">
        <f>1/(1-D4*B4/(1-D4*B4/(1-D4*B4/(1-D4*B4/(1-D4*B4/(1-D4*B4))))))</f>
        <v>1.5172673492078617</v>
      </c>
      <c r="D13" s="128">
        <f>C13*D4*C12</f>
        <v>1.501964569055215</v>
      </c>
      <c r="E13" s="1">
        <f>D13*D4*C11</f>
        <v>1.4728333952138219</v>
      </c>
      <c r="F13" s="1">
        <f>E13*D4*C10</f>
        <v>1.4173777668304677</v>
      </c>
      <c r="G13" s="1">
        <f>F13*D4*C9</f>
        <v>1.3118095279350381</v>
      </c>
      <c r="H13" s="1">
        <f>G13*D4*C8</f>
        <v>1.110844298825358</v>
      </c>
      <c r="I13" s="1">
        <f>H13*D4</f>
        <v>0.72827636235432658</v>
      </c>
      <c r="J13" s="1">
        <f>I13*D4</f>
        <v>0.4774624675347372</v>
      </c>
      <c r="K13" s="1"/>
      <c r="L13" s="1"/>
      <c r="M13" s="235"/>
      <c r="N13" s="97">
        <f>B13+J13</f>
        <v>1.0000000000000171</v>
      </c>
      <c r="R13" s="267">
        <f>B13-J13</f>
        <v>4.5075064930542696E-2</v>
      </c>
      <c r="S13" s="268">
        <f>IF(Rules!B23=Rules!D23,SUM(C13:I13)*B4*F4,SUM(C13:I13)*B4*F4*POWER(O2,A13-1))</f>
        <v>2460.7867015598476</v>
      </c>
      <c r="T13" s="253">
        <f>IF(Rules!B23=Rules!D23,SUM(C13:I13)*D4*H4,SUM(C13:I13)*D4*H4*POWER(O2,A13-1))</f>
        <v>-4690.4505406075332</v>
      </c>
      <c r="U13" s="264">
        <f t="shared" si="0"/>
        <v>-2229.6638390476855</v>
      </c>
    </row>
    <row r="14" spans="1:21" x14ac:dyDescent="0.3">
      <c r="A14" s="98">
        <v>8</v>
      </c>
      <c r="B14" s="97">
        <f>C14*B4</f>
        <v>0.52385571831122812</v>
      </c>
      <c r="C14" s="97">
        <f>1/(1-D4*B4/(1-D4*B4/(1-D4*B4/(1-D4*B4/(1-D4*B4/(1-D4*B4/(1-D4*B4)))))))</f>
        <v>1.5210949026752829</v>
      </c>
      <c r="D14" s="128">
        <f>C14*D4*C13</f>
        <v>1.5130784537862638</v>
      </c>
      <c r="E14" s="1">
        <f>D14*D4*C12</f>
        <v>1.4978179217883361</v>
      </c>
      <c r="F14" s="1">
        <f>E14*D4*C11</f>
        <v>1.4687671737471777</v>
      </c>
      <c r="G14" s="1">
        <f>F14*D4*C10</f>
        <v>1.4134646481297652</v>
      </c>
      <c r="H14" s="1">
        <f>G14*D4*C9</f>
        <v>1.308187863678937</v>
      </c>
      <c r="I14" s="1">
        <f>H14*D4*C8</f>
        <v>1.1077774625160637</v>
      </c>
      <c r="J14" s="1">
        <f>I14*D4</f>
        <v>0.72626572558585167</v>
      </c>
      <c r="K14" s="1">
        <f>J14*D4</f>
        <v>0.4761442816887918</v>
      </c>
      <c r="L14" s="1"/>
      <c r="M14" s="235"/>
      <c r="N14" s="97">
        <f>B14+K14</f>
        <v>1.00000000000002</v>
      </c>
      <c r="R14" s="267">
        <f>B14-K14</f>
        <v>4.7711436622436321E-2</v>
      </c>
      <c r="S14" s="268">
        <f>IF(Rules!B23=Rules!D23,SUM(C14:J14)*B4*F4,SUM(C14:J14)*B4*F4*POWER(O2,A14-1))</f>
        <v>2867.1205059852455</v>
      </c>
      <c r="T14" s="253">
        <f>IF(Rules!B23=Rules!D23,SUM(C14:J14)*D4*H4,SUM(C14:J14)*D4*H4*POWER(O2,A14-1))</f>
        <v>-5464.9543248754317</v>
      </c>
      <c r="U14" s="264">
        <f t="shared" si="0"/>
        <v>-2597.8338188901862</v>
      </c>
    </row>
    <row r="15" spans="1:21" x14ac:dyDescent="0.3">
      <c r="A15" s="98">
        <v>9</v>
      </c>
      <c r="B15" s="97">
        <f>C15*B4</f>
        <v>0.52454525748438374</v>
      </c>
      <c r="C15" s="97">
        <f>1/(1-D4*B4/(1-D4*B4/(1-D4*B4/(1-D4*B4/(1-D4*B4/(1-D4*B4/(1-D4*B4/(1-D4*B4))))))))</f>
        <v>1.5230970847357617</v>
      </c>
      <c r="D15" s="128">
        <f>C15*D4*C14</f>
        <v>1.5188920944891651</v>
      </c>
      <c r="E15" s="1">
        <f>D15*D4*C13</f>
        <v>1.5108872548029677</v>
      </c>
      <c r="F15" s="1">
        <f>E15*D4*C12</f>
        <v>1.4956488226916085</v>
      </c>
      <c r="G15" s="1">
        <f>F15*D4*C11</f>
        <v>1.4666401451520903</v>
      </c>
      <c r="H15" s="1">
        <f>G15*D4*C10</f>
        <v>1.4114177071452068</v>
      </c>
      <c r="I15" s="1">
        <f>H15*D4*C9</f>
        <v>1.3062933816646825</v>
      </c>
      <c r="J15" s="1">
        <f>I15*D4*C8</f>
        <v>1.106173209383313</v>
      </c>
      <c r="K15" s="1">
        <f>J15*D4</f>
        <v>0.72521396735380184</v>
      </c>
      <c r="L15" s="1">
        <f>K15*D4</f>
        <v>0.47545474251563907</v>
      </c>
      <c r="M15" s="235"/>
      <c r="N15" s="97">
        <f>B15+L15</f>
        <v>1.0000000000000229</v>
      </c>
      <c r="R15" s="267">
        <f>B15-L15</f>
        <v>4.909051496874467E-2</v>
      </c>
      <c r="S15" s="268">
        <f>IF(Rules!B23=Rules!D23,SUM(C15:K15)*B4*F4,SUM(C15:K15)*B4*F4*POWER(O2,A15-1))</f>
        <v>3276.6397933171384</v>
      </c>
      <c r="T15" s="253">
        <f>IF(Rules!B23=Rules!D23,SUM(C15:K15)*D4*H4,SUM(C15:K15)*D4*H4*POWER(O2,A15-1))</f>
        <v>-6245.5298869253693</v>
      </c>
      <c r="U15" s="264">
        <f t="shared" si="0"/>
        <v>-2968.8900936082309</v>
      </c>
    </row>
    <row r="16" spans="1:21" ht="16.2" thickBot="1" x14ac:dyDescent="0.35">
      <c r="A16" s="99">
        <v>10</v>
      </c>
      <c r="B16" s="129">
        <f>C16*B4</f>
        <v>0.52490667704342975</v>
      </c>
      <c r="C16" s="129">
        <f>1/(1-D4*B4/(1-D4*B4/(1-D4*B4/(1-D4*B4/(1-D4*B4/(1-D4*B4/(1-D4*B4/(1-D4*B4/(1-D4*B4)))))))))</f>
        <v>1.5241465214981671</v>
      </c>
      <c r="D16" s="137">
        <f>C16*D4*C15</f>
        <v>1.5219392940408307</v>
      </c>
      <c r="E16" s="109">
        <f>D16*D4*C14</f>
        <v>1.5177375002408877</v>
      </c>
      <c r="F16" s="109">
        <f>E16*D4*C13</f>
        <v>1.5097387454779667</v>
      </c>
      <c r="G16" s="109">
        <f>F16*D4*C12</f>
        <v>1.4945118969452782</v>
      </c>
      <c r="H16" s="109">
        <f>G16*D4*C11</f>
        <v>1.4655252705128523</v>
      </c>
      <c r="I16" s="109">
        <f>H16*D4*C10</f>
        <v>1.4103448101484426</v>
      </c>
      <c r="J16" s="109">
        <f>I16*D4*C9</f>
        <v>1.305300395506874</v>
      </c>
      <c r="K16" s="109">
        <f>J16*D4*C8</f>
        <v>1.1053323456841828</v>
      </c>
      <c r="L16" s="109">
        <f>K16*D4</f>
        <v>0.7246626919350182</v>
      </c>
      <c r="M16" s="237">
        <f>L16*D4</f>
        <v>0.47509332295659584</v>
      </c>
      <c r="N16" s="129">
        <f>B16+M16</f>
        <v>1.0000000000000255</v>
      </c>
      <c r="R16" s="269">
        <f>B16-M16</f>
        <v>4.9813354086833905E-2</v>
      </c>
      <c r="S16" s="270">
        <f>IF(Rules!B23=Rules!D23,SUM(C16:L16)*B4*F4,SUM(C16:L16)*B4*F4*POWER(O2,A16-1))</f>
        <v>3688.1054363119169</v>
      </c>
      <c r="T16" s="254">
        <f>IF(Rules!B23=Rules!D23,SUM(C16:L16)*D4*H4,SUM(C16:L16)*D4*H4*POWER(O2,A16-1))</f>
        <v>-7029.8153540090952</v>
      </c>
      <c r="U16" s="271">
        <f>S16+T16</f>
        <v>-3341.7099176971783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251</v>
      </c>
    </row>
    <row r="21" spans="1:7" x14ac:dyDescent="0.3">
      <c r="A21" s="95">
        <v>1</v>
      </c>
      <c r="B21" s="107">
        <v>1</v>
      </c>
      <c r="C21" s="108">
        <f t="shared" ref="C21:C30" si="1">B21*$O$2</f>
        <v>10</v>
      </c>
      <c r="D21" s="57">
        <f>SUM($C$21:C21)</f>
        <v>10</v>
      </c>
      <c r="E21" s="57">
        <f t="shared" ref="E21:E30" si="2">D21/R7</f>
        <v>-32.132404525204286</v>
      </c>
      <c r="F21" s="8">
        <f t="shared" ref="F21:F30" si="3">U7/E21</f>
        <v>7.6586121175223658</v>
      </c>
      <c r="G21" s="256">
        <f>U7/D21</f>
        <v>-24.608962266186005</v>
      </c>
    </row>
    <row r="22" spans="1:7" x14ac:dyDescent="0.3">
      <c r="A22" s="97">
        <v>2</v>
      </c>
      <c r="B22" s="93">
        <f>C21</f>
        <v>10</v>
      </c>
      <c r="C22" s="1">
        <f t="shared" si="1"/>
        <v>100</v>
      </c>
      <c r="D22" s="9">
        <f>SUM($C$21:C22)</f>
        <v>110</v>
      </c>
      <c r="E22" s="9">
        <f t="shared" si="2"/>
        <v>-996.93147097303256</v>
      </c>
      <c r="F22" s="9">
        <f t="shared" si="3"/>
        <v>0.52786687893264839</v>
      </c>
      <c r="G22" s="257">
        <f>U8/D22</f>
        <v>-4.7840645826569892</v>
      </c>
    </row>
    <row r="23" spans="1:7" x14ac:dyDescent="0.3">
      <c r="A23" s="97">
        <v>3</v>
      </c>
      <c r="B23" s="93">
        <f t="shared" ref="B23:B30" si="4">C22</f>
        <v>100</v>
      </c>
      <c r="C23" s="1">
        <f t="shared" si="1"/>
        <v>1000</v>
      </c>
      <c r="D23" s="9">
        <f>SUM($C$21:C23)</f>
        <v>1110</v>
      </c>
      <c r="E23" s="9">
        <f t="shared" si="2"/>
        <v>-40160.587436349342</v>
      </c>
      <c r="F23" s="9">
        <f t="shared" si="3"/>
        <v>2.0777982920088822E-2</v>
      </c>
      <c r="G23" s="257">
        <f t="shared" ref="G23:G29" si="5">U9/D23</f>
        <v>-0.75176216199387424</v>
      </c>
    </row>
    <row r="24" spans="1:7" x14ac:dyDescent="0.3">
      <c r="A24" s="97">
        <v>4</v>
      </c>
      <c r="B24" s="93">
        <f t="shared" si="4"/>
        <v>1000</v>
      </c>
      <c r="C24" s="1">
        <f t="shared" si="1"/>
        <v>10000</v>
      </c>
      <c r="D24" s="9">
        <f>SUM($C$21:C24)</f>
        <v>11110</v>
      </c>
      <c r="E24" s="9">
        <f t="shared" si="2"/>
        <v>1005067.8819166181</v>
      </c>
      <c r="F24" s="9">
        <f t="shared" si="3"/>
        <v>-1.158394885609069E-3</v>
      </c>
      <c r="G24" s="257">
        <f t="shared" si="5"/>
        <v>-0.10479437390658417</v>
      </c>
    </row>
    <row r="25" spans="1:7" x14ac:dyDescent="0.3">
      <c r="A25" s="97">
        <v>5</v>
      </c>
      <c r="B25" s="93">
        <f t="shared" si="4"/>
        <v>10000</v>
      </c>
      <c r="C25" s="1">
        <f t="shared" si="1"/>
        <v>100000</v>
      </c>
      <c r="D25" s="9">
        <f>SUM($C$21:C25)</f>
        <v>111110</v>
      </c>
      <c r="E25" s="9">
        <f t="shared" si="2"/>
        <v>3674884.5079730083</v>
      </c>
      <c r="F25" s="9">
        <f t="shared" si="3"/>
        <v>-4.1083353954329913E-4</v>
      </c>
      <c r="G25" s="257">
        <f t="shared" si="5"/>
        <v>-1.3588028168692163E-2</v>
      </c>
    </row>
    <row r="26" spans="1:7" x14ac:dyDescent="0.3">
      <c r="A26" s="97">
        <v>6</v>
      </c>
      <c r="B26" s="93">
        <f t="shared" si="4"/>
        <v>100000</v>
      </c>
      <c r="C26" s="1">
        <f t="shared" si="1"/>
        <v>1000000</v>
      </c>
      <c r="D26" s="9">
        <f>SUM($C$21:C26)</f>
        <v>1111110</v>
      </c>
      <c r="E26" s="9">
        <f t="shared" si="2"/>
        <v>27766801.463125594</v>
      </c>
      <c r="F26" s="9">
        <f t="shared" si="3"/>
        <v>-6.7206691392139849E-5</v>
      </c>
      <c r="G26" s="257">
        <f t="shared" si="5"/>
        <v>-1.6795050506962399E-3</v>
      </c>
    </row>
    <row r="27" spans="1:7" x14ac:dyDescent="0.3">
      <c r="A27" s="97">
        <v>7</v>
      </c>
      <c r="B27" s="93">
        <f t="shared" si="4"/>
        <v>1000000</v>
      </c>
      <c r="C27" s="1">
        <f t="shared" si="1"/>
        <v>10000000</v>
      </c>
      <c r="D27" s="9">
        <f>SUM($C$21:C27)</f>
        <v>11111110</v>
      </c>
      <c r="E27" s="9">
        <f t="shared" si="2"/>
        <v>246502362.60605258</v>
      </c>
      <c r="F27" s="9">
        <f t="shared" si="3"/>
        <v>-9.0452027131724494E-6</v>
      </c>
      <c r="G27" s="257">
        <f t="shared" si="5"/>
        <v>-2.0066976558126825E-4</v>
      </c>
    </row>
    <row r="28" spans="1:7" x14ac:dyDescent="0.3">
      <c r="A28" s="97">
        <v>8</v>
      </c>
      <c r="B28" s="93">
        <f t="shared" si="4"/>
        <v>10000000</v>
      </c>
      <c r="C28" s="1">
        <f t="shared" si="1"/>
        <v>100000000</v>
      </c>
      <c r="D28" s="9">
        <f>SUM($C$21:C28)</f>
        <v>111111110</v>
      </c>
      <c r="E28" s="9">
        <f t="shared" si="2"/>
        <v>2328815015.1351752</v>
      </c>
      <c r="F28" s="9">
        <f t="shared" si="3"/>
        <v>-1.1155174636055823E-6</v>
      </c>
      <c r="G28" s="257">
        <f t="shared" si="5"/>
        <v>-2.3380504603816722E-5</v>
      </c>
    </row>
    <row r="29" spans="1:7" x14ac:dyDescent="0.3">
      <c r="A29" s="97">
        <v>9</v>
      </c>
      <c r="B29" s="93">
        <f t="shared" si="4"/>
        <v>100000000</v>
      </c>
      <c r="C29" s="1">
        <f t="shared" si="1"/>
        <v>1000000000</v>
      </c>
      <c r="D29" s="9">
        <f>SUM($C$21:C29)</f>
        <v>1111111110</v>
      </c>
      <c r="E29" s="9">
        <f t="shared" si="2"/>
        <v>22633926547.876526</v>
      </c>
      <c r="F29" s="9">
        <f t="shared" si="3"/>
        <v>-1.3116990935391929E-7</v>
      </c>
      <c r="G29" s="257">
        <f t="shared" si="5"/>
        <v>-2.6720010869194089E-6</v>
      </c>
    </row>
    <row r="30" spans="1:7" ht="16.2" thickBot="1" x14ac:dyDescent="0.35">
      <c r="A30" s="129">
        <v>10</v>
      </c>
      <c r="B30" s="94">
        <f t="shared" si="4"/>
        <v>1000000000</v>
      </c>
      <c r="C30" s="109">
        <f t="shared" si="1"/>
        <v>10000000000</v>
      </c>
      <c r="D30" s="10">
        <f>SUM($C$21:C30)</f>
        <v>11111111110</v>
      </c>
      <c r="E30" s="10">
        <f t="shared" si="2"/>
        <v>223054867789.69501</v>
      </c>
      <c r="F30" s="10">
        <f t="shared" si="3"/>
        <v>-1.4981560146214229E-8</v>
      </c>
      <c r="G30" s="258">
        <f>U16/D30</f>
        <v>-3.0075389262282145E-7</v>
      </c>
    </row>
    <row r="31" spans="1:7" ht="16.2" thickBot="1" x14ac:dyDescent="0.35">
      <c r="A31" s="456" t="s">
        <v>252</v>
      </c>
      <c r="B31" s="456"/>
      <c r="C31" s="456"/>
      <c r="D31" s="456"/>
      <c r="E31" s="456"/>
      <c r="F31" s="456"/>
      <c r="G31" s="456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146</v>
      </c>
      <c r="F32" s="152" t="s">
        <v>147</v>
      </c>
      <c r="G32" s="260" t="s">
        <v>251</v>
      </c>
    </row>
    <row r="33" spans="1:7" x14ac:dyDescent="0.3">
      <c r="A33" s="95">
        <v>1</v>
      </c>
      <c r="B33" s="107">
        <v>1</v>
      </c>
      <c r="C33" s="108">
        <f t="shared" ref="C33:C42" si="6">B33*$O$2</f>
        <v>10</v>
      </c>
      <c r="D33" s="57">
        <f>SUM($C$33:C33)</f>
        <v>10</v>
      </c>
      <c r="E33" s="96">
        <f>D33/$R$7</f>
        <v>-32.132404525204286</v>
      </c>
      <c r="F33" s="8">
        <f t="shared" ref="F33:F42" si="7">U7/E33</f>
        <v>7.6586121175223658</v>
      </c>
      <c r="G33" s="259">
        <f>U7/D33</f>
        <v>-24.608962266186005</v>
      </c>
    </row>
    <row r="34" spans="1:7" x14ac:dyDescent="0.3">
      <c r="A34" s="97">
        <v>2</v>
      </c>
      <c r="B34" s="93">
        <f>C33+1</f>
        <v>11</v>
      </c>
      <c r="C34" s="1">
        <f t="shared" si="6"/>
        <v>110</v>
      </c>
      <c r="D34" s="9">
        <f>SUM($C$33:C34)</f>
        <v>120</v>
      </c>
      <c r="E34" s="96">
        <f t="shared" ref="E34:E42" si="8">D34/$R$7</f>
        <v>-385.58885430245141</v>
      </c>
      <c r="F34" s="9">
        <f t="shared" si="7"/>
        <v>1.3647881628847258</v>
      </c>
      <c r="G34" s="259">
        <f t="shared" ref="G34:G42" si="9">U8/D34</f>
        <v>-4.3853925341022402</v>
      </c>
    </row>
    <row r="35" spans="1:7" x14ac:dyDescent="0.3">
      <c r="A35" s="97">
        <v>3</v>
      </c>
      <c r="B35" s="93">
        <f t="shared" ref="B35:B42" si="10">C34</f>
        <v>110</v>
      </c>
      <c r="C35" s="1">
        <f t="shared" si="6"/>
        <v>1100</v>
      </c>
      <c r="D35" s="9">
        <f>SUM($C$33:C35)</f>
        <v>1220</v>
      </c>
      <c r="E35" s="96">
        <f t="shared" si="8"/>
        <v>-3920.1533520749226</v>
      </c>
      <c r="F35" s="9">
        <f t="shared" si="7"/>
        <v>0.21286310122830424</v>
      </c>
      <c r="G35" s="259">
        <f t="shared" si="9"/>
        <v>-0.68398032771573802</v>
      </c>
    </row>
    <row r="36" spans="1:7" x14ac:dyDescent="0.3">
      <c r="A36" s="97">
        <v>4</v>
      </c>
      <c r="B36" s="93">
        <f t="shared" si="10"/>
        <v>1100</v>
      </c>
      <c r="C36" s="1">
        <f t="shared" si="6"/>
        <v>11000</v>
      </c>
      <c r="D36" s="9">
        <f>SUM($C$33:C36)</f>
        <v>12220</v>
      </c>
      <c r="E36" s="96">
        <f t="shared" si="8"/>
        <v>-39265.798329799632</v>
      </c>
      <c r="F36" s="9">
        <f t="shared" si="7"/>
        <v>2.9650880502245253E-2</v>
      </c>
      <c r="G36" s="259">
        <f t="shared" si="9"/>
        <v>-9.5275408682663681E-2</v>
      </c>
    </row>
    <row r="37" spans="1:7" x14ac:dyDescent="0.3">
      <c r="A37" s="97">
        <v>5</v>
      </c>
      <c r="B37" s="93">
        <f t="shared" si="10"/>
        <v>11000</v>
      </c>
      <c r="C37" s="1">
        <f t="shared" si="6"/>
        <v>110000</v>
      </c>
      <c r="D37" s="9">
        <f>SUM($C$33:C37)</f>
        <v>122220</v>
      </c>
      <c r="E37" s="96">
        <f t="shared" si="8"/>
        <v>-392722.24810704676</v>
      </c>
      <c r="F37" s="9">
        <f t="shared" si="7"/>
        <v>3.8443602752341647E-3</v>
      </c>
      <c r="G37" s="259">
        <f t="shared" si="9"/>
        <v>-1.2352853950444987E-2</v>
      </c>
    </row>
    <row r="38" spans="1:7" x14ac:dyDescent="0.3">
      <c r="A38" s="97">
        <v>6</v>
      </c>
      <c r="B38" s="93">
        <f t="shared" si="10"/>
        <v>110000</v>
      </c>
      <c r="C38" s="1">
        <f t="shared" si="6"/>
        <v>1100000</v>
      </c>
      <c r="D38" s="9">
        <f>SUM($C$33:C38)</f>
        <v>1222220</v>
      </c>
      <c r="E38" s="96">
        <f t="shared" si="8"/>
        <v>-3927286.7458795179</v>
      </c>
      <c r="F38" s="9">
        <f t="shared" si="7"/>
        <v>4.7516643872185139E-4</v>
      </c>
      <c r="G38" s="259">
        <f t="shared" si="9"/>
        <v>-1.5268240225811221E-3</v>
      </c>
    </row>
    <row r="39" spans="1:7" x14ac:dyDescent="0.3">
      <c r="A39" s="97">
        <v>7</v>
      </c>
      <c r="B39" s="93">
        <f t="shared" si="10"/>
        <v>1100000</v>
      </c>
      <c r="C39" s="1">
        <f t="shared" si="6"/>
        <v>11000000</v>
      </c>
      <c r="D39" s="9">
        <f>SUM($C$33:C39)</f>
        <v>12222220</v>
      </c>
      <c r="E39" s="96">
        <f t="shared" si="8"/>
        <v>-39272931.723604232</v>
      </c>
      <c r="F39" s="9">
        <f t="shared" si="7"/>
        <v>5.6773552194668205E-5</v>
      </c>
      <c r="G39" s="259">
        <f t="shared" si="9"/>
        <v>-1.8242707454518782E-4</v>
      </c>
    </row>
    <row r="40" spans="1:7" x14ac:dyDescent="0.3">
      <c r="A40" s="97">
        <v>8</v>
      </c>
      <c r="B40" s="93">
        <f t="shared" si="10"/>
        <v>11000000</v>
      </c>
      <c r="C40" s="1">
        <f t="shared" si="6"/>
        <v>110000000</v>
      </c>
      <c r="D40" s="9">
        <f>SUM($C$33:C40)</f>
        <v>122222220</v>
      </c>
      <c r="E40" s="96">
        <f t="shared" si="8"/>
        <v>-392729381.50085133</v>
      </c>
      <c r="F40" s="9">
        <f t="shared" si="7"/>
        <v>6.6148191127496653E-6</v>
      </c>
      <c r="G40" s="259">
        <f t="shared" si="9"/>
        <v>-2.125500435919251E-5</v>
      </c>
    </row>
    <row r="41" spans="1:7" x14ac:dyDescent="0.3">
      <c r="A41" s="97">
        <v>9</v>
      </c>
      <c r="B41" s="93">
        <f t="shared" si="10"/>
        <v>110000000</v>
      </c>
      <c r="C41" s="1">
        <f t="shared" si="6"/>
        <v>1100000000</v>
      </c>
      <c r="D41" s="9">
        <f>SUM($C$33:C41)</f>
        <v>1222222220</v>
      </c>
      <c r="E41" s="96">
        <f t="shared" si="8"/>
        <v>-3927293879.2733226</v>
      </c>
      <c r="F41" s="9">
        <f t="shared" si="7"/>
        <v>7.5596331338401705E-7</v>
      </c>
      <c r="G41" s="259">
        <f t="shared" si="9"/>
        <v>-2.4290918991869013E-6</v>
      </c>
    </row>
    <row r="42" spans="1:7" ht="16.2" thickBot="1" x14ac:dyDescent="0.35">
      <c r="A42" s="129">
        <v>10</v>
      </c>
      <c r="B42" s="94">
        <f t="shared" si="10"/>
        <v>1100000000</v>
      </c>
      <c r="C42" s="109">
        <f t="shared" si="6"/>
        <v>11000000000</v>
      </c>
      <c r="D42" s="10">
        <f>SUM($C$33:C42)</f>
        <v>12222222220</v>
      </c>
      <c r="E42" s="357">
        <f t="shared" si="8"/>
        <v>-39272938856.998039</v>
      </c>
      <c r="F42" s="10">
        <f t="shared" si="7"/>
        <v>8.5089377442954457E-8</v>
      </c>
      <c r="G42" s="259">
        <f t="shared" si="9"/>
        <v>-2.7341262967948053E-7</v>
      </c>
    </row>
    <row r="43" spans="1:7" ht="16.2" thickBot="1" x14ac:dyDescent="0.35">
      <c r="A43" s="456" t="s">
        <v>52</v>
      </c>
      <c r="B43" s="456"/>
      <c r="C43" s="456"/>
      <c r="D43" s="456"/>
      <c r="E43" s="456"/>
      <c r="F43" s="456"/>
      <c r="G43" s="456"/>
    </row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0" t="s">
        <v>146</v>
      </c>
      <c r="F44" s="261" t="s">
        <v>147</v>
      </c>
      <c r="G44" s="260" t="s">
        <v>251</v>
      </c>
    </row>
    <row r="45" spans="1:7" x14ac:dyDescent="0.3">
      <c r="A45" s="95">
        <v>1</v>
      </c>
      <c r="B45" s="107">
        <v>1</v>
      </c>
      <c r="C45" s="108">
        <f t="shared" ref="C45:C54" si="11">B45*$O$2</f>
        <v>10</v>
      </c>
      <c r="D45" s="57">
        <f>SUM(C45:C45)</f>
        <v>10</v>
      </c>
      <c r="E45" s="57">
        <f t="shared" ref="E45:E54" si="12">D45/R7</f>
        <v>-32.132404525204286</v>
      </c>
      <c r="F45" s="262">
        <f t="shared" ref="F45:F54" si="13">U7/E45</f>
        <v>7.6586121175223658</v>
      </c>
      <c r="G45" s="256">
        <f>U7/D45</f>
        <v>-24.608962266186005</v>
      </c>
    </row>
    <row r="46" spans="1:7" x14ac:dyDescent="0.3">
      <c r="A46" s="97">
        <v>2</v>
      </c>
      <c r="B46" s="93">
        <f t="shared" ref="B46:B54" si="14">B45*$O$2*2</f>
        <v>20</v>
      </c>
      <c r="C46" s="1">
        <f t="shared" si="11"/>
        <v>200</v>
      </c>
      <c r="D46" s="9">
        <f>SUM($C$45:C46)</f>
        <v>210</v>
      </c>
      <c r="E46" s="9">
        <f t="shared" si="12"/>
        <v>-1903.2328082212441</v>
      </c>
      <c r="F46" s="98">
        <f t="shared" si="13"/>
        <v>0.27650169848853007</v>
      </c>
      <c r="G46" s="257">
        <f t="shared" ref="G46:G54" si="15">U8/D46</f>
        <v>-2.5059385909155658</v>
      </c>
    </row>
    <row r="47" spans="1:7" x14ac:dyDescent="0.3">
      <c r="A47" s="97">
        <v>3</v>
      </c>
      <c r="B47" s="93">
        <f t="shared" si="14"/>
        <v>400</v>
      </c>
      <c r="C47" s="1">
        <f t="shared" si="11"/>
        <v>4000</v>
      </c>
      <c r="D47" s="9">
        <f>SUM($C$45:C47)</f>
        <v>4210</v>
      </c>
      <c r="E47" s="9">
        <f t="shared" si="12"/>
        <v>-152320.78658291057</v>
      </c>
      <c r="F47" s="98">
        <f t="shared" si="13"/>
        <v>5.4782805323749621E-3</v>
      </c>
      <c r="G47" s="257">
        <f t="shared" si="15"/>
        <v>-0.19820807596513074</v>
      </c>
    </row>
    <row r="48" spans="1:7" x14ac:dyDescent="0.3">
      <c r="A48" s="97">
        <v>4</v>
      </c>
      <c r="B48" s="93">
        <f t="shared" si="14"/>
        <v>8000</v>
      </c>
      <c r="C48" s="1">
        <f t="shared" si="11"/>
        <v>80000</v>
      </c>
      <c r="D48" s="9">
        <f>SUM($C$45:C48)</f>
        <v>84210</v>
      </c>
      <c r="E48" s="9">
        <f t="shared" si="12"/>
        <v>7618070.7773355907</v>
      </c>
      <c r="F48" s="98">
        <f t="shared" si="13"/>
        <v>-1.5282944043601421E-4</v>
      </c>
      <c r="G48" s="257">
        <f t="shared" si="15"/>
        <v>-1.3825739153332741E-2</v>
      </c>
    </row>
    <row r="49" spans="1:7" x14ac:dyDescent="0.3">
      <c r="A49" s="97">
        <v>5</v>
      </c>
      <c r="B49" s="93">
        <f t="shared" si="14"/>
        <v>160000</v>
      </c>
      <c r="C49" s="1">
        <f t="shared" si="11"/>
        <v>1600000</v>
      </c>
      <c r="D49" s="9">
        <f>SUM($C$45:C49)</f>
        <v>1684210</v>
      </c>
      <c r="E49" s="9">
        <f t="shared" si="12"/>
        <v>55704052.175080739</v>
      </c>
      <c r="F49" s="98">
        <f t="shared" si="13"/>
        <v>-2.7103339000870413E-5</v>
      </c>
      <c r="G49" s="257">
        <f t="shared" si="15"/>
        <v>-8.9642372971505111E-4</v>
      </c>
    </row>
    <row r="50" spans="1:7" x14ac:dyDescent="0.3">
      <c r="A50" s="97">
        <v>6</v>
      </c>
      <c r="B50" s="93">
        <f t="shared" si="14"/>
        <v>3200000</v>
      </c>
      <c r="C50" s="1">
        <f t="shared" si="11"/>
        <v>32000000</v>
      </c>
      <c r="D50" s="9">
        <f>SUM($C$45:C50)</f>
        <v>33684210</v>
      </c>
      <c r="E50" s="9">
        <f t="shared" si="12"/>
        <v>841773336.13434291</v>
      </c>
      <c r="F50" s="98">
        <f t="shared" si="13"/>
        <v>-2.2168852074227217E-6</v>
      </c>
      <c r="G50" s="257">
        <f t="shared" si="15"/>
        <v>-5.5400285679227715E-5</v>
      </c>
    </row>
    <row r="51" spans="1:7" x14ac:dyDescent="0.3">
      <c r="A51" s="97">
        <v>7</v>
      </c>
      <c r="B51" s="93">
        <f t="shared" si="14"/>
        <v>64000000</v>
      </c>
      <c r="C51" s="1">
        <f t="shared" si="11"/>
        <v>640000000</v>
      </c>
      <c r="D51" s="9">
        <f>SUM($C$45:C51)</f>
        <v>673684210</v>
      </c>
      <c r="E51" s="9">
        <f t="shared" si="12"/>
        <v>14945828941.968182</v>
      </c>
      <c r="F51" s="98">
        <f t="shared" si="13"/>
        <v>-1.4918301605786116E-7</v>
      </c>
      <c r="G51" s="257">
        <f t="shared" si="15"/>
        <v>-3.3096572636720778E-6</v>
      </c>
    </row>
    <row r="52" spans="1:7" x14ac:dyDescent="0.3">
      <c r="A52" s="97">
        <v>8</v>
      </c>
      <c r="B52" s="93">
        <f t="shared" si="14"/>
        <v>1280000000</v>
      </c>
      <c r="C52" s="1">
        <f t="shared" si="11"/>
        <v>12800000000</v>
      </c>
      <c r="D52" s="9">
        <f>SUM($C$45:C52)</f>
        <v>13473684210</v>
      </c>
      <c r="E52" s="9">
        <f t="shared" si="12"/>
        <v>282399465700.93414</v>
      </c>
      <c r="F52" s="98">
        <f t="shared" si="13"/>
        <v>-9.1991456585875288E-9</v>
      </c>
      <c r="G52" s="257">
        <f t="shared" si="15"/>
        <v>-1.9280797875328756E-7</v>
      </c>
    </row>
    <row r="53" spans="1:7" x14ac:dyDescent="0.3">
      <c r="A53" s="97">
        <v>9</v>
      </c>
      <c r="B53" s="93">
        <f t="shared" si="14"/>
        <v>25600000000</v>
      </c>
      <c r="C53" s="1">
        <f t="shared" si="11"/>
        <v>256000000000</v>
      </c>
      <c r="D53" s="9">
        <f>SUM($C$45:C53)</f>
        <v>269473684210</v>
      </c>
      <c r="E53" s="9">
        <f t="shared" si="12"/>
        <v>5489322822984.6563</v>
      </c>
      <c r="F53" s="98">
        <f t="shared" si="13"/>
        <v>-5.4084815000805237E-10</v>
      </c>
      <c r="G53" s="257">
        <f t="shared" si="15"/>
        <v>-1.1017365581770813E-8</v>
      </c>
    </row>
    <row r="54" spans="1:7" ht="16.2" thickBot="1" x14ac:dyDescent="0.35">
      <c r="A54" s="129">
        <v>10</v>
      </c>
      <c r="B54" s="94">
        <f t="shared" si="14"/>
        <v>512000000000</v>
      </c>
      <c r="C54" s="109">
        <f t="shared" si="11"/>
        <v>5120000000000</v>
      </c>
      <c r="D54" s="10">
        <f>SUM($C$45:C54)</f>
        <v>5389473684210</v>
      </c>
      <c r="E54" s="10">
        <f t="shared" si="12"/>
        <v>108193350618694.52</v>
      </c>
      <c r="F54" s="99">
        <f t="shared" si="13"/>
        <v>-3.0886462971965404E-11</v>
      </c>
      <c r="G54" s="258">
        <f t="shared" si="15"/>
        <v>-6.2004383238527917E-10</v>
      </c>
    </row>
  </sheetData>
  <mergeCells count="3">
    <mergeCell ref="A18:F18"/>
    <mergeCell ref="A31:G31"/>
    <mergeCell ref="A43:G43"/>
  </mergeCells>
  <conditionalFormatting sqref="F21:F30">
    <cfRule type="cellIs" dxfId="216" priority="80" operator="equal">
      <formula>MAX($F$21:$F$30)</formula>
    </cfRule>
  </conditionalFormatting>
  <conditionalFormatting sqref="E21:E30">
    <cfRule type="cellIs" dxfId="215" priority="74" stopIfTrue="1" operator="lessThan">
      <formula>0</formula>
    </cfRule>
    <cfRule type="cellIs" dxfId="214" priority="75" operator="equal">
      <formula>MIN($E$21:$E$30)</formula>
    </cfRule>
  </conditionalFormatting>
  <conditionalFormatting sqref="R7:R16">
    <cfRule type="cellIs" dxfId="213" priority="12" operator="lessThanOrEqual">
      <formula>0</formula>
    </cfRule>
    <cfRule type="cellIs" dxfId="212" priority="13" operator="greaterThan">
      <formula>0</formula>
    </cfRule>
  </conditionalFormatting>
  <conditionalFormatting sqref="U7:U16">
    <cfRule type="cellIs" dxfId="211" priority="10" operator="lessThanOrEqual">
      <formula>0</formula>
    </cfRule>
    <cfRule type="cellIs" dxfId="210" priority="11" operator="greaterThan">
      <formula>0</formula>
    </cfRule>
  </conditionalFormatting>
  <conditionalFormatting sqref="S7:T16">
    <cfRule type="cellIs" dxfId="209" priority="8" operator="lessThanOrEqual">
      <formula>0</formula>
    </cfRule>
    <cfRule type="cellIs" dxfId="208" priority="9" operator="greaterThan">
      <formula>0</formula>
    </cfRule>
  </conditionalFormatting>
  <conditionalFormatting sqref="F45:F54">
    <cfRule type="cellIs" dxfId="207" priority="7" operator="equal">
      <formula>MAX($F$45:$F$54)</formula>
    </cfRule>
  </conditionalFormatting>
  <conditionalFormatting sqref="E45:E54">
    <cfRule type="cellIs" dxfId="206" priority="5" stopIfTrue="1" operator="lessThan">
      <formula>0</formula>
    </cfRule>
    <cfRule type="cellIs" dxfId="205" priority="6" operator="equal">
      <formula>MIN($E$45:$E$54)</formula>
    </cfRule>
  </conditionalFormatting>
  <conditionalFormatting sqref="E33:E42">
    <cfRule type="cellIs" dxfId="204" priority="3" stopIfTrue="1" operator="lessThan">
      <formula>0</formula>
    </cfRule>
    <cfRule type="cellIs" dxfId="203" priority="4" operator="equal">
      <formula>MIN($E$33:$E$42)</formula>
    </cfRule>
  </conditionalFormatting>
  <conditionalFormatting sqref="F33:F42">
    <cfRule type="cellIs" dxfId="202" priority="1" operator="lessThanOrEqual">
      <formula>0</formula>
    </cfRule>
    <cfRule type="cellIs" dxfId="201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2FE-DE9E-DE45-9F04-E65736F466C5}">
  <sheetPr>
    <pageSetUpPr fitToPage="1"/>
  </sheetPr>
  <dimension ref="A1:X54"/>
  <sheetViews>
    <sheetView zoomScale="90" zoomScaleNormal="90" workbookViewId="0">
      <selection activeCell="B34" sqref="B34:B42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4" x14ac:dyDescent="0.3">
      <c r="C1" t="s">
        <v>93</v>
      </c>
      <c r="D1">
        <f>C2+E2</f>
        <v>1.0000000000000011</v>
      </c>
    </row>
    <row r="2" spans="1:24" x14ac:dyDescent="0.3">
      <c r="A2" t="s">
        <v>39</v>
      </c>
      <c r="B2" s="133" t="s">
        <v>122</v>
      </c>
      <c r="C2" s="139">
        <f>Analysis!B56</f>
        <v>0.19873168048730167</v>
      </c>
      <c r="D2" s="133" t="s">
        <v>123</v>
      </c>
      <c r="E2" s="139">
        <f>Analysis!J56</f>
        <v>0.80126831951269939</v>
      </c>
      <c r="F2" s="133" t="s">
        <v>46</v>
      </c>
      <c r="G2" s="139">
        <f>Analysis!S56</f>
        <v>344.15203678523551</v>
      </c>
      <c r="H2" t="s">
        <v>149</v>
      </c>
      <c r="I2" s="153">
        <f>Analysis!T56</f>
        <v>-344.59049026826301</v>
      </c>
      <c r="J2" t="s">
        <v>47</v>
      </c>
      <c r="K2" s="153">
        <f>G2*C2+I2*E2</f>
        <v>-207.71553044385075</v>
      </c>
      <c r="L2" t="s">
        <v>46</v>
      </c>
      <c r="M2" s="160">
        <v>4</v>
      </c>
      <c r="N2" t="s">
        <v>149</v>
      </c>
      <c r="O2" s="160">
        <v>4</v>
      </c>
    </row>
    <row r="4" spans="1:24" x14ac:dyDescent="0.3">
      <c r="A4" t="s">
        <v>120</v>
      </c>
      <c r="B4">
        <f>$C$2</f>
        <v>0.19873168048730167</v>
      </c>
      <c r="C4" t="s">
        <v>121</v>
      </c>
      <c r="D4">
        <f>$E$2</f>
        <v>0.80126831951269939</v>
      </c>
      <c r="E4" t="s">
        <v>46</v>
      </c>
      <c r="F4">
        <f>G2</f>
        <v>344.15203678523551</v>
      </c>
      <c r="G4" t="s">
        <v>149</v>
      </c>
      <c r="H4">
        <f>I2</f>
        <v>-344.59049026826301</v>
      </c>
      <c r="I4" t="s">
        <v>47</v>
      </c>
      <c r="J4">
        <f>B4*F4+D4*H4</f>
        <v>-207.71553044385075</v>
      </c>
    </row>
    <row r="5" spans="1:24" ht="16.2" thickBot="1" x14ac:dyDescent="0.35"/>
    <row r="6" spans="1:24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241" t="s">
        <v>47</v>
      </c>
      <c r="V6" s="159" t="s">
        <v>46</v>
      </c>
      <c r="W6" s="152" t="s">
        <v>194</v>
      </c>
      <c r="X6" s="260" t="s">
        <v>233</v>
      </c>
    </row>
    <row r="7" spans="1:24" x14ac:dyDescent="0.3">
      <c r="A7" s="100">
        <v>1</v>
      </c>
      <c r="B7" s="95">
        <f>C7*B4</f>
        <v>0.19873168048730167</v>
      </c>
      <c r="C7" s="95">
        <v>1</v>
      </c>
      <c r="D7" s="22">
        <f>C7*D4</f>
        <v>0.80126831951269939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1.0000000000000011</v>
      </c>
      <c r="R7" s="265">
        <f>B7-D7</f>
        <v>-0.60253663902539767</v>
      </c>
      <c r="S7" s="266">
        <f>IF(Rules!B23=Rules!D23,SUM(C7)*B4*F4,SUM(C7)*B4*F4*POWER(O2,A7-1))</f>
        <v>68.393912613457516</v>
      </c>
      <c r="T7" s="252">
        <f>IF(Rules!B23=Rules!D23,SUM(C7)*D4*H4,SUM(C7)*D4*H4*POWER(O2,A7-1))</f>
        <v>-276.10944305730828</v>
      </c>
      <c r="U7" s="263">
        <f>S7+T7</f>
        <v>-207.71553044385075</v>
      </c>
      <c r="V7" s="280">
        <f>S7/B4</f>
        <v>344.15203678523551</v>
      </c>
      <c r="W7" s="57">
        <f>T7/D4</f>
        <v>-344.59049026826301</v>
      </c>
      <c r="X7" s="96">
        <f>S7/T7</f>
        <v>-0.24770580772661918</v>
      </c>
    </row>
    <row r="8" spans="1:24" x14ac:dyDescent="0.3">
      <c r="A8" s="98">
        <v>2</v>
      </c>
      <c r="B8" s="97">
        <f>C8*B4</f>
        <v>0.23637074294986676</v>
      </c>
      <c r="C8" s="97">
        <f>1/(1-B4*D4)</f>
        <v>1.1893963879854079</v>
      </c>
      <c r="D8" s="128">
        <f>C8*D4</f>
        <v>0.95302564503554243</v>
      </c>
      <c r="E8" s="1">
        <f>D8*D4</f>
        <v>0.7636292570501354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1.0000000000000022</v>
      </c>
      <c r="R8" s="267">
        <f>B8-E8</f>
        <v>-0.52725851410026858</v>
      </c>
      <c r="S8" s="268">
        <f>IF(Rules!B23=Rules!D23,SUM(C8:D8)*B4*F4,SUM(C8:D8)*B4*F4*POWER(O2,A8-1))</f>
        <v>146.52862530758085</v>
      </c>
      <c r="T8" s="253">
        <f>IF(Rules!B23=Rules!D23,SUM(C8:D8)*D4*H4,SUM(C8:D8)*D4*H4*POWER(O2,A8-1))</f>
        <v>-591.54295433112077</v>
      </c>
      <c r="U8" s="264">
        <f>S8+T8+U7</f>
        <v>-652.72985946739072</v>
      </c>
      <c r="V8" s="93">
        <f>S8/B4</f>
        <v>737.31890631772512</v>
      </c>
      <c r="W8" s="9">
        <f>T8/D4</f>
        <v>-738.25825872021801</v>
      </c>
      <c r="X8" s="97">
        <f t="shared" ref="X8:X16" si="0">S8/T8</f>
        <v>-0.24770580772661915</v>
      </c>
    </row>
    <row r="9" spans="1:24" x14ac:dyDescent="0.3">
      <c r="A9" s="98">
        <v>3</v>
      </c>
      <c r="B9" s="97">
        <f>C9*B4</f>
        <v>0.24516505668336969</v>
      </c>
      <c r="C9" s="97">
        <f>1/(1-D4*B4/(1-D4*B4))</f>
        <v>1.2336485862858437</v>
      </c>
      <c r="D9" s="128">
        <f>C9*D4*C8</f>
        <v>1.1756987396922511</v>
      </c>
      <c r="E9" s="1">
        <f>D9*(D4)</f>
        <v>0.94205015340640863</v>
      </c>
      <c r="F9" s="1">
        <f>E9*D4</f>
        <v>0.7548349433166337</v>
      </c>
      <c r="G9" s="1"/>
      <c r="H9" s="1"/>
      <c r="I9" s="1"/>
      <c r="J9" s="1"/>
      <c r="K9" s="1"/>
      <c r="L9" s="1"/>
      <c r="M9" s="235"/>
      <c r="N9" s="97">
        <f>B9+F9</f>
        <v>1.0000000000000033</v>
      </c>
      <c r="R9" s="267">
        <f>B9-F9</f>
        <v>-0.50966988663326407</v>
      </c>
      <c r="S9" s="268">
        <f>IF(Rules!B23=Rules!D23,SUM(C9:E9)*B4*F4,SUM(C9:E9)*B4*F4*POWER(O2,A9-1))</f>
        <v>229.2151863379855</v>
      </c>
      <c r="T9" s="253">
        <f>IF(Rules!B23=Rules!D23,SUM(C9:E9)*D4*H4,SUM(C9:E9)*D4*H4*POWER(O2,A9-1))</f>
        <v>-925.35249149652213</v>
      </c>
      <c r="U9" s="264">
        <f t="shared" ref="U9:U16" si="1">S9+T9+U8</f>
        <v>-1348.8671646259272</v>
      </c>
      <c r="V9" s="93">
        <f>S9/B4</f>
        <v>1153.3902686070812</v>
      </c>
      <c r="W9" s="9">
        <f>T9/D4</f>
        <v>-1154.8597005049269</v>
      </c>
      <c r="X9" s="97">
        <f t="shared" si="0"/>
        <v>-0.24770580772661915</v>
      </c>
    </row>
    <row r="10" spans="1:24" x14ac:dyDescent="0.3">
      <c r="A10" s="98">
        <v>4</v>
      </c>
      <c r="B10" s="97">
        <f>C10*B4</f>
        <v>0.24731497423225993</v>
      </c>
      <c r="C10" s="97">
        <f>1/(1-D4*B4/(1-D4*B4/(1-D4*B4)))</f>
        <v>1.2444667786526495</v>
      </c>
      <c r="D10" s="128">
        <f>C10*D4*C9</f>
        <v>1.2301349138355935</v>
      </c>
      <c r="E10" s="1">
        <f>D10*D4*C8</f>
        <v>1.1723501197389079</v>
      </c>
      <c r="F10" s="1">
        <f>E10*D4</f>
        <v>0.93936701032370662</v>
      </c>
      <c r="G10" s="1">
        <f>F10*D4</f>
        <v>0.75268502576774499</v>
      </c>
      <c r="H10" s="1"/>
      <c r="I10" s="1"/>
      <c r="J10" s="1"/>
      <c r="K10" s="1"/>
      <c r="L10" s="1"/>
      <c r="M10" s="235"/>
      <c r="N10" s="97">
        <f>B10+G10</f>
        <v>1.0000000000000049</v>
      </c>
      <c r="R10" s="267">
        <f>B10-G10</f>
        <v>-0.50537005153548509</v>
      </c>
      <c r="S10" s="268">
        <f>IF(Rules!B23=Rules!D23,SUM(C10:F10)*B4*F4,SUM(C10:F10)*B4*F4*POWER(O2,A10-1))</f>
        <v>313.67628876699871</v>
      </c>
      <c r="T10" s="253">
        <f>IF(Rules!B23=Rules!D23,SUM(C10:F10)*D4*H4,SUM(C10:F10)*D4*H4*POWER(O2,A10-1))</f>
        <v>-1266.3259357777674</v>
      </c>
      <c r="U10" s="264">
        <f t="shared" si="1"/>
        <v>-2301.5168116366958</v>
      </c>
      <c r="V10" s="93">
        <f>S10/B4</f>
        <v>1578.3909641273408</v>
      </c>
      <c r="W10" s="9">
        <f>T10/D4</f>
        <v>-1580.4018515893631</v>
      </c>
      <c r="X10" s="97">
        <f t="shared" si="0"/>
        <v>-0.24770580772661913</v>
      </c>
    </row>
    <row r="11" spans="1:24" x14ac:dyDescent="0.3">
      <c r="A11" s="98">
        <v>5</v>
      </c>
      <c r="B11" s="97">
        <f>C11*B4</f>
        <v>0.24784630569578889</v>
      </c>
      <c r="C11" s="97">
        <f>1/(1-D4*B4/(1-D4*B4/(1-D4*B4/(1-D4*B4))))</f>
        <v>1.2471403909434837</v>
      </c>
      <c r="D11" s="128">
        <f>C11*D4*C10</f>
        <v>1.2435882911948466</v>
      </c>
      <c r="E11" s="1">
        <f>D11*D4*C9</f>
        <v>1.2292665434525929</v>
      </c>
      <c r="F11" s="1">
        <f>E11*D4*C8</f>
        <v>1.1715225404945189</v>
      </c>
      <c r="G11" s="1">
        <f>F11*D4</f>
        <v>0.93870389729329151</v>
      </c>
      <c r="H11" s="1">
        <f>G11*D4</f>
        <v>0.7521536943042173</v>
      </c>
      <c r="I11" s="1"/>
      <c r="J11" s="1"/>
      <c r="K11" s="1"/>
      <c r="L11" s="1"/>
      <c r="M11" s="235"/>
      <c r="N11" s="97">
        <f>B11+H11</f>
        <v>1.0000000000000062</v>
      </c>
      <c r="R11" s="267">
        <f>B11-H11</f>
        <v>-0.50430738860842839</v>
      </c>
      <c r="S11" s="268">
        <f>IF(Rules!B23=Rules!D23,SUM(C11:G11)*B4*F4,SUM(C11:G11)*B4*F4*POWER(O2,A11-1))</f>
        <v>398.75167096221207</v>
      </c>
      <c r="T11" s="253">
        <f>IF(Rules!B23=Rules!D23,SUM(C11:G11)*D4*H4,SUM(C11:G11)*D4*H4*POWER(O2,A11-1))</f>
        <v>-1609.7792563761557</v>
      </c>
      <c r="U11" s="264">
        <f t="shared" si="1"/>
        <v>-3512.5443970506394</v>
      </c>
      <c r="V11" s="93">
        <f>S11/B4</f>
        <v>2006.4826603611953</v>
      </c>
      <c r="W11" s="9">
        <f>T11/D4</f>
        <v>-2009.0389413563257</v>
      </c>
      <c r="X11" s="97">
        <f t="shared" si="0"/>
        <v>-0.24770580772661921</v>
      </c>
    </row>
    <row r="12" spans="1:24" x14ac:dyDescent="0.3">
      <c r="A12" s="98">
        <v>6</v>
      </c>
      <c r="B12" s="97">
        <f>C12*B4</f>
        <v>0.24797797118387321</v>
      </c>
      <c r="C12" s="97">
        <f>1/(1-D4*B4/(1-D4*B4/(1-D4*B4/(1-D4*B4/(1-D4*B4)))))</f>
        <v>1.2478029198757681</v>
      </c>
      <c r="D12" s="128">
        <f>C12*D4*C11</f>
        <v>1.2469220773866601</v>
      </c>
      <c r="E12" s="1">
        <f>D12*D4*C10</f>
        <v>1.2433705994377304</v>
      </c>
      <c r="F12" s="1">
        <f>E12*D4*C9</f>
        <v>1.2290513587361533</v>
      </c>
      <c r="G12" s="1">
        <f>F12*D4*C8</f>
        <v>1.1713174639413324</v>
      </c>
      <c r="H12" s="1">
        <f>G12*D4</f>
        <v>0.9385395759481483</v>
      </c>
      <c r="I12" s="1">
        <f>H12*D4</f>
        <v>0.75202202881613434</v>
      </c>
      <c r="J12" s="1"/>
      <c r="K12" s="1"/>
      <c r="L12" s="1"/>
      <c r="M12" s="235"/>
      <c r="N12" s="97">
        <f>B12+I12</f>
        <v>1.0000000000000075</v>
      </c>
      <c r="R12" s="267">
        <f>B12-I12</f>
        <v>-0.50404405763226112</v>
      </c>
      <c r="S12" s="268">
        <f>IF(Rules!B23=Rules!D23,SUM(C12:H12)*B4*F4,SUM(C12:H12)*B4*F4*POWER(O2,A12-1))</f>
        <v>484.02399282140186</v>
      </c>
      <c r="T12" s="253">
        <f>IF(Rules!B23=Rules!D23,SUM(C12:H12)*D4*H4,SUM(C12:H12)*D4*H4*POWER(O2,A12-1))</f>
        <v>-1954.0276316637501</v>
      </c>
      <c r="U12" s="264">
        <f t="shared" si="1"/>
        <v>-4982.5480358929872</v>
      </c>
      <c r="V12" s="93">
        <f>S12/B4</f>
        <v>2435.5653393286207</v>
      </c>
      <c r="W12" s="9">
        <f>T12/D4</f>
        <v>-2438.6682763797708</v>
      </c>
      <c r="X12" s="97">
        <f t="shared" si="0"/>
        <v>-0.24770580772661915</v>
      </c>
    </row>
    <row r="13" spans="1:24" x14ac:dyDescent="0.3">
      <c r="A13" s="98">
        <v>7</v>
      </c>
      <c r="B13" s="97">
        <f>C13*B4</f>
        <v>0.24801061990699111</v>
      </c>
      <c r="C13" s="97">
        <f>1/(1-D4*B4/(1-D4*B4/(1-D4*B4/(1-D4*B4/(1-D4*B4/(1-D4*B4))))))</f>
        <v>1.2479672053235529</v>
      </c>
      <c r="D13" s="128">
        <f>C13*D4*C12</f>
        <v>1.2477487470317903</v>
      </c>
      <c r="E13" s="1">
        <f>D13*D4*C11</f>
        <v>1.2468679427840919</v>
      </c>
      <c r="F13" s="1">
        <f>E13*D4*C10</f>
        <v>1.243316619021098</v>
      </c>
      <c r="G13" s="1">
        <f>F13*D4*C9</f>
        <v>1.2289979999833911</v>
      </c>
      <c r="H13" s="1">
        <f>G13*D4*C8</f>
        <v>1.1712666116815629</v>
      </c>
      <c r="I13" s="1">
        <f>H13*D4</f>
        <v>0.93849882964341935</v>
      </c>
      <c r="J13" s="1">
        <f>I13*D4</f>
        <v>0.75198938009301775</v>
      </c>
      <c r="K13" s="1"/>
      <c r="L13" s="1"/>
      <c r="M13" s="235"/>
      <c r="N13" s="97">
        <f>B13+J13</f>
        <v>1.0000000000000089</v>
      </c>
      <c r="R13" s="267">
        <f>B13-J13</f>
        <v>-0.50397876018602661</v>
      </c>
      <c r="S13" s="268">
        <f>IF(Rules!B23=Rules!D23,SUM(C13:I13)*B4*F4,SUM(C13:I13)*B4*F4*POWER(O2,A13-1))</f>
        <v>569.35633910674005</v>
      </c>
      <c r="T13" s="253">
        <f>IF(Rules!B23=Rules!D23,SUM(C13:I13)*D4*H4,SUM(C13:I13)*D4*H4*POWER(O2,A13-1))</f>
        <v>-2298.5183283837691</v>
      </c>
      <c r="U13" s="264">
        <f t="shared" si="1"/>
        <v>-6711.7100251700158</v>
      </c>
      <c r="V13" s="93">
        <f>S13/B4</f>
        <v>2864.9500558272598</v>
      </c>
      <c r="W13" s="9">
        <f>T13/D4</f>
        <v>-2868.6000337335686</v>
      </c>
      <c r="X13" s="97">
        <f t="shared" si="0"/>
        <v>-0.24770580772661918</v>
      </c>
    </row>
    <row r="14" spans="1:24" x14ac:dyDescent="0.3">
      <c r="A14" s="98">
        <v>8</v>
      </c>
      <c r="B14" s="97">
        <f>C14*B4</f>
        <v>0.24801871704986272</v>
      </c>
      <c r="C14" s="97">
        <f>1/(1-D4*B4/(1-D4*B4/(1-D4*B4/(1-D4*B4/(1-D4*B4/(1-D4*B4/(1-D4*B4)))))))</f>
        <v>1.2480079494205774</v>
      </c>
      <c r="D14" s="128">
        <f>C14*D4*C13</f>
        <v>1.2479537676753272</v>
      </c>
      <c r="E14" s="1">
        <f>D14*D4*C12</f>
        <v>1.2477353117358425</v>
      </c>
      <c r="F14" s="1">
        <f>E14*D4*C11</f>
        <v>1.2468545169723178</v>
      </c>
      <c r="G14" s="1">
        <f>F14*D4*C10</f>
        <v>1.2433032314486616</v>
      </c>
      <c r="H14" s="1">
        <f>G14*D4*C9</f>
        <v>1.2289847665885365</v>
      </c>
      <c r="I14" s="1">
        <f>H14*D4*C8</f>
        <v>1.1712539999168954</v>
      </c>
      <c r="J14" s="1">
        <f>I14*D4</f>
        <v>0.9384887242359381</v>
      </c>
      <c r="K14" s="1">
        <f>J14*D4</f>
        <v>0.75198128295014732</v>
      </c>
      <c r="L14" s="1"/>
      <c r="M14" s="235"/>
      <c r="N14" s="97">
        <f>B14+K14</f>
        <v>1.00000000000001</v>
      </c>
      <c r="R14" s="267">
        <f>B14-K14</f>
        <v>-0.50396256590028465</v>
      </c>
      <c r="S14" s="268">
        <f>IF(Rules!B23=Rules!D23,SUM(C14:J14)*B4*F4,SUM(C14:J14)*B4*F4*POWER(O2,A14-1))</f>
        <v>654.70635512232116</v>
      </c>
      <c r="T14" s="253">
        <f>IF(Rules!B23=Rules!D23,SUM(C14:J14)*D4*H4,SUM(C14:J14)*D4*H4*POWER(O2,A14-1))</f>
        <v>-2643.0803586361153</v>
      </c>
      <c r="U14" s="264">
        <f t="shared" si="1"/>
        <v>-8700.0840286838102</v>
      </c>
      <c r="V14" s="93">
        <f>S14/B4</f>
        <v>3294.4236848243972</v>
      </c>
      <c r="W14" s="9">
        <f>T14/D4</f>
        <v>-3298.6208168613671</v>
      </c>
      <c r="X14" s="97">
        <f t="shared" si="0"/>
        <v>-0.24770580772661915</v>
      </c>
    </row>
    <row r="15" spans="1:24" x14ac:dyDescent="0.3">
      <c r="A15" s="98">
        <v>9</v>
      </c>
      <c r="B15" s="97">
        <f>C15*B4</f>
        <v>0.24802072528748631</v>
      </c>
      <c r="C15" s="97">
        <f>1/(1-D4*B4/(1-D4*B4/(1-D4*B4/(1-D4*B4/(1-D4*B4/(1-D4*B4/(1-D4*B4/(1-D4*B4))))))))</f>
        <v>1.2480180546922617</v>
      </c>
      <c r="D15" s="128">
        <f>C15*D4*C14</f>
        <v>1.2480046164965091</v>
      </c>
      <c r="E15" s="1">
        <f>D15*D4*C13</f>
        <v>1.2479504348959565</v>
      </c>
      <c r="F15" s="1">
        <f>E15*D4*C12</f>
        <v>1.2477319795398791</v>
      </c>
      <c r="G15" s="1">
        <f>F15*D4*C11</f>
        <v>1.2468511871286008</v>
      </c>
      <c r="H15" s="1">
        <f>G15*D4*C10</f>
        <v>1.2432999110889909</v>
      </c>
      <c r="I15" s="1">
        <f>H15*D4*C9</f>
        <v>1.2289814844676894</v>
      </c>
      <c r="J15" s="1">
        <f>I15*D4*C8</f>
        <v>1.1712508719715582</v>
      </c>
      <c r="K15" s="1">
        <f>J15*D4</f>
        <v>0.93848621791243425</v>
      </c>
      <c r="L15" s="1">
        <f>K15*D4</f>
        <v>0.75197927471252524</v>
      </c>
      <c r="M15" s="235"/>
      <c r="N15" s="97">
        <f>B15+L15</f>
        <v>1.0000000000000115</v>
      </c>
      <c r="R15" s="267">
        <f>B15-L15</f>
        <v>-0.50395854942503893</v>
      </c>
      <c r="S15" s="268">
        <f>IF(Rules!B23=Rules!D23,SUM(C15:K15)*B4*F4,SUM(C15:K15)*B4*F4*POWER(O2,A15-1))</f>
        <v>740.06144443929657</v>
      </c>
      <c r="T15" s="253">
        <f>IF(Rules!B23=Rules!D23,SUM(C15:K15)*D4*H4,SUM(C15:K15)*D4*H4*POWER(O2,A15-1))</f>
        <v>-2987.6628700448809</v>
      </c>
      <c r="U15" s="264">
        <f t="shared" si="1"/>
        <v>-10947.685454289394</v>
      </c>
      <c r="V15" s="93">
        <f>S15/B4</f>
        <v>3723.9228422193319</v>
      </c>
      <c r="W15" s="9">
        <f>T15/D4</f>
        <v>-3728.667160910421</v>
      </c>
      <c r="X15" s="97">
        <f t="shared" si="0"/>
        <v>-0.24770580772661921</v>
      </c>
    </row>
    <row r="16" spans="1:24" ht="16.2" thickBot="1" x14ac:dyDescent="0.35">
      <c r="A16" s="99">
        <v>10</v>
      </c>
      <c r="B16" s="129">
        <f>C16*B4</f>
        <v>0.24802122337170837</v>
      </c>
      <c r="C16" s="129">
        <f>1/(1-D4*B4/(1-D4*B4/(1-D4*B4/(1-D4*B4/(1-D4*B4/(1-D4*B4/(1-D4*B4/(1-D4*B4/(1-D4*B4)))))))))</f>
        <v>1.248020561007414</v>
      </c>
      <c r="D16" s="137">
        <f>C16*D4*C15</f>
        <v>1.2480172280496651</v>
      </c>
      <c r="E16" s="109">
        <f>D16*D4*C14</f>
        <v>1.2480037898628134</v>
      </c>
      <c r="F16" s="109">
        <f>E16*D4*C13</f>
        <v>1.2479496082981487</v>
      </c>
      <c r="G16" s="109">
        <f>F16*D4*C12</f>
        <v>1.2477311530867685</v>
      </c>
      <c r="H16" s="109">
        <f>G16*D4*C11</f>
        <v>1.2468503612588955</v>
      </c>
      <c r="I16" s="109">
        <f>H16*D4*C10</f>
        <v>1.243299087571524</v>
      </c>
      <c r="J16" s="109">
        <f>I16*D4*C9</f>
        <v>1.228980670434237</v>
      </c>
      <c r="K16" s="109">
        <f>J16*D4*C8</f>
        <v>1.171250096176802</v>
      </c>
      <c r="L16" s="109">
        <f>K16*D4</f>
        <v>0.9384855962926737</v>
      </c>
      <c r="M16" s="237">
        <f>L16*D4</f>
        <v>0.75197877662830426</v>
      </c>
      <c r="N16" s="129">
        <f>B16+M16</f>
        <v>1.0000000000000127</v>
      </c>
      <c r="R16" s="269">
        <f>B16-M16</f>
        <v>-0.50395755325659586</v>
      </c>
      <c r="S16" s="270">
        <f>IF(Rules!B23=Rules!D23,SUM(C16:L16)*B4*F4,SUM(C16:L16)*B4*F4*POWER(O2,A16-1))</f>
        <v>825.41796343836029</v>
      </c>
      <c r="T16" s="254">
        <f>IF(Rules!B23=Rules!D23,SUM(C16:L16)*D4*H4,SUM(C16:L16)*D4*H4*POWER(O2,A16-1))</f>
        <v>-3332.251153147502</v>
      </c>
      <c r="U16" s="264">
        <f t="shared" si="1"/>
        <v>-13454.518643998535</v>
      </c>
      <c r="V16" s="94">
        <f>S16/B4</f>
        <v>4153.4291936463642</v>
      </c>
      <c r="W16" s="10">
        <f>T16/D4</f>
        <v>-4158.7207081568495</v>
      </c>
      <c r="X16" s="129">
        <f t="shared" si="0"/>
        <v>-0.24770580772661921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46</v>
      </c>
    </row>
    <row r="21" spans="1:7" x14ac:dyDescent="0.3">
      <c r="A21" s="95">
        <v>1</v>
      </c>
      <c r="B21" s="107">
        <v>1</v>
      </c>
      <c r="C21" s="108">
        <f>B21*$O$2</f>
        <v>4</v>
      </c>
      <c r="D21" s="57">
        <f>SUM($C$21:C21)</f>
        <v>4</v>
      </c>
      <c r="E21" s="57">
        <f t="shared" ref="E21:E30" si="2">D21/R7</f>
        <v>-6.6386004450617238</v>
      </c>
      <c r="F21" s="8">
        <f t="shared" ref="F21:F30" si="3">U7/E21</f>
        <v>31.289054396753873</v>
      </c>
      <c r="G21" s="256">
        <f>E21*U7</f>
        <v>1378.9404128507797</v>
      </c>
    </row>
    <row r="22" spans="1:7" x14ac:dyDescent="0.3">
      <c r="A22" s="97">
        <v>2</v>
      </c>
      <c r="B22" s="93">
        <f>C21</f>
        <v>4</v>
      </c>
      <c r="C22" s="1">
        <f t="shared" ref="C22:C30" si="4">B22*$O$2</f>
        <v>16</v>
      </c>
      <c r="D22" s="9">
        <f>SUM($C$21:C22)</f>
        <v>20</v>
      </c>
      <c r="E22" s="9">
        <f t="shared" si="2"/>
        <v>-37.932056979921249</v>
      </c>
      <c r="F22" s="9">
        <f t="shared" si="3"/>
        <v>17.20786879058268</v>
      </c>
      <c r="G22" s="257">
        <f t="shared" ref="G22:G30" si="5">E22*U8</f>
        <v>24759.386221813056</v>
      </c>
    </row>
    <row r="23" spans="1:7" x14ac:dyDescent="0.3">
      <c r="A23" s="97">
        <v>3</v>
      </c>
      <c r="B23" s="93">
        <f t="shared" ref="B23:B30" si="6">C22</f>
        <v>16</v>
      </c>
      <c r="C23" s="1">
        <f t="shared" si="4"/>
        <v>64</v>
      </c>
      <c r="D23" s="9">
        <f>SUM($C$21:C23)</f>
        <v>84</v>
      </c>
      <c r="E23" s="9">
        <f t="shared" si="2"/>
        <v>-164.81256241148634</v>
      </c>
      <c r="F23" s="9">
        <f t="shared" si="3"/>
        <v>8.1842497009312929</v>
      </c>
      <c r="G23" s="257">
        <f t="shared" si="5"/>
        <v>222310.25375471526</v>
      </c>
    </row>
    <row r="24" spans="1:7" x14ac:dyDescent="0.3">
      <c r="A24" s="97">
        <v>4</v>
      </c>
      <c r="B24" s="93">
        <f t="shared" si="6"/>
        <v>64</v>
      </c>
      <c r="C24" s="1">
        <f t="shared" si="4"/>
        <v>256</v>
      </c>
      <c r="D24" s="9">
        <f>SUM($C$21:C24)</f>
        <v>340</v>
      </c>
      <c r="E24" s="9">
        <f t="shared" si="2"/>
        <v>-672.7743343060497</v>
      </c>
      <c r="F24" s="9">
        <f t="shared" si="3"/>
        <v>3.4209343226665361</v>
      </c>
      <c r="G24" s="257">
        <f t="shared" si="5"/>
        <v>1548401.4408430599</v>
      </c>
    </row>
    <row r="25" spans="1:7" x14ac:dyDescent="0.3">
      <c r="A25" s="97">
        <v>5</v>
      </c>
      <c r="B25" s="93">
        <f t="shared" si="6"/>
        <v>256</v>
      </c>
      <c r="C25" s="1">
        <f t="shared" si="4"/>
        <v>1024</v>
      </c>
      <c r="D25" s="9">
        <f>SUM($C$21:C25)</f>
        <v>1364</v>
      </c>
      <c r="E25" s="9">
        <f t="shared" si="2"/>
        <v>-2704.699615375026</v>
      </c>
      <c r="F25" s="9">
        <f t="shared" si="3"/>
        <v>1.2986818858121514</v>
      </c>
      <c r="G25" s="257">
        <f t="shared" si="5"/>
        <v>9500377.4796905667</v>
      </c>
    </row>
    <row r="26" spans="1:7" x14ac:dyDescent="0.3">
      <c r="A26" s="97">
        <v>6</v>
      </c>
      <c r="B26" s="93">
        <f t="shared" si="6"/>
        <v>1024</v>
      </c>
      <c r="C26" s="1">
        <f t="shared" si="4"/>
        <v>4096</v>
      </c>
      <c r="D26" s="9">
        <f>SUM($C$21:C26)</f>
        <v>5460</v>
      </c>
      <c r="E26" s="9">
        <f t="shared" si="2"/>
        <v>-10832.386410125064</v>
      </c>
      <c r="F26" s="9">
        <f t="shared" si="3"/>
        <v>0.45996771599984515</v>
      </c>
      <c r="G26" s="257">
        <f t="shared" si="5"/>
        <v>53972885.631802522</v>
      </c>
    </row>
    <row r="27" spans="1:7" x14ac:dyDescent="0.3">
      <c r="A27" s="97">
        <v>7</v>
      </c>
      <c r="B27" s="93">
        <f t="shared" si="6"/>
        <v>4096</v>
      </c>
      <c r="C27" s="1">
        <f t="shared" si="4"/>
        <v>16384</v>
      </c>
      <c r="D27" s="9">
        <f>SUM($C$21:C27)</f>
        <v>21844</v>
      </c>
      <c r="E27" s="9">
        <f t="shared" si="2"/>
        <v>-43343.096427192744</v>
      </c>
      <c r="F27" s="9">
        <f t="shared" si="3"/>
        <v>0.15485072776109277</v>
      </c>
      <c r="G27" s="257">
        <f t="shared" si="5"/>
        <v>290906294.81230021</v>
      </c>
    </row>
    <row r="28" spans="1:7" x14ac:dyDescent="0.3">
      <c r="A28" s="97">
        <v>8</v>
      </c>
      <c r="B28" s="93">
        <f t="shared" si="6"/>
        <v>16384</v>
      </c>
      <c r="C28" s="1">
        <f t="shared" si="4"/>
        <v>65536</v>
      </c>
      <c r="D28" s="9">
        <f>SUM($C$21:C28)</f>
        <v>87380</v>
      </c>
      <c r="E28" s="9">
        <f t="shared" si="2"/>
        <v>-173385.89393818038</v>
      </c>
      <c r="F28" s="9">
        <f t="shared" si="3"/>
        <v>5.0177576912835649E-2</v>
      </c>
      <c r="G28" s="257">
        <f t="shared" si="5"/>
        <v>1508471846.6506281</v>
      </c>
    </row>
    <row r="29" spans="1:7" x14ac:dyDescent="0.3">
      <c r="A29" s="97">
        <v>9</v>
      </c>
      <c r="B29" s="93">
        <f t="shared" si="6"/>
        <v>65536</v>
      </c>
      <c r="C29" s="1">
        <f t="shared" si="4"/>
        <v>262144</v>
      </c>
      <c r="D29" s="9">
        <f>SUM($C$21:C29)</f>
        <v>349524</v>
      </c>
      <c r="E29" s="9">
        <f t="shared" si="2"/>
        <v>-693557.040353355</v>
      </c>
      <c r="F29" s="9">
        <f t="shared" si="3"/>
        <v>1.578483789698356E-2</v>
      </c>
      <c r="G29" s="257">
        <f t="shared" si="5"/>
        <v>7592844322.3964272</v>
      </c>
    </row>
    <row r="30" spans="1:7" ht="16.2" thickBot="1" x14ac:dyDescent="0.35">
      <c r="A30" s="129">
        <v>10</v>
      </c>
      <c r="B30" s="94">
        <f t="shared" si="6"/>
        <v>262144</v>
      </c>
      <c r="C30" s="109">
        <f t="shared" si="4"/>
        <v>1048576</v>
      </c>
      <c r="D30" s="10">
        <f>SUM($C$21:C30)</f>
        <v>1398100</v>
      </c>
      <c r="E30" s="10">
        <f t="shared" si="2"/>
        <v>-2774241.5823821202</v>
      </c>
      <c r="F30" s="10">
        <f t="shared" si="3"/>
        <v>4.8498006552283477E-3</v>
      </c>
      <c r="G30" s="258">
        <f t="shared" si="5"/>
        <v>37326085093.116234</v>
      </c>
    </row>
    <row r="31" spans="1:7" ht="16.2" thickBot="1" x14ac:dyDescent="0.35">
      <c r="A31" s="502" t="s">
        <v>232</v>
      </c>
      <c r="B31" s="502"/>
      <c r="C31" s="502"/>
      <c r="D31" s="502"/>
      <c r="E31" s="502"/>
      <c r="F31" s="502"/>
      <c r="G31" s="502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234</v>
      </c>
      <c r="F32" s="152" t="s">
        <v>235</v>
      </c>
      <c r="G32" s="260" t="s">
        <v>236</v>
      </c>
    </row>
    <row r="33" spans="1:7" x14ac:dyDescent="0.3">
      <c r="A33" s="95">
        <v>1</v>
      </c>
      <c r="B33" s="107">
        <v>1</v>
      </c>
      <c r="C33" s="108">
        <f t="shared" ref="C33:C42" si="7">B33*$O$2</f>
        <v>4</v>
      </c>
      <c r="D33" s="57">
        <f>SUM($C$33:C33)</f>
        <v>4</v>
      </c>
      <c r="E33" s="96">
        <f>D33/(B7-((1-B7)/-X7))</f>
        <v>-1.3175116764399326</v>
      </c>
      <c r="F33" s="8">
        <f t="shared" ref="F33:F42" si="8">U7/E33</f>
        <v>157.65744938604408</v>
      </c>
      <c r="G33" s="259">
        <f>(B7-((1-B7)/-X7))</f>
        <v>-3.0360262239257398</v>
      </c>
    </row>
    <row r="34" spans="1:7" x14ac:dyDescent="0.3">
      <c r="A34" s="97">
        <v>2</v>
      </c>
      <c r="B34" s="93">
        <f>C33</f>
        <v>4</v>
      </c>
      <c r="C34" s="1">
        <f t="shared" si="7"/>
        <v>16</v>
      </c>
      <c r="D34" s="9">
        <f>SUM($C$33:C34)</f>
        <v>20</v>
      </c>
      <c r="E34" s="96">
        <f>D34/(B8-((1-B8)/-X8))</f>
        <v>-7.0263292478366655</v>
      </c>
      <c r="F34" s="9">
        <f t="shared" si="8"/>
        <v>92.897704682478349</v>
      </c>
      <c r="G34" s="259">
        <f t="shared" ref="G34:G42" si="9">(B8-((1-B8)/-X8))</f>
        <v>-2.8464364954371866</v>
      </c>
    </row>
    <row r="35" spans="1:7" x14ac:dyDescent="0.3">
      <c r="A35" s="97">
        <v>3</v>
      </c>
      <c r="B35" s="93">
        <f t="shared" ref="B35:B42" si="10">C34</f>
        <v>16</v>
      </c>
      <c r="C35" s="1">
        <f t="shared" si="7"/>
        <v>64</v>
      </c>
      <c r="D35" s="9">
        <f>SUM($C$33:C35)</f>
        <v>84</v>
      </c>
      <c r="E35" s="96">
        <f t="shared" ref="E35:E42" si="11">D35/(B9-((1-B9)/-X9))</f>
        <v>-29.977098316957338</v>
      </c>
      <c r="F35" s="9">
        <f t="shared" si="8"/>
        <v>44.996588741309388</v>
      </c>
      <c r="G35" s="259">
        <f t="shared" si="9"/>
        <v>-2.8021391234015196</v>
      </c>
    </row>
    <row r="36" spans="1:7" x14ac:dyDescent="0.3">
      <c r="A36" s="97">
        <v>4</v>
      </c>
      <c r="B36" s="93">
        <f t="shared" si="10"/>
        <v>64</v>
      </c>
      <c r="C36" s="1">
        <f t="shared" si="7"/>
        <v>256</v>
      </c>
      <c r="D36" s="9">
        <f>SUM($C$33:C36)</f>
        <v>340</v>
      </c>
      <c r="E36" s="96">
        <f t="shared" si="11"/>
        <v>-121.80661184041854</v>
      </c>
      <c r="F36" s="9">
        <f t="shared" si="8"/>
        <v>18.894843037354676</v>
      </c>
      <c r="G36" s="259">
        <f t="shared" si="9"/>
        <v>-2.791309887557182</v>
      </c>
    </row>
    <row r="37" spans="1:7" x14ac:dyDescent="0.3">
      <c r="A37" s="97">
        <v>5</v>
      </c>
      <c r="B37" s="93">
        <f t="shared" si="10"/>
        <v>256</v>
      </c>
      <c r="C37" s="1">
        <f t="shared" si="7"/>
        <v>1024</v>
      </c>
      <c r="D37" s="9">
        <f>SUM($C$33:C37)</f>
        <v>1364</v>
      </c>
      <c r="E37" s="96">
        <f t="shared" si="11"/>
        <v>-489.1284485793293</v>
      </c>
      <c r="F37" s="9">
        <f t="shared" si="8"/>
        <v>7.1812310391121263</v>
      </c>
      <c r="G37" s="259">
        <f t="shared" si="9"/>
        <v>-2.7886335459769924</v>
      </c>
    </row>
    <row r="38" spans="1:7" x14ac:dyDescent="0.3">
      <c r="A38" s="97">
        <v>6</v>
      </c>
      <c r="B38" s="93">
        <f t="shared" si="10"/>
        <v>1024</v>
      </c>
      <c r="C38" s="1">
        <f t="shared" si="7"/>
        <v>4096</v>
      </c>
      <c r="D38" s="9">
        <f>SUM($C$33:C38)</f>
        <v>5460</v>
      </c>
      <c r="E38" s="96">
        <f t="shared" si="11"/>
        <v>-1958.4139473277962</v>
      </c>
      <c r="F38" s="9">
        <f t="shared" si="8"/>
        <v>2.5441751181825176</v>
      </c>
      <c r="G38" s="259">
        <f t="shared" si="9"/>
        <v>-2.7879703407188376</v>
      </c>
    </row>
    <row r="39" spans="1:7" x14ac:dyDescent="0.3">
      <c r="A39" s="97">
        <v>7</v>
      </c>
      <c r="B39" s="93">
        <f t="shared" si="10"/>
        <v>4096</v>
      </c>
      <c r="C39" s="1">
        <f t="shared" si="7"/>
        <v>16384</v>
      </c>
      <c r="D39" s="9">
        <f>SUM($C$33:C39)</f>
        <v>21844</v>
      </c>
      <c r="E39" s="96">
        <f t="shared" si="11"/>
        <v>-7835.5527181571988</v>
      </c>
      <c r="F39" s="9">
        <f t="shared" si="8"/>
        <v>0.85657135706803167</v>
      </c>
      <c r="G39" s="259">
        <f t="shared" si="9"/>
        <v>-2.7878058875644158</v>
      </c>
    </row>
    <row r="40" spans="1:7" x14ac:dyDescent="0.3">
      <c r="A40" s="97">
        <v>8</v>
      </c>
      <c r="B40" s="93">
        <f t="shared" si="10"/>
        <v>16384</v>
      </c>
      <c r="C40" s="1">
        <f t="shared" si="7"/>
        <v>65536</v>
      </c>
      <c r="D40" s="9">
        <f>SUM($C$33:C40)</f>
        <v>87380</v>
      </c>
      <c r="E40" s="96">
        <f>D40/(B14-((1-B14)/-X14))</f>
        <v>-31344.104258007847</v>
      </c>
      <c r="F40" s="9">
        <f t="shared" si="8"/>
        <v>0.2775668418235655</v>
      </c>
      <c r="G40" s="259">
        <f t="shared" si="9"/>
        <v>-2.7877651018748129</v>
      </c>
    </row>
    <row r="41" spans="1:7" x14ac:dyDescent="0.3">
      <c r="A41" s="97">
        <v>9</v>
      </c>
      <c r="B41" s="93">
        <f t="shared" si="10"/>
        <v>65536</v>
      </c>
      <c r="C41" s="1">
        <f t="shared" si="7"/>
        <v>262144</v>
      </c>
      <c r="D41" s="9">
        <f>SUM($C$33:C41)</f>
        <v>349524</v>
      </c>
      <c r="E41" s="96">
        <f t="shared" si="11"/>
        <v>-125378.30681651022</v>
      </c>
      <c r="F41" s="9">
        <f t="shared" si="8"/>
        <v>8.731722203196772E-2</v>
      </c>
      <c r="G41" s="259">
        <f t="shared" si="9"/>
        <v>-2.7877549862874171</v>
      </c>
    </row>
    <row r="42" spans="1:7" ht="16.2" thickBot="1" x14ac:dyDescent="0.35">
      <c r="A42" s="129">
        <v>10</v>
      </c>
      <c r="B42" s="94">
        <f t="shared" si="10"/>
        <v>262144</v>
      </c>
      <c r="C42" s="109">
        <f t="shared" si="7"/>
        <v>1048576</v>
      </c>
      <c r="D42" s="10">
        <f>SUM($C$33:C42)</f>
        <v>1398100</v>
      </c>
      <c r="E42" s="357">
        <f t="shared" si="11"/>
        <v>-501515.11345693073</v>
      </c>
      <c r="F42" s="10">
        <f t="shared" si="8"/>
        <v>2.6827743138700021E-2</v>
      </c>
      <c r="G42" s="259">
        <f t="shared" si="9"/>
        <v>-2.7877524774137568</v>
      </c>
    </row>
    <row r="43" spans="1:7" ht="16.2" thickBot="1" x14ac:dyDescent="0.35"/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1" t="s">
        <v>146</v>
      </c>
      <c r="F44" s="152" t="s">
        <v>147</v>
      </c>
      <c r="G44" s="260" t="s">
        <v>46</v>
      </c>
    </row>
    <row r="45" spans="1:7" x14ac:dyDescent="0.3">
      <c r="A45" s="95">
        <v>1</v>
      </c>
      <c r="B45" s="107">
        <v>1</v>
      </c>
      <c r="C45" s="108">
        <f t="shared" ref="C45:C54" si="12">B45*$O$2</f>
        <v>4</v>
      </c>
      <c r="D45" s="57">
        <f>SUM(C45:C45)</f>
        <v>4</v>
      </c>
      <c r="E45" s="57">
        <f t="shared" ref="E45:E54" si="13">D45/R7</f>
        <v>-6.6386004450617238</v>
      </c>
      <c r="F45" s="8">
        <f t="shared" ref="F45:F54" si="14">U7/E45</f>
        <v>31.289054396753873</v>
      </c>
      <c r="G45" s="256">
        <f>E45*U7</f>
        <v>1378.9404128507797</v>
      </c>
    </row>
    <row r="46" spans="1:7" x14ac:dyDescent="0.3">
      <c r="A46" s="97">
        <v>2</v>
      </c>
      <c r="B46" s="93">
        <f t="shared" ref="B46:B54" si="15">B45*$O$2*2</f>
        <v>8</v>
      </c>
      <c r="C46" s="1">
        <f t="shared" si="12"/>
        <v>32</v>
      </c>
      <c r="D46" s="9">
        <f>SUM($C$45:C46)</f>
        <v>36</v>
      </c>
      <c r="E46" s="9">
        <f t="shared" si="13"/>
        <v>-68.277702563858256</v>
      </c>
      <c r="F46" s="9">
        <f t="shared" si="14"/>
        <v>9.5599271058792645</v>
      </c>
      <c r="G46" s="257">
        <f t="shared" ref="G46:G54" si="16">E46*U8</f>
        <v>44566.895199263505</v>
      </c>
    </row>
    <row r="47" spans="1:7" x14ac:dyDescent="0.3">
      <c r="A47" s="97">
        <v>3</v>
      </c>
      <c r="B47" s="93">
        <f t="shared" si="15"/>
        <v>64</v>
      </c>
      <c r="C47" s="1">
        <f t="shared" si="12"/>
        <v>256</v>
      </c>
      <c r="D47" s="9">
        <f>SUM($C$45:C47)</f>
        <v>292</v>
      </c>
      <c r="E47" s="9">
        <f t="shared" si="13"/>
        <v>-572.91985981135724</v>
      </c>
      <c r="F47" s="9">
        <f t="shared" si="14"/>
        <v>2.3543732016377694</v>
      </c>
      <c r="G47" s="257">
        <f t="shared" si="16"/>
        <v>772792.78686162911</v>
      </c>
    </row>
    <row r="48" spans="1:7" x14ac:dyDescent="0.3">
      <c r="A48" s="97">
        <v>4</v>
      </c>
      <c r="B48" s="93">
        <f t="shared" si="15"/>
        <v>512</v>
      </c>
      <c r="C48" s="1">
        <f t="shared" si="12"/>
        <v>2048</v>
      </c>
      <c r="D48" s="9">
        <f>SUM($C$45:C48)</f>
        <v>2340</v>
      </c>
      <c r="E48" s="9">
        <f t="shared" si="13"/>
        <v>-4630.2704184592831</v>
      </c>
      <c r="F48" s="9">
        <f t="shared" si="14"/>
        <v>0.49705883320795824</v>
      </c>
      <c r="G48" s="257">
        <f t="shared" si="16"/>
        <v>10656645.210508119</v>
      </c>
    </row>
    <row r="49" spans="1:7" x14ac:dyDescent="0.3">
      <c r="A49" s="97">
        <v>5</v>
      </c>
      <c r="B49" s="93">
        <f t="shared" si="15"/>
        <v>4096</v>
      </c>
      <c r="C49" s="1">
        <f t="shared" si="12"/>
        <v>16384</v>
      </c>
      <c r="D49" s="9">
        <f>SUM($C$45:C49)</f>
        <v>18724</v>
      </c>
      <c r="E49" s="9">
        <f t="shared" si="13"/>
        <v>-37128.149265602631</v>
      </c>
      <c r="F49" s="9">
        <f t="shared" si="14"/>
        <v>9.4605965191613683E-2</v>
      </c>
      <c r="G49" s="257">
        <f t="shared" si="16"/>
        <v>130414272.67575234</v>
      </c>
    </row>
    <row r="50" spans="1:7" x14ac:dyDescent="0.3">
      <c r="A50" s="97">
        <v>6</v>
      </c>
      <c r="B50" s="93">
        <f t="shared" si="15"/>
        <v>32768</v>
      </c>
      <c r="C50" s="1">
        <f t="shared" si="12"/>
        <v>131072</v>
      </c>
      <c r="D50" s="9">
        <f>SUM($C$45:C50)</f>
        <v>149796</v>
      </c>
      <c r="E50" s="9">
        <f t="shared" si="13"/>
        <v>-297188.30671998061</v>
      </c>
      <c r="F50" s="9">
        <f t="shared" si="14"/>
        <v>1.6765626113909277E-2</v>
      </c>
      <c r="G50" s="257">
        <f t="shared" si="16"/>
        <v>1480755013.9380021</v>
      </c>
    </row>
    <row r="51" spans="1:7" x14ac:dyDescent="0.3">
      <c r="A51" s="97">
        <v>7</v>
      </c>
      <c r="B51" s="93">
        <f t="shared" si="15"/>
        <v>262144</v>
      </c>
      <c r="C51" s="1">
        <f t="shared" si="12"/>
        <v>1048576</v>
      </c>
      <c r="D51" s="9">
        <f>SUM($C$45:C51)</f>
        <v>1198372</v>
      </c>
      <c r="E51" s="9">
        <f t="shared" si="13"/>
        <v>-2377822.4295755276</v>
      </c>
      <c r="F51" s="9">
        <f t="shared" si="14"/>
        <v>2.8226287807236066E-3</v>
      </c>
      <c r="G51" s="257">
        <f t="shared" si="16"/>
        <v>15959254638.656193</v>
      </c>
    </row>
    <row r="52" spans="1:7" x14ac:dyDescent="0.3">
      <c r="A52" s="97">
        <v>8</v>
      </c>
      <c r="B52" s="93">
        <f t="shared" si="15"/>
        <v>2097152</v>
      </c>
      <c r="C52" s="1">
        <f t="shared" si="12"/>
        <v>8388608</v>
      </c>
      <c r="D52" s="9">
        <f>SUM($C$45:C52)</f>
        <v>9586980</v>
      </c>
      <c r="E52" s="9">
        <f t="shared" si="13"/>
        <v>-19023198.643481992</v>
      </c>
      <c r="F52" s="9">
        <f t="shared" si="14"/>
        <v>4.5734075492423883E-4</v>
      </c>
      <c r="G52" s="257">
        <f t="shared" si="16"/>
        <v>165503426692.63721</v>
      </c>
    </row>
    <row r="53" spans="1:7" x14ac:dyDescent="0.3">
      <c r="A53" s="97">
        <v>9</v>
      </c>
      <c r="B53" s="93">
        <f t="shared" si="15"/>
        <v>16777216</v>
      </c>
      <c r="C53" s="1">
        <f t="shared" si="12"/>
        <v>67108864</v>
      </c>
      <c r="D53" s="9">
        <f>SUM($C$45:C53)</f>
        <v>76695844</v>
      </c>
      <c r="E53" s="9">
        <f t="shared" si="13"/>
        <v>-152186809.9816969</v>
      </c>
      <c r="F53" s="9">
        <f t="shared" si="14"/>
        <v>7.1935836329088199E-5</v>
      </c>
      <c r="G53" s="257">
        <f t="shared" si="16"/>
        <v>1666093325971.3271</v>
      </c>
    </row>
    <row r="54" spans="1:7" ht="16.2" thickBot="1" x14ac:dyDescent="0.35">
      <c r="A54" s="129">
        <v>10</v>
      </c>
      <c r="B54" s="94">
        <f t="shared" si="15"/>
        <v>134217728</v>
      </c>
      <c r="C54" s="109">
        <f t="shared" si="12"/>
        <v>536870912</v>
      </c>
      <c r="D54" s="10">
        <f>SUM($C$45:C54)</f>
        <v>613566756</v>
      </c>
      <c r="E54" s="10">
        <f t="shared" si="13"/>
        <v>-1217496894.4013333</v>
      </c>
      <c r="F54" s="10">
        <f t="shared" si="14"/>
        <v>1.1050967526791419E-5</v>
      </c>
      <c r="G54" s="258">
        <f t="shared" si="16"/>
        <v>16380834664733.055</v>
      </c>
    </row>
  </sheetData>
  <mergeCells count="2">
    <mergeCell ref="A18:F18"/>
    <mergeCell ref="A31:G31"/>
  </mergeCells>
  <conditionalFormatting sqref="F45:F54">
    <cfRule type="cellIs" dxfId="200" priority="39" operator="equal">
      <formula>MAX($F$45:$F$54)</formula>
    </cfRule>
  </conditionalFormatting>
  <conditionalFormatting sqref="F21:F30">
    <cfRule type="cellIs" dxfId="199" priority="38" operator="equal">
      <formula>MAX($F$21:$F$30)</formula>
    </cfRule>
  </conditionalFormatting>
  <conditionalFormatting sqref="E21:E30">
    <cfRule type="cellIs" dxfId="198" priority="34" stopIfTrue="1" operator="lessThan">
      <formula>0</formula>
    </cfRule>
    <cfRule type="cellIs" dxfId="197" priority="35" operator="equal">
      <formula>MIN($E$21:$E$30)</formula>
    </cfRule>
  </conditionalFormatting>
  <conditionalFormatting sqref="E45:E54">
    <cfRule type="cellIs" dxfId="196" priority="32" stopIfTrue="1" operator="lessThan">
      <formula>0</formula>
    </cfRule>
    <cfRule type="cellIs" dxfId="195" priority="33" operator="equal">
      <formula>MIN($E$45:$E$54)</formula>
    </cfRule>
  </conditionalFormatting>
  <conditionalFormatting sqref="R7:R16">
    <cfRule type="cellIs" dxfId="194" priority="28" operator="lessThanOrEqual">
      <formula>0</formula>
    </cfRule>
    <cfRule type="cellIs" dxfId="193" priority="29" operator="greaterThan">
      <formula>0</formula>
    </cfRule>
  </conditionalFormatting>
  <conditionalFormatting sqref="U7:U16">
    <cfRule type="cellIs" dxfId="192" priority="13" operator="lessThanOrEqual">
      <formula>0</formula>
    </cfRule>
    <cfRule type="cellIs" dxfId="191" priority="14" operator="greaterThan">
      <formula>0</formula>
    </cfRule>
  </conditionalFormatting>
  <conditionalFormatting sqref="S7:T16">
    <cfRule type="cellIs" dxfId="190" priority="5" operator="lessThanOrEqual">
      <formula>0</formula>
    </cfRule>
    <cfRule type="cellIs" dxfId="189" priority="6" operator="greaterThan">
      <formula>0</formula>
    </cfRule>
  </conditionalFormatting>
  <conditionalFormatting sqref="E33:E42">
    <cfRule type="cellIs" dxfId="188" priority="3" stopIfTrue="1" operator="lessThan">
      <formula>0</formula>
    </cfRule>
    <cfRule type="cellIs" dxfId="187" priority="4" operator="equal">
      <formula>MIN($E$33:$E$42)</formula>
    </cfRule>
  </conditionalFormatting>
  <conditionalFormatting sqref="F33:F42">
    <cfRule type="cellIs" dxfId="186" priority="1" operator="lessThanOrEqual">
      <formula>0</formula>
    </cfRule>
    <cfRule type="cellIs" dxfId="185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73AD-B6BC-3E41-8E28-6ED83E52CB7D}">
  <sheetPr>
    <pageSetUpPr fitToPage="1"/>
  </sheetPr>
  <dimension ref="A1:X54"/>
  <sheetViews>
    <sheetView zoomScale="90" zoomScaleNormal="90" workbookViewId="0">
      <selection activeCell="B34" sqref="B34:B42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4" x14ac:dyDescent="0.3">
      <c r="C1" t="s">
        <v>93</v>
      </c>
      <c r="D1">
        <f>C2+E2</f>
        <v>1.0000000000000009</v>
      </c>
    </row>
    <row r="2" spans="1:24" x14ac:dyDescent="0.3">
      <c r="A2" t="s">
        <v>39</v>
      </c>
      <c r="B2" s="133" t="s">
        <v>122</v>
      </c>
      <c r="C2" s="139">
        <f>Analysis!B57</f>
        <v>0.2138957567029714</v>
      </c>
      <c r="D2" s="133" t="s">
        <v>123</v>
      </c>
      <c r="E2" s="139">
        <f>Analysis!K57</f>
        <v>0.78610424329702944</v>
      </c>
      <c r="F2" s="133" t="s">
        <v>46</v>
      </c>
      <c r="G2" s="139">
        <f>Analysis!S57</f>
        <v>439.07962289084605</v>
      </c>
      <c r="H2" t="s">
        <v>149</v>
      </c>
      <c r="I2" s="153">
        <f>Analysis!T57</f>
        <v>-439.63901516346266</v>
      </c>
      <c r="J2" t="s">
        <v>47</v>
      </c>
      <c r="K2" s="153">
        <f>G2*C2+I2*E2</f>
        <v>-251.68482714783221</v>
      </c>
      <c r="L2" t="s">
        <v>46</v>
      </c>
      <c r="M2" s="160">
        <v>4</v>
      </c>
      <c r="N2" t="s">
        <v>149</v>
      </c>
      <c r="O2" s="160">
        <v>5</v>
      </c>
    </row>
    <row r="4" spans="1:24" x14ac:dyDescent="0.3">
      <c r="A4" t="s">
        <v>120</v>
      </c>
      <c r="B4">
        <f>$C$2</f>
        <v>0.2138957567029714</v>
      </c>
      <c r="C4" t="s">
        <v>121</v>
      </c>
      <c r="D4">
        <f>$E$2</f>
        <v>0.78610424329702944</v>
      </c>
      <c r="E4" t="s">
        <v>46</v>
      </c>
      <c r="F4">
        <f>G2</f>
        <v>439.07962289084605</v>
      </c>
      <c r="G4" t="s">
        <v>149</v>
      </c>
      <c r="H4">
        <f>I2</f>
        <v>-439.63901516346266</v>
      </c>
      <c r="I4" t="s">
        <v>47</v>
      </c>
      <c r="J4">
        <f>B4*F4+D4*H4</f>
        <v>-251.68482714783221</v>
      </c>
    </row>
    <row r="5" spans="1:24" ht="16.2" thickBot="1" x14ac:dyDescent="0.35"/>
    <row r="6" spans="1:24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241" t="s">
        <v>47</v>
      </c>
      <c r="V6" s="159" t="s">
        <v>46</v>
      </c>
      <c r="W6" s="152" t="s">
        <v>194</v>
      </c>
      <c r="X6" s="260" t="s">
        <v>233</v>
      </c>
    </row>
    <row r="7" spans="1:24" x14ac:dyDescent="0.3">
      <c r="A7" s="100">
        <v>1</v>
      </c>
      <c r="B7" s="95">
        <f>C7*B4</f>
        <v>0.2138957567029714</v>
      </c>
      <c r="C7" s="95">
        <v>1</v>
      </c>
      <c r="D7" s="22">
        <f>C7*D4</f>
        <v>0.78610424329702944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1.0000000000000009</v>
      </c>
      <c r="R7" s="265">
        <f>B7-D7</f>
        <v>-0.57220848659405799</v>
      </c>
      <c r="S7" s="266">
        <f>IF(Rules!B23=Rules!D23,SUM(C7)*B4*F4,SUM(C7)*B4*F4*POWER(O2,A7-1))</f>
        <v>93.91726819109283</v>
      </c>
      <c r="T7" s="252">
        <f>IF(Rules!B23=Rules!D23,SUM(C7)*D4*H4,SUM(C7)*D4*H4*POWER(O2,A7-1))</f>
        <v>-345.60209533892504</v>
      </c>
      <c r="U7" s="263">
        <f>S7+T7</f>
        <v>-251.68482714783221</v>
      </c>
      <c r="V7" s="280">
        <f>S7/B4</f>
        <v>439.079622890846</v>
      </c>
      <c r="W7" s="57">
        <f>T7/D4</f>
        <v>-439.6390151634626</v>
      </c>
      <c r="X7" s="96">
        <f>S7/T7</f>
        <v>-0.27174970712775931</v>
      </c>
    </row>
    <row r="8" spans="1:24" x14ac:dyDescent="0.3">
      <c r="A8" s="98">
        <v>2</v>
      </c>
      <c r="B8" s="97">
        <f>C8*B4</f>
        <v>0.25713086132211549</v>
      </c>
      <c r="C8" s="97">
        <f>1/(1-B4*D4)</f>
        <v>1.2021316611679351</v>
      </c>
      <c r="D8" s="128">
        <f>C8*D4</f>
        <v>0.94500079984582064</v>
      </c>
      <c r="E8" s="1">
        <f>D8*D4</f>
        <v>0.7428691386778864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1.0000000000000018</v>
      </c>
      <c r="R8" s="267">
        <f>B8-E8</f>
        <v>-0.48573827735577091</v>
      </c>
      <c r="S8" s="268">
        <f>IF(Rules!B23=Rules!D23,SUM(C8:D8)*B4*F4,SUM(C8:D8)*B4*F4*POWER(O2,A8-1))</f>
        <v>201.65281518283007</v>
      </c>
      <c r="T8" s="253">
        <f>IF(Rules!B23=Rules!D23,SUM(C8:D8)*D4*H4,SUM(C8:D8)*D4*H4*POWER(O2,A8-1))</f>
        <v>-742.05347749657687</v>
      </c>
      <c r="U8" s="264">
        <f>S8+T8+U7</f>
        <v>-792.08548946157907</v>
      </c>
      <c r="V8" s="93">
        <f>S8/B4</f>
        <v>942.76211127861404</v>
      </c>
      <c r="W8" s="9">
        <f>T8/D4</f>
        <v>-943.96320058558956</v>
      </c>
      <c r="X8" s="97">
        <f t="shared" ref="X8:X16" si="0">S8/T8</f>
        <v>-0.27174970712775925</v>
      </c>
    </row>
    <row r="9" spans="1:24" x14ac:dyDescent="0.3">
      <c r="A9" s="98">
        <v>3</v>
      </c>
      <c r="B9" s="97">
        <f>C9*B4</f>
        <v>0.26808402626437855</v>
      </c>
      <c r="C9" s="97">
        <f>1/(1-D4*B4/(1-D4*B4))</f>
        <v>1.2533396192457258</v>
      </c>
      <c r="D9" s="128">
        <f>C9*D4*C8</f>
        <v>1.1844069426656672</v>
      </c>
      <c r="E9" s="1">
        <f>D9*(D4)</f>
        <v>0.93106732341994236</v>
      </c>
      <c r="F9" s="1">
        <f>E9*D4</f>
        <v>0.73191597373562434</v>
      </c>
      <c r="G9" s="1"/>
      <c r="H9" s="1"/>
      <c r="I9" s="1"/>
      <c r="J9" s="1"/>
      <c r="K9" s="1"/>
      <c r="L9" s="1"/>
      <c r="M9" s="235"/>
      <c r="N9" s="97">
        <f>B9+F9</f>
        <v>1.0000000000000029</v>
      </c>
      <c r="R9" s="267">
        <f>B9-F9</f>
        <v>-0.46383194747124579</v>
      </c>
      <c r="S9" s="268">
        <f>IF(Rules!B23=Rules!D23,SUM(C9:E9)*B4*F4,SUM(C9:E9)*B4*F4*POWER(O2,A9-1))</f>
        <v>316.38979715454047</v>
      </c>
      <c r="T9" s="253">
        <f>IF(Rules!B23=Rules!D23,SUM(C9:E9)*D4*H4,SUM(C9:E9)*D4*H4*POWER(O2,A9-1))</f>
        <v>-1164.2691375773747</v>
      </c>
      <c r="U9" s="264">
        <f t="shared" ref="U9:U16" si="1">S9+T9+U8</f>
        <v>-1639.9648298844133</v>
      </c>
      <c r="V9" s="93">
        <f>S9/B4</f>
        <v>1479.1775303607285</v>
      </c>
      <c r="W9" s="9">
        <f>T9/D4</f>
        <v>-1481.0620188160665</v>
      </c>
      <c r="X9" s="97">
        <f t="shared" si="0"/>
        <v>-0.27174970712775931</v>
      </c>
    </row>
    <row r="10" spans="1:24" x14ac:dyDescent="0.3">
      <c r="A10" s="98">
        <v>4</v>
      </c>
      <c r="B10" s="97">
        <f>C10*B4</f>
        <v>0.27100866149886765</v>
      </c>
      <c r="C10" s="97">
        <f>1/(1-D4*B4/(1-D4*B4/(1-D4*B4)))</f>
        <v>1.2670127994881484</v>
      </c>
      <c r="D10" s="128">
        <f>C10*D4*C9</f>
        <v>1.2483314470746538</v>
      </c>
      <c r="E10" s="1">
        <f>D10*D4*C8</f>
        <v>1.1796742159582385</v>
      </c>
      <c r="F10" s="1">
        <f>E10*D4</f>
        <v>0.92734690687286758</v>
      </c>
      <c r="G10" s="1">
        <f>F10*D4</f>
        <v>0.7289913385011364</v>
      </c>
      <c r="H10" s="1"/>
      <c r="I10" s="1"/>
      <c r="J10" s="1"/>
      <c r="K10" s="1"/>
      <c r="L10" s="1"/>
      <c r="M10" s="235"/>
      <c r="N10" s="97">
        <f>B10+G10</f>
        <v>1.000000000000004</v>
      </c>
      <c r="R10" s="267">
        <f>B10-G10</f>
        <v>-0.45798267700226875</v>
      </c>
      <c r="S10" s="268">
        <f>IF(Rules!B23=Rules!D23,SUM(C10:F10)*B4*F4,SUM(C10:F10)*B4*F4*POWER(O2,A10-1))</f>
        <v>434.11992807458751</v>
      </c>
      <c r="T10" s="253">
        <f>IF(Rules!B23=Rules!D23,SUM(C10:F10)*D4*H4,SUM(C10:F10)*D4*H4*POWER(O2,A10-1))</f>
        <v>-1597.4991570846189</v>
      </c>
      <c r="U10" s="264">
        <f t="shared" si="1"/>
        <v>-2803.344058894445</v>
      </c>
      <c r="V10" s="93">
        <f>S10/B4</f>
        <v>2029.5864432571832</v>
      </c>
      <c r="W10" s="9">
        <f>T10/D4</f>
        <v>-2032.1721587260329</v>
      </c>
      <c r="X10" s="97">
        <f t="shared" si="0"/>
        <v>-0.27174970712775925</v>
      </c>
    </row>
    <row r="11" spans="1:24" x14ac:dyDescent="0.3">
      <c r="A11" s="98">
        <v>5</v>
      </c>
      <c r="B11" s="97">
        <f>C11*B4</f>
        <v>0.27180040215297924</v>
      </c>
      <c r="C11" s="97">
        <f>1/(1-D4*B4/(1-D4*B4/(1-D4*B4/(1-D4*B4))))</f>
        <v>1.2707143252515183</v>
      </c>
      <c r="D11" s="128">
        <f>C11*D4*C10</f>
        <v>1.2656367261527703</v>
      </c>
      <c r="E11" s="1">
        <f>D11*D4*C9</f>
        <v>1.24697566312462</v>
      </c>
      <c r="F11" s="1">
        <f>E11*D4*C8</f>
        <v>1.1783929990410384</v>
      </c>
      <c r="G11" s="1">
        <f>F11*D4</f>
        <v>0.92633973681767268</v>
      </c>
      <c r="H11" s="1">
        <f>G11*D4</f>
        <v>0.72819959784702593</v>
      </c>
      <c r="I11" s="1"/>
      <c r="J11" s="1"/>
      <c r="K11" s="1"/>
      <c r="L11" s="1"/>
      <c r="M11" s="235"/>
      <c r="N11" s="97">
        <f>B11+H11</f>
        <v>1.0000000000000051</v>
      </c>
      <c r="R11" s="267">
        <f>B11-H11</f>
        <v>-0.45639919569404669</v>
      </c>
      <c r="S11" s="268">
        <f>IF(Rules!B23=Rules!D23,SUM(C11:G11)*B4*F4,SUM(C11:G11)*B4*F4*POWER(O2,A11-1))</f>
        <v>552.99045852715267</v>
      </c>
      <c r="T11" s="253">
        <f>IF(Rules!B23=Rules!D23,SUM(C11:G11)*D4*H4,SUM(C11:G11)*D4*H4*POWER(O2,A11-1))</f>
        <v>-2034.9256835341207</v>
      </c>
      <c r="U11" s="264">
        <f t="shared" si="1"/>
        <v>-4285.2792839014128</v>
      </c>
      <c r="V11" s="93">
        <f>S11/B4</f>
        <v>2585.3269230350779</v>
      </c>
      <c r="W11" s="9">
        <f>T11/D4</f>
        <v>-2588.6206579923323</v>
      </c>
      <c r="X11" s="97">
        <f t="shared" si="0"/>
        <v>-0.27174970712775925</v>
      </c>
    </row>
    <row r="12" spans="1:24" x14ac:dyDescent="0.3">
      <c r="A12" s="98">
        <v>6</v>
      </c>
      <c r="B12" s="97">
        <f>C12*B4</f>
        <v>0.27201553400602779</v>
      </c>
      <c r="C12" s="97">
        <f>1/(1-D4*B4/(1-D4*B4/(1-D4*B4/(1-D4*B4/(1-D4*B4)))))</f>
        <v>1.2717201042177055</v>
      </c>
      <c r="D12" s="128">
        <f>C12*D4*C11</f>
        <v>1.2703389183873925</v>
      </c>
      <c r="E12" s="1">
        <f>D12*D4*C10</f>
        <v>1.2652628193626714</v>
      </c>
      <c r="F12" s="1">
        <f>E12*D4*C9</f>
        <v>1.2466072693684214</v>
      </c>
      <c r="G12" s="1">
        <f>F12*D4*C8</f>
        <v>1.1780448666467724</v>
      </c>
      <c r="H12" s="1">
        <f>G12*D4</f>
        <v>0.92606606846531103</v>
      </c>
      <c r="I12" s="1">
        <f>H12*D4</f>
        <v>0.72798446599397837</v>
      </c>
      <c r="J12" s="1"/>
      <c r="K12" s="1"/>
      <c r="L12" s="1"/>
      <c r="M12" s="235"/>
      <c r="N12" s="97">
        <f>B12+I12</f>
        <v>1.0000000000000062</v>
      </c>
      <c r="R12" s="267">
        <f>B12-I12</f>
        <v>-0.45596893198795058</v>
      </c>
      <c r="S12" s="268">
        <f>IF(Rules!B23=Rules!D23,SUM(C12:H12)*B4*F4,SUM(C12:H12)*B4*F4*POWER(O2,A12-1))</f>
        <v>672.26356676486535</v>
      </c>
      <c r="T12" s="253">
        <f>IF(Rules!B23=Rules!D23,SUM(C12:H12)*D4*H4,SUM(C12:H12)*D4*H4*POWER(O2,A12-1))</f>
        <v>-2473.8336385724601</v>
      </c>
      <c r="U12" s="264">
        <f t="shared" si="1"/>
        <v>-6086.8493557090078</v>
      </c>
      <c r="V12" s="93">
        <f>S12/B4</f>
        <v>3142.9495242320831</v>
      </c>
      <c r="W12" s="9">
        <f>T12/D4</f>
        <v>-3146.953676521146</v>
      </c>
      <c r="X12" s="97">
        <f t="shared" si="0"/>
        <v>-0.27174970712775937</v>
      </c>
    </row>
    <row r="13" spans="1:24" x14ac:dyDescent="0.3">
      <c r="A13" s="98">
        <v>7</v>
      </c>
      <c r="B13" s="97">
        <f>C13*B4</f>
        <v>0.27207404850821421</v>
      </c>
      <c r="C13" s="97">
        <f>1/(1-D4*B4/(1-D4*B4/(1-D4*B4/(1-D4*B4/(1-D4*B4/(1-D4*B4))))))</f>
        <v>1.2719936697296557</v>
      </c>
      <c r="D13" s="128">
        <f>C13*D4*C12</f>
        <v>1.2716178849090616</v>
      </c>
      <c r="E13" s="1">
        <f>D13*D4*C11</f>
        <v>1.2702368100967787</v>
      </c>
      <c r="F13" s="1">
        <f>E13*D4*C10</f>
        <v>1.265161119082697</v>
      </c>
      <c r="G13" s="1">
        <f>F13*D4*C9</f>
        <v>1.2465070685987687</v>
      </c>
      <c r="H13" s="1">
        <f>G13*D4*C8</f>
        <v>1.1779501768393057</v>
      </c>
      <c r="I13" s="1">
        <f>H13*D4</f>
        <v>0.92599163240586446</v>
      </c>
      <c r="J13" s="1">
        <f>I13*D4</f>
        <v>0.72792595149179318</v>
      </c>
      <c r="K13" s="1"/>
      <c r="L13" s="1"/>
      <c r="M13" s="235"/>
      <c r="N13" s="97">
        <f>B13+J13</f>
        <v>1.0000000000000073</v>
      </c>
      <c r="R13" s="267">
        <f>B13-J13</f>
        <v>-0.45585190298357897</v>
      </c>
      <c r="S13" s="268">
        <f>IF(Rules!B23=Rules!D23,SUM(C13:I13)*B4*F4,SUM(C13:I13)*B4*F4*POWER(O2,A13-1))</f>
        <v>791.67170165787263</v>
      </c>
      <c r="T13" s="253">
        <f>IF(Rules!B23=Rules!D23,SUM(C13:I13)*D4*H4,SUM(C13:I13)*D4*H4*POWER(O2,A13-1))</f>
        <v>-2913.238472362656</v>
      </c>
      <c r="U13" s="264">
        <f t="shared" si="1"/>
        <v>-8208.4161264137911</v>
      </c>
      <c r="V13" s="93">
        <f>S13/B4</f>
        <v>3701.2033986126985</v>
      </c>
      <c r="W13" s="9">
        <f>T13/D4</f>
        <v>-3705.9187724825561</v>
      </c>
      <c r="X13" s="97">
        <f t="shared" si="0"/>
        <v>-0.27174970712775931</v>
      </c>
    </row>
    <row r="14" spans="1:24" x14ac:dyDescent="0.3">
      <c r="A14" s="98">
        <v>8</v>
      </c>
      <c r="B14" s="97">
        <f>C14*B4</f>
        <v>0.27208996843753985</v>
      </c>
      <c r="C14" s="97">
        <f>1/(1-D4*B4/(1-D4*B4/(1-D4*B4/(1-D4*B4/(1-D4*B4/(1-D4*B4/(1-D4*B4)))))))</f>
        <v>1.2720680981782191</v>
      </c>
      <c r="D14" s="128">
        <f>C14*D4*C13</f>
        <v>1.2719658508982457</v>
      </c>
      <c r="E14" s="1">
        <f>D14*D4*C12</f>
        <v>1.271590074296163</v>
      </c>
      <c r="F14" s="1">
        <f>E14*D4*C11</f>
        <v>1.2702090296883444</v>
      </c>
      <c r="G14" s="1">
        <f>F14*D4*C10</f>
        <v>1.2651334496809414</v>
      </c>
      <c r="H14" s="1">
        <f>G14*D4*C9</f>
        <v>1.2464798071659347</v>
      </c>
      <c r="I14" s="1">
        <f>H14*D4*C8</f>
        <v>1.1779244147634726</v>
      </c>
      <c r="J14" s="1">
        <f>I14*D4</f>
        <v>0.92597138072873597</v>
      </c>
      <c r="K14" s="1">
        <f>J14*D4</f>
        <v>0.72791003156246858</v>
      </c>
      <c r="L14" s="1"/>
      <c r="M14" s="235"/>
      <c r="N14" s="97">
        <f>B14+K14</f>
        <v>1.0000000000000084</v>
      </c>
      <c r="R14" s="267">
        <f>B14-K14</f>
        <v>-0.45582006312492873</v>
      </c>
      <c r="S14" s="268">
        <f>IF(Rules!B23=Rules!D23,SUM(C14:J14)*B4*F4,SUM(C14:J14)*B4*F4*POWER(O2,A14-1))</f>
        <v>911.12354832639846</v>
      </c>
      <c r="T14" s="253">
        <f>IF(Rules!B23=Rules!D23,SUM(C14:J14)*D4*H4,SUM(C14:J14)*D4*H4*POWER(O2,A14-1))</f>
        <v>-3352.8041592259983</v>
      </c>
      <c r="U14" s="264">
        <f t="shared" si="1"/>
        <v>-10650.09673731339</v>
      </c>
      <c r="V14" s="93">
        <f>S14/B4</f>
        <v>4259.6616331741443</v>
      </c>
      <c r="W14" s="9">
        <f>T14/D4</f>
        <v>-4265.0884889819145</v>
      </c>
      <c r="X14" s="97">
        <f t="shared" si="0"/>
        <v>-0.27174970712775937</v>
      </c>
    </row>
    <row r="15" spans="1:24" x14ac:dyDescent="0.3">
      <c r="A15" s="98">
        <v>9</v>
      </c>
      <c r="B15" s="97">
        <f>C15*B4</f>
        <v>0.27209430006483099</v>
      </c>
      <c r="C15" s="97">
        <f>1/(1-D4*B4/(1-D4*B4/(1-D4*B4/(1-D4*B4/(1-D4*B4/(1-D4*B4/(1-D4*B4/(1-D4*B4))))))))</f>
        <v>1.2720883492919293</v>
      </c>
      <c r="D15" s="128">
        <f>C15*D4*C14</f>
        <v>1.2720605283898527</v>
      </c>
      <c r="E15" s="1">
        <f>D15*D4*C13</f>
        <v>1.2719582817183295</v>
      </c>
      <c r="F15" s="1">
        <f>E15*D4*C12</f>
        <v>1.2715825073524081</v>
      </c>
      <c r="G15" s="1">
        <f>F15*D4*C11</f>
        <v>1.2702014709628722</v>
      </c>
      <c r="H15" s="1">
        <f>G15*D4*C10</f>
        <v>1.2651259211590931</v>
      </c>
      <c r="I15" s="1">
        <f>H15*D4*C9</f>
        <v>1.2464723896476766</v>
      </c>
      <c r="J15" s="1">
        <f>I15*D4*C8</f>
        <v>1.1779174052027857</v>
      </c>
      <c r="K15" s="1">
        <f>J15*D4</f>
        <v>0.92596587048333623</v>
      </c>
      <c r="L15" s="1">
        <f>K15*D4</f>
        <v>0.72790569993517817</v>
      </c>
      <c r="M15" s="235"/>
      <c r="N15" s="97">
        <f>B15+L15</f>
        <v>1.0000000000000091</v>
      </c>
      <c r="R15" s="267">
        <f>B15-L15</f>
        <v>-0.45581139987034719</v>
      </c>
      <c r="S15" s="268">
        <f>IF(Rules!B23=Rules!D23,SUM(C15:K15)*B4*F4,SUM(C15:K15)*B4*F4*POWER(O2,A15-1))</f>
        <v>1030.5891891002923</v>
      </c>
      <c r="T15" s="253">
        <f>IF(Rules!B23=Rules!D23,SUM(C15:K15)*D4*H4,SUM(C15:K15)*D4*H4*POWER(O2,A15-1))</f>
        <v>-3792.4206064213913</v>
      </c>
      <c r="U15" s="264">
        <f t="shared" si="1"/>
        <v>-13411.92815463449</v>
      </c>
      <c r="V15" s="93">
        <f>S15/B4</f>
        <v>4818.1843575860685</v>
      </c>
      <c r="W15" s="9">
        <f>T15/D4</f>
        <v>-4824.3227774925335</v>
      </c>
      <c r="X15" s="97">
        <f t="shared" si="0"/>
        <v>-0.27174970712775925</v>
      </c>
    </row>
    <row r="16" spans="1:24" ht="16.2" thickBot="1" x14ac:dyDescent="0.35">
      <c r="A16" s="99">
        <v>10</v>
      </c>
      <c r="B16" s="129">
        <f>C16*B4</f>
        <v>0.27209547867401851</v>
      </c>
      <c r="C16" s="129">
        <f>1/(1-D4*B4/(1-D4*B4/(1-D4*B4/(1-D4*B4/(1-D4*B4/(1-D4*B4/(1-D4*B4/(1-D4*B4/(1-D4*B4)))))))))</f>
        <v>1.2720938594956177</v>
      </c>
      <c r="D16" s="137">
        <f>C16*D4*C15</f>
        <v>1.2720862895539515</v>
      </c>
      <c r="E16" s="109">
        <f>D16*D4*C14</f>
        <v>1.2720584686969219</v>
      </c>
      <c r="F16" s="109">
        <f>E16*D4*C13</f>
        <v>1.2719562221909544</v>
      </c>
      <c r="G16" s="109">
        <f>F16*D4*C12</f>
        <v>1.2715804484334787</v>
      </c>
      <c r="H16" s="109">
        <f>G16*D4*C11</f>
        <v>1.2701994142800872</v>
      </c>
      <c r="I16" s="109">
        <f>H16*D4*C10</f>
        <v>1.2651238726945289</v>
      </c>
      <c r="J16" s="109">
        <f>I16*D4*C9</f>
        <v>1.246470371386508</v>
      </c>
      <c r="K16" s="109">
        <f>J16*D4*C8</f>
        <v>1.1779154979443671</v>
      </c>
      <c r="L16" s="109">
        <f>K16*D4</f>
        <v>0.92596437117940034</v>
      </c>
      <c r="M16" s="237">
        <f>L16*D4</f>
        <v>0.72790452132599215</v>
      </c>
      <c r="N16" s="129">
        <f>B16+M16</f>
        <v>1.0000000000000107</v>
      </c>
      <c r="R16" s="269">
        <f>B16-M16</f>
        <v>-0.45580904265197364</v>
      </c>
      <c r="S16" s="270">
        <f>IF(Rules!B23=Rules!D23,SUM(C16:L16)*B4*F4,SUM(C16:L16)*B4*F4*POWER(O2,A16-1))</f>
        <v>1150.0591005590309</v>
      </c>
      <c r="T16" s="254">
        <f>IF(Rules!B23=Rules!D23,SUM(C16:L16)*D4*H4,SUM(C16:L16)*D4*H4*POWER(O2,A16-1))</f>
        <v>-4232.0527691253292</v>
      </c>
      <c r="U16" s="264">
        <f t="shared" si="1"/>
        <v>-16493.921823200788</v>
      </c>
      <c r="V16" s="94">
        <f>S16/B4</f>
        <v>5376.7270481951291</v>
      </c>
      <c r="W16" s="10">
        <f>T16/D4</f>
        <v>-5383.5770576374416</v>
      </c>
      <c r="X16" s="129">
        <f t="shared" si="0"/>
        <v>-0.27174970712775925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46</v>
      </c>
    </row>
    <row r="21" spans="1:7" x14ac:dyDescent="0.3">
      <c r="A21" s="95">
        <v>1</v>
      </c>
      <c r="B21" s="107">
        <v>1</v>
      </c>
      <c r="C21" s="108">
        <f t="shared" ref="C21:C30" si="2">B21*$O$2</f>
        <v>5</v>
      </c>
      <c r="D21" s="57">
        <f>SUM($C$21:C21)</f>
        <v>5</v>
      </c>
      <c r="E21" s="57">
        <f t="shared" ref="E21:E30" si="3">D21/R7</f>
        <v>-8.7380738264847704</v>
      </c>
      <c r="F21" s="8">
        <f t="shared" ref="F21:F30" si="4">U7/E21</f>
        <v>28.803238808189633</v>
      </c>
      <c r="G21" s="256">
        <f>E21*U7</f>
        <v>2199.2406006238161</v>
      </c>
    </row>
    <row r="22" spans="1:7" x14ac:dyDescent="0.3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-61.761655192816932</v>
      </c>
      <c r="F22" s="9">
        <f t="shared" si="4"/>
        <v>12.824874705652336</v>
      </c>
      <c r="G22" s="257">
        <f t="shared" ref="G22:G30" si="5">E22*U8</f>
        <v>48920.510883359675</v>
      </c>
    </row>
    <row r="23" spans="1:7" x14ac:dyDescent="0.3">
      <c r="A23" s="97">
        <v>3</v>
      </c>
      <c r="B23" s="93">
        <f t="shared" ref="B23:B30" si="6">C22</f>
        <v>25</v>
      </c>
      <c r="C23" s="1">
        <f t="shared" si="2"/>
        <v>125</v>
      </c>
      <c r="D23" s="9">
        <f>SUM($C$21:C23)</f>
        <v>155</v>
      </c>
      <c r="E23" s="9">
        <f t="shared" si="3"/>
        <v>-334.1727555530419</v>
      </c>
      <c r="F23" s="9">
        <f t="shared" si="4"/>
        <v>4.9075360053525019</v>
      </c>
      <c r="G23" s="257">
        <f t="shared" si="5"/>
        <v>548031.56621255004</v>
      </c>
    </row>
    <row r="24" spans="1:7" x14ac:dyDescent="0.3">
      <c r="A24" s="97">
        <v>4</v>
      </c>
      <c r="B24" s="93">
        <f t="shared" si="6"/>
        <v>125</v>
      </c>
      <c r="C24" s="1">
        <f t="shared" si="2"/>
        <v>625</v>
      </c>
      <c r="D24" s="9">
        <f>SUM($C$21:C24)</f>
        <v>780</v>
      </c>
      <c r="E24" s="9">
        <f t="shared" si="3"/>
        <v>-1703.1211859485595</v>
      </c>
      <c r="F24" s="9">
        <f t="shared" si="4"/>
        <v>1.6460038675011328</v>
      </c>
      <c r="G24" s="257">
        <f t="shared" si="5"/>
        <v>4774434.6582061555</v>
      </c>
    </row>
    <row r="25" spans="1:7" x14ac:dyDescent="0.3">
      <c r="A25" s="97">
        <v>5</v>
      </c>
      <c r="B25" s="93">
        <f t="shared" si="6"/>
        <v>625</v>
      </c>
      <c r="C25" s="1">
        <f t="shared" si="2"/>
        <v>3125</v>
      </c>
      <c r="D25" s="9">
        <f>SUM($C$21:C25)</f>
        <v>3905</v>
      </c>
      <c r="E25" s="9">
        <f t="shared" si="3"/>
        <v>-8556.1062263960885</v>
      </c>
      <c r="F25" s="9">
        <f t="shared" si="4"/>
        <v>0.5008445629953816</v>
      </c>
      <c r="G25" s="257">
        <f t="shared" si="5"/>
        <v>36665304.762835048</v>
      </c>
    </row>
    <row r="26" spans="1:7" x14ac:dyDescent="0.3">
      <c r="A26" s="97">
        <v>6</v>
      </c>
      <c r="B26" s="93">
        <f t="shared" si="6"/>
        <v>3125</v>
      </c>
      <c r="C26" s="1">
        <f t="shared" si="2"/>
        <v>15625</v>
      </c>
      <c r="D26" s="9">
        <f>SUM($C$21:C26)</f>
        <v>19530</v>
      </c>
      <c r="E26" s="9">
        <f t="shared" si="3"/>
        <v>-42831.865572183546</v>
      </c>
      <c r="F26" s="9">
        <f t="shared" si="4"/>
        <v>0.14211030209391609</v>
      </c>
      <c r="G26" s="257">
        <f t="shared" si="5"/>
        <v>260711113.36186025</v>
      </c>
    </row>
    <row r="27" spans="1:7" x14ac:dyDescent="0.3">
      <c r="A27" s="97">
        <v>7</v>
      </c>
      <c r="B27" s="93">
        <f t="shared" si="6"/>
        <v>15625</v>
      </c>
      <c r="C27" s="1">
        <f t="shared" si="2"/>
        <v>78125</v>
      </c>
      <c r="D27" s="9">
        <f>SUM($C$21:C27)</f>
        <v>97655</v>
      </c>
      <c r="E27" s="9">
        <f t="shared" si="3"/>
        <v>-214225.27658838753</v>
      </c>
      <c r="F27" s="9">
        <f t="shared" si="4"/>
        <v>3.8316748878263522E-2</v>
      </c>
      <c r="G27" s="257">
        <f t="shared" si="5"/>
        <v>1758450215.0335748</v>
      </c>
    </row>
    <row r="28" spans="1:7" x14ac:dyDescent="0.3">
      <c r="A28" s="97">
        <v>8</v>
      </c>
      <c r="B28" s="93">
        <f t="shared" si="6"/>
        <v>78125</v>
      </c>
      <c r="C28" s="1">
        <f t="shared" si="2"/>
        <v>390625</v>
      </c>
      <c r="D28" s="9">
        <f>SUM($C$21:C28)</f>
        <v>488280</v>
      </c>
      <c r="E28" s="9">
        <f t="shared" si="3"/>
        <v>-1071212.1723044359</v>
      </c>
      <c r="F28" s="9">
        <f t="shared" si="4"/>
        <v>9.9420983187695315E-3</v>
      </c>
      <c r="G28" s="257">
        <f t="shared" si="5"/>
        <v>11408513261.22986</v>
      </c>
    </row>
    <row r="29" spans="1:7" x14ac:dyDescent="0.3">
      <c r="A29" s="97">
        <v>9</v>
      </c>
      <c r="B29" s="93">
        <f t="shared" si="6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-5356173.6294757938</v>
      </c>
      <c r="F29" s="9">
        <f t="shared" si="4"/>
        <v>2.5040129544768152E-3</v>
      </c>
      <c r="G29" s="257">
        <f t="shared" si="5"/>
        <v>71836615902.277206</v>
      </c>
    </row>
    <row r="30" spans="1:7" ht="16.2" thickBot="1" x14ac:dyDescent="0.35">
      <c r="A30" s="129">
        <v>10</v>
      </c>
      <c r="B30" s="94">
        <f t="shared" si="6"/>
        <v>1953125</v>
      </c>
      <c r="C30" s="109">
        <f t="shared" si="2"/>
        <v>9765625</v>
      </c>
      <c r="D30" s="10">
        <f>SUM($C$21:C30)</f>
        <v>12207030</v>
      </c>
      <c r="E30" s="10">
        <f t="shared" si="3"/>
        <v>-26781017.614256725</v>
      </c>
      <c r="F30" s="10">
        <f t="shared" si="4"/>
        <v>6.1588107146534794E-4</v>
      </c>
      <c r="G30" s="258">
        <f t="shared" si="5"/>
        <v>441724010875.31372</v>
      </c>
    </row>
    <row r="31" spans="1:7" ht="16.2" thickBot="1" x14ac:dyDescent="0.35"/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234</v>
      </c>
      <c r="F32" s="152" t="s">
        <v>235</v>
      </c>
      <c r="G32" s="260" t="s">
        <v>236</v>
      </c>
    </row>
    <row r="33" spans="1:7" x14ac:dyDescent="0.3">
      <c r="A33" s="95">
        <v>1</v>
      </c>
      <c r="B33" s="107">
        <v>1</v>
      </c>
      <c r="C33" s="108">
        <f t="shared" ref="C33:C42" si="7">B33*$O$2</f>
        <v>5</v>
      </c>
      <c r="D33" s="57">
        <f>SUM($C$33:C33)</f>
        <v>5</v>
      </c>
      <c r="E33" s="96">
        <f>D33/(B7-((1-B7)/-X7))</f>
        <v>-1.8664688842593355</v>
      </c>
      <c r="F33" s="8">
        <f t="shared" ref="F33:F42" si="8">U7/E33</f>
        <v>134.84544493100802</v>
      </c>
      <c r="G33" s="259">
        <f>(B7-((1-B7)/-X7))</f>
        <v>-2.6788552663089975</v>
      </c>
    </row>
    <row r="34" spans="1:7" x14ac:dyDescent="0.3">
      <c r="A34" s="97">
        <v>2</v>
      </c>
      <c r="B34" s="93">
        <f>C33</f>
        <v>5</v>
      </c>
      <c r="C34" s="1">
        <f t="shared" si="7"/>
        <v>25</v>
      </c>
      <c r="D34" s="9">
        <f>SUM($C$33:C34)</f>
        <v>30</v>
      </c>
      <c r="E34" s="96">
        <f>D34/(B8-((1-B8)/-X8))</f>
        <v>-12.11376683282918</v>
      </c>
      <c r="F34" s="9">
        <f t="shared" si="8"/>
        <v>65.387216081703869</v>
      </c>
      <c r="G34" s="259">
        <f t="shared" ref="G34:G42" si="9">(B8-((1-B8)/-X8))</f>
        <v>-2.4765211691790072</v>
      </c>
    </row>
    <row r="35" spans="1:7" x14ac:dyDescent="0.3">
      <c r="A35" s="97">
        <v>3</v>
      </c>
      <c r="B35" s="93">
        <f t="shared" ref="B35:B42" si="10">C34</f>
        <v>25</v>
      </c>
      <c r="C35" s="1">
        <f t="shared" si="7"/>
        <v>125</v>
      </c>
      <c r="D35" s="9">
        <f>SUM($C$33:C35)</f>
        <v>155</v>
      </c>
      <c r="E35" s="96">
        <f t="shared" ref="E35:E42" si="11">D35/(B9-((1-B9)/-X9))</f>
        <v>-63.910622739351048</v>
      </c>
      <c r="F35" s="9">
        <f t="shared" si="8"/>
        <v>25.660285561177208</v>
      </c>
      <c r="G35" s="259">
        <f t="shared" si="9"/>
        <v>-2.4252619260516672</v>
      </c>
    </row>
    <row r="36" spans="1:7" x14ac:dyDescent="0.3">
      <c r="A36" s="97">
        <v>4</v>
      </c>
      <c r="B36" s="93">
        <f t="shared" si="10"/>
        <v>125</v>
      </c>
      <c r="C36" s="1">
        <f t="shared" si="7"/>
        <v>625</v>
      </c>
      <c r="D36" s="9">
        <f>SUM($C$33:C36)</f>
        <v>780</v>
      </c>
      <c r="E36" s="96">
        <f t="shared" si="11"/>
        <v>-323.44006848913807</v>
      </c>
      <c r="F36" s="9">
        <f t="shared" si="8"/>
        <v>8.6672751214452219</v>
      </c>
      <c r="G36" s="259">
        <f t="shared" si="9"/>
        <v>-2.4115750520445935</v>
      </c>
    </row>
    <row r="37" spans="1:7" x14ac:dyDescent="0.3">
      <c r="A37" s="97">
        <v>5</v>
      </c>
      <c r="B37" s="93">
        <f t="shared" si="10"/>
        <v>625</v>
      </c>
      <c r="C37" s="1">
        <f t="shared" si="7"/>
        <v>3125</v>
      </c>
      <c r="D37" s="9">
        <f>SUM($C$33:C37)</f>
        <v>3905</v>
      </c>
      <c r="E37" s="96">
        <f t="shared" si="11"/>
        <v>-1621.7654164231512</v>
      </c>
      <c r="F37" s="9">
        <f t="shared" si="8"/>
        <v>2.6423545850131123</v>
      </c>
      <c r="G37" s="259">
        <f t="shared" si="9"/>
        <v>-2.4078698191829657</v>
      </c>
    </row>
    <row r="38" spans="1:7" x14ac:dyDescent="0.3">
      <c r="A38" s="97">
        <v>6</v>
      </c>
      <c r="B38" s="93">
        <f t="shared" si="10"/>
        <v>3125</v>
      </c>
      <c r="C38" s="1">
        <f t="shared" si="7"/>
        <v>15625</v>
      </c>
      <c r="D38" s="9">
        <f>SUM($C$33:C38)</f>
        <v>19530</v>
      </c>
      <c r="E38" s="96">
        <f t="shared" si="11"/>
        <v>-8114.2963819908855</v>
      </c>
      <c r="F38" s="9">
        <f t="shared" si="8"/>
        <v>0.7501388991925837</v>
      </c>
      <c r="G38" s="259">
        <f t="shared" si="9"/>
        <v>-2.4068630329236522</v>
      </c>
    </row>
    <row r="39" spans="1:7" x14ac:dyDescent="0.3">
      <c r="A39" s="97">
        <v>7</v>
      </c>
      <c r="B39" s="93">
        <f t="shared" si="10"/>
        <v>15625</v>
      </c>
      <c r="C39" s="1">
        <f t="shared" si="7"/>
        <v>78125</v>
      </c>
      <c r="D39" s="9">
        <f>SUM($C$33:C39)</f>
        <v>97655</v>
      </c>
      <c r="E39" s="96">
        <f t="shared" si="11"/>
        <v>-40578.176061964448</v>
      </c>
      <c r="F39" s="9">
        <f t="shared" si="8"/>
        <v>0.20228647324806373</v>
      </c>
      <c r="G39" s="259">
        <f t="shared" si="9"/>
        <v>-2.4065891934343484</v>
      </c>
    </row>
    <row r="40" spans="1:7" x14ac:dyDescent="0.3">
      <c r="A40" s="97">
        <v>8</v>
      </c>
      <c r="B40" s="93">
        <f t="shared" si="10"/>
        <v>78125</v>
      </c>
      <c r="C40" s="1">
        <f t="shared" si="7"/>
        <v>390625</v>
      </c>
      <c r="D40" s="9">
        <f>SUM($C$33:C40)</f>
        <v>488280</v>
      </c>
      <c r="E40" s="96">
        <f>D40/(B14-((1-B14)/-X14))</f>
        <v>-202899.23927688613</v>
      </c>
      <c r="F40" s="9">
        <f t="shared" si="8"/>
        <v>5.2489584363496565E-2</v>
      </c>
      <c r="G40" s="259">
        <f t="shared" si="9"/>
        <v>-2.4065146904452877</v>
      </c>
    </row>
    <row r="41" spans="1:7" x14ac:dyDescent="0.3">
      <c r="A41" s="97">
        <v>9</v>
      </c>
      <c r="B41" s="93">
        <f t="shared" si="10"/>
        <v>390625</v>
      </c>
      <c r="C41" s="1">
        <f t="shared" si="7"/>
        <v>1953125</v>
      </c>
      <c r="D41" s="9">
        <f>SUM($C$33:C41)</f>
        <v>2441405</v>
      </c>
      <c r="E41" s="96">
        <f t="shared" si="11"/>
        <v>-1014506.8198262452</v>
      </c>
      <c r="F41" s="9">
        <f t="shared" si="8"/>
        <v>1.3220145880272696E-2</v>
      </c>
      <c r="G41" s="259">
        <f t="shared" si="9"/>
        <v>-2.4064944190499773</v>
      </c>
    </row>
    <row r="42" spans="1:7" ht="16.2" thickBot="1" x14ac:dyDescent="0.35">
      <c r="A42" s="129">
        <v>10</v>
      </c>
      <c r="B42" s="94">
        <f t="shared" si="10"/>
        <v>1953125</v>
      </c>
      <c r="C42" s="109">
        <f t="shared" si="7"/>
        <v>9765625</v>
      </c>
      <c r="D42" s="10">
        <f>SUM($C$33:C42)</f>
        <v>12207030</v>
      </c>
      <c r="E42" s="357">
        <f t="shared" si="11"/>
        <v>-5072547.8031997671</v>
      </c>
      <c r="F42" s="10">
        <f t="shared" si="8"/>
        <v>3.2516050046480409E-3</v>
      </c>
      <c r="G42" s="259">
        <f t="shared" si="9"/>
        <v>-2.4064889033277903</v>
      </c>
    </row>
    <row r="43" spans="1:7" ht="16.2" thickBot="1" x14ac:dyDescent="0.35"/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1" t="s">
        <v>146</v>
      </c>
      <c r="F44" s="152" t="s">
        <v>147</v>
      </c>
      <c r="G44" s="260" t="s">
        <v>46</v>
      </c>
    </row>
    <row r="45" spans="1:7" x14ac:dyDescent="0.3">
      <c r="A45" s="95">
        <v>1</v>
      </c>
      <c r="B45" s="107">
        <v>1</v>
      </c>
      <c r="C45" s="108">
        <f t="shared" ref="C45:C54" si="12">B45*$O$2</f>
        <v>5</v>
      </c>
      <c r="D45" s="57">
        <f>SUM(C45:C45)</f>
        <v>5</v>
      </c>
      <c r="E45" s="57">
        <f t="shared" ref="E45:E54" si="13">D45/R7</f>
        <v>-8.7380738264847704</v>
      </c>
      <c r="F45" s="8">
        <f t="shared" ref="F45:F54" si="14">U7/E45</f>
        <v>28.803238808189633</v>
      </c>
      <c r="G45" s="256">
        <f>E45*U7</f>
        <v>2199.2406006238161</v>
      </c>
    </row>
    <row r="46" spans="1:7" x14ac:dyDescent="0.3">
      <c r="A46" s="97">
        <v>2</v>
      </c>
      <c r="B46" s="93">
        <f t="shared" ref="B46:B54" si="15">B45*$O$2*2</f>
        <v>10</v>
      </c>
      <c r="C46" s="1">
        <f t="shared" si="12"/>
        <v>50</v>
      </c>
      <c r="D46" s="9">
        <f>SUM($C$45:C46)</f>
        <v>55</v>
      </c>
      <c r="E46" s="9">
        <f t="shared" si="13"/>
        <v>-113.22970118683105</v>
      </c>
      <c r="F46" s="9">
        <f t="shared" si="14"/>
        <v>6.9953862030830916</v>
      </c>
      <c r="G46" s="257">
        <f t="shared" ref="G46:G54" si="16">E46*U8</f>
        <v>89687.603286159414</v>
      </c>
    </row>
    <row r="47" spans="1:7" x14ac:dyDescent="0.3">
      <c r="A47" s="97">
        <v>3</v>
      </c>
      <c r="B47" s="93">
        <f t="shared" si="15"/>
        <v>100</v>
      </c>
      <c r="C47" s="1">
        <f t="shared" si="12"/>
        <v>500</v>
      </c>
      <c r="D47" s="9">
        <f>SUM($C$45:C47)</f>
        <v>555</v>
      </c>
      <c r="E47" s="9">
        <f t="shared" si="13"/>
        <v>-1196.5540602060532</v>
      </c>
      <c r="F47" s="9">
        <f t="shared" si="14"/>
        <v>1.3705731186119601</v>
      </c>
      <c r="G47" s="257">
        <f t="shared" si="16"/>
        <v>1962306.5757933243</v>
      </c>
    </row>
    <row r="48" spans="1:7" x14ac:dyDescent="0.3">
      <c r="A48" s="97">
        <v>4</v>
      </c>
      <c r="B48" s="93">
        <f t="shared" si="15"/>
        <v>1000</v>
      </c>
      <c r="C48" s="1">
        <f t="shared" si="12"/>
        <v>5000</v>
      </c>
      <c r="D48" s="9">
        <f>SUM($C$45:C48)</f>
        <v>5555</v>
      </c>
      <c r="E48" s="9">
        <f t="shared" si="13"/>
        <v>-12129.279728133652</v>
      </c>
      <c r="F48" s="9">
        <f t="shared" si="14"/>
        <v>0.23112205520267931</v>
      </c>
      <c r="G48" s="257">
        <f t="shared" si="16"/>
        <v>34002544.264532298</v>
      </c>
    </row>
    <row r="49" spans="1:7" x14ac:dyDescent="0.3">
      <c r="A49" s="97">
        <v>5</v>
      </c>
      <c r="B49" s="93">
        <f t="shared" si="15"/>
        <v>10000</v>
      </c>
      <c r="C49" s="1">
        <f t="shared" si="12"/>
        <v>50000</v>
      </c>
      <c r="D49" s="9">
        <f>SUM($C$45:C49)</f>
        <v>55555</v>
      </c>
      <c r="E49" s="9">
        <f t="shared" si="13"/>
        <v>-121724.57910561709</v>
      </c>
      <c r="F49" s="9">
        <f t="shared" si="14"/>
        <v>3.5204716380109177E-2</v>
      </c>
      <c r="G49" s="257">
        <f t="shared" si="16"/>
        <v>521623817.18291968</v>
      </c>
    </row>
    <row r="50" spans="1:7" x14ac:dyDescent="0.3">
      <c r="A50" s="97">
        <v>6</v>
      </c>
      <c r="B50" s="93">
        <f t="shared" si="15"/>
        <v>100000</v>
      </c>
      <c r="C50" s="1">
        <f t="shared" si="12"/>
        <v>500000</v>
      </c>
      <c r="D50" s="9">
        <f>SUM($C$45:C50)</f>
        <v>555555</v>
      </c>
      <c r="E50" s="9">
        <f t="shared" si="13"/>
        <v>-1218405.3803356083</v>
      </c>
      <c r="F50" s="9">
        <f t="shared" si="14"/>
        <v>4.9957505555600816E-3</v>
      </c>
      <c r="G50" s="257">
        <f t="shared" si="16"/>
        <v>7416250004.2881861</v>
      </c>
    </row>
    <row r="51" spans="1:7" x14ac:dyDescent="0.3">
      <c r="A51" s="97">
        <v>7</v>
      </c>
      <c r="B51" s="93">
        <f t="shared" si="15"/>
        <v>1000000</v>
      </c>
      <c r="C51" s="1">
        <f t="shared" si="12"/>
        <v>5000000</v>
      </c>
      <c r="D51" s="9">
        <f>SUM($C$45:C51)</f>
        <v>5555555</v>
      </c>
      <c r="E51" s="9">
        <f t="shared" si="13"/>
        <v>-12187192.734391473</v>
      </c>
      <c r="F51" s="9">
        <f t="shared" si="14"/>
        <v>6.7352804746003314E-4</v>
      </c>
      <c r="G51" s="257">
        <f t="shared" si="16"/>
        <v>100037549376.69196</v>
      </c>
    </row>
    <row r="52" spans="1:7" x14ac:dyDescent="0.3">
      <c r="A52" s="97">
        <v>8</v>
      </c>
      <c r="B52" s="93">
        <f t="shared" si="15"/>
        <v>10000000</v>
      </c>
      <c r="C52" s="1">
        <f t="shared" si="12"/>
        <v>50000000</v>
      </c>
      <c r="D52" s="9">
        <f>SUM($C$45:C52)</f>
        <v>55555555</v>
      </c>
      <c r="E52" s="9">
        <f t="shared" si="13"/>
        <v>-121880451.2884586</v>
      </c>
      <c r="F52" s="9">
        <f t="shared" si="14"/>
        <v>8.7381500681413168E-5</v>
      </c>
      <c r="G52" s="257">
        <f t="shared" si="16"/>
        <v>1298038596609.4966</v>
      </c>
    </row>
    <row r="53" spans="1:7" x14ac:dyDescent="0.3">
      <c r="A53" s="97">
        <v>9</v>
      </c>
      <c r="B53" s="93">
        <f t="shared" si="15"/>
        <v>100000000</v>
      </c>
      <c r="C53" s="1">
        <f t="shared" si="12"/>
        <v>500000000</v>
      </c>
      <c r="D53" s="9">
        <f>SUM($C$45:C53)</f>
        <v>555555555</v>
      </c>
      <c r="E53" s="9">
        <f t="shared" si="13"/>
        <v>-1218827688.7283304</v>
      </c>
      <c r="F53" s="9">
        <f t="shared" si="14"/>
        <v>1.1003957555828001E-5</v>
      </c>
      <c r="G53" s="257">
        <f t="shared" si="16"/>
        <v>16346829394103.576</v>
      </c>
    </row>
    <row r="54" spans="1:7" ht="16.2" thickBot="1" x14ac:dyDescent="0.35">
      <c r="A54" s="129">
        <v>10</v>
      </c>
      <c r="B54" s="94">
        <f t="shared" si="15"/>
        <v>1000000000</v>
      </c>
      <c r="C54" s="109">
        <f t="shared" si="12"/>
        <v>5000000000</v>
      </c>
      <c r="D54" s="10">
        <f>SUM($C$45:C54)</f>
        <v>5555555555</v>
      </c>
      <c r="E54" s="10">
        <f t="shared" si="13"/>
        <v>-12188339929.977791</v>
      </c>
      <c r="F54" s="10">
        <f t="shared" si="14"/>
        <v>1.3532541689810617E-6</v>
      </c>
      <c r="G54" s="258">
        <f t="shared" si="16"/>
        <v>201033525959650.25</v>
      </c>
    </row>
  </sheetData>
  <mergeCells count="1">
    <mergeCell ref="A18:F18"/>
  </mergeCells>
  <conditionalFormatting sqref="F45:F54">
    <cfRule type="cellIs" dxfId="184" priority="37" operator="equal">
      <formula>MAX($F$45:$F$54)</formula>
    </cfRule>
  </conditionalFormatting>
  <conditionalFormatting sqref="F21:F30">
    <cfRule type="cellIs" dxfId="183" priority="36" operator="equal">
      <formula>MAX($F$21:$F$30)</formula>
    </cfRule>
  </conditionalFormatting>
  <conditionalFormatting sqref="E21:E30">
    <cfRule type="cellIs" dxfId="182" priority="32" stopIfTrue="1" operator="lessThan">
      <formula>0</formula>
    </cfRule>
    <cfRule type="cellIs" dxfId="181" priority="33" operator="equal">
      <formula>MIN($E$21:$E$30)</formula>
    </cfRule>
  </conditionalFormatting>
  <conditionalFormatting sqref="E45:E54">
    <cfRule type="cellIs" dxfId="180" priority="30" stopIfTrue="1" operator="lessThan">
      <formula>0</formula>
    </cfRule>
    <cfRule type="cellIs" dxfId="179" priority="31" operator="equal">
      <formula>MIN($E$45:$E$54)</formula>
    </cfRule>
  </conditionalFormatting>
  <conditionalFormatting sqref="R7:R16">
    <cfRule type="cellIs" dxfId="178" priority="26" operator="lessThanOrEqual">
      <formula>0</formula>
    </cfRule>
    <cfRule type="cellIs" dxfId="177" priority="27" operator="greaterThan">
      <formula>0</formula>
    </cfRule>
  </conditionalFormatting>
  <conditionalFormatting sqref="U7:U16">
    <cfRule type="cellIs" dxfId="176" priority="11" operator="lessThanOrEqual">
      <formula>0</formula>
    </cfRule>
    <cfRule type="cellIs" dxfId="175" priority="12" operator="greaterThan">
      <formula>0</formula>
    </cfRule>
  </conditionalFormatting>
  <conditionalFormatting sqref="S7:T16">
    <cfRule type="cellIs" dxfId="174" priority="5" operator="lessThanOrEqual">
      <formula>0</formula>
    </cfRule>
    <cfRule type="cellIs" dxfId="173" priority="6" operator="greaterThan">
      <formula>0</formula>
    </cfRule>
  </conditionalFormatting>
  <conditionalFormatting sqref="E33:E42">
    <cfRule type="cellIs" dxfId="172" priority="3" stopIfTrue="1" operator="lessThan">
      <formula>0</formula>
    </cfRule>
    <cfRule type="cellIs" dxfId="171" priority="4" operator="equal">
      <formula>MIN($E$33:$E$42)</formula>
    </cfRule>
  </conditionalFormatting>
  <conditionalFormatting sqref="F33:F42">
    <cfRule type="cellIs" dxfId="170" priority="1" operator="lessThanOrEqual">
      <formula>0</formula>
    </cfRule>
    <cfRule type="cellIs" dxfId="169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DA1D-27D7-3943-9C9D-0867B9CE4F42}">
  <sheetPr>
    <pageSetUpPr fitToPage="1"/>
  </sheetPr>
  <dimension ref="A1:X54"/>
  <sheetViews>
    <sheetView zoomScale="90" zoomScaleNormal="90" workbookViewId="0">
      <selection activeCell="B34" sqref="B34:B42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4" x14ac:dyDescent="0.3">
      <c r="C1" t="s">
        <v>93</v>
      </c>
      <c r="D1">
        <f>C2+E2</f>
        <v>1.0000000000000011</v>
      </c>
    </row>
    <row r="2" spans="1:24" x14ac:dyDescent="0.3">
      <c r="A2" t="s">
        <v>39</v>
      </c>
      <c r="B2" s="133" t="s">
        <v>122</v>
      </c>
      <c r="C2" s="139">
        <f>Analysis!B58</f>
        <v>0.22425620576546471</v>
      </c>
      <c r="D2" s="133" t="s">
        <v>123</v>
      </c>
      <c r="E2" s="139">
        <f>Analysis!L58</f>
        <v>0.77574379423453632</v>
      </c>
      <c r="F2" s="133" t="s">
        <v>46</v>
      </c>
      <c r="G2" s="139">
        <f>Analysis!S58</f>
        <v>536.53580429727708</v>
      </c>
      <c r="H2" t="s">
        <v>149</v>
      </c>
      <c r="I2" s="153">
        <f>Analysis!T58</f>
        <v>-537.21935681772879</v>
      </c>
      <c r="J2" t="s">
        <v>47</v>
      </c>
      <c r="K2" s="153">
        <f>G2*C2+I2*E2</f>
        <v>-296.4230984649929</v>
      </c>
      <c r="L2" t="s">
        <v>46</v>
      </c>
      <c r="M2" s="160">
        <v>4</v>
      </c>
      <c r="N2" t="s">
        <v>149</v>
      </c>
      <c r="O2" s="160">
        <v>6</v>
      </c>
    </row>
    <row r="4" spans="1:24" x14ac:dyDescent="0.3">
      <c r="A4" t="s">
        <v>120</v>
      </c>
      <c r="B4">
        <f>$C$2</f>
        <v>0.22425620576546471</v>
      </c>
      <c r="C4" t="s">
        <v>121</v>
      </c>
      <c r="D4">
        <f>$E$2</f>
        <v>0.77574379423453632</v>
      </c>
      <c r="E4" t="s">
        <v>46</v>
      </c>
      <c r="F4">
        <f>G2</f>
        <v>536.53580429727708</v>
      </c>
      <c r="G4" t="s">
        <v>149</v>
      </c>
      <c r="H4">
        <f>I2</f>
        <v>-537.21935681772879</v>
      </c>
      <c r="I4" t="s">
        <v>47</v>
      </c>
      <c r="J4">
        <f>B4*F4+D4*H4</f>
        <v>-296.4230984649929</v>
      </c>
    </row>
    <row r="5" spans="1:24" ht="16.2" thickBot="1" x14ac:dyDescent="0.35"/>
    <row r="6" spans="1:24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241" t="s">
        <v>47</v>
      </c>
      <c r="V6" s="159" t="s">
        <v>46</v>
      </c>
      <c r="W6" s="152" t="s">
        <v>194</v>
      </c>
      <c r="X6" s="260" t="s">
        <v>233</v>
      </c>
    </row>
    <row r="7" spans="1:24" x14ac:dyDescent="0.3">
      <c r="A7" s="100">
        <v>1</v>
      </c>
      <c r="B7" s="95">
        <f>C7*B4</f>
        <v>0.22425620576546471</v>
      </c>
      <c r="C7" s="95">
        <v>1</v>
      </c>
      <c r="D7" s="22">
        <f>C7*D4</f>
        <v>0.77574379423453632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1.0000000000000011</v>
      </c>
      <c r="R7" s="265">
        <f>B7-D7</f>
        <v>-0.55148758846907164</v>
      </c>
      <c r="S7" s="266">
        <f>IF(Rules!B23=Rules!D23,SUM(C7)*B4*F4,SUM(C7)*B4*F4*POWER(O2,A7-1))</f>
        <v>120.32148372902927</v>
      </c>
      <c r="T7" s="252">
        <f>IF(Rules!B23=Rules!D23,SUM(C7)*D4*H4,SUM(C7)*D4*H4*POWER(O2,A7-1))</f>
        <v>-416.74458219402214</v>
      </c>
      <c r="U7" s="263">
        <f>S7+T7</f>
        <v>-296.4230984649929</v>
      </c>
      <c r="V7" s="280">
        <f>S7/B4</f>
        <v>536.53580429727708</v>
      </c>
      <c r="W7" s="57">
        <f>T7/D4</f>
        <v>-537.21935681772879</v>
      </c>
      <c r="X7" s="96">
        <f>S7/T7</f>
        <v>-0.28871757155324379</v>
      </c>
    </row>
    <row r="8" spans="1:24" x14ac:dyDescent="0.3">
      <c r="A8" s="98">
        <v>2</v>
      </c>
      <c r="B8" s="97">
        <f>C8*B4</f>
        <v>0.27148523184147066</v>
      </c>
      <c r="C8" s="97">
        <f>1/(1-B4*D4)</f>
        <v>1.2106029838273451</v>
      </c>
      <c r="D8" s="128">
        <f>C8*D4</f>
        <v>0.93911775198587566</v>
      </c>
      <c r="E8" s="1">
        <f>D8*D4</f>
        <v>0.72851476815853144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1.0000000000000022</v>
      </c>
      <c r="R8" s="267">
        <f>B8-E8</f>
        <v>-0.45702953631706078</v>
      </c>
      <c r="S8" s="268">
        <f>IF(Rules!B23=Rules!D23,SUM(C8:D8)*B4*F4,SUM(C8:D8)*B4*F4*POWER(O2,A8-1))</f>
        <v>258.65758853610731</v>
      </c>
      <c r="T8" s="253">
        <f>IF(Rules!B23=Rules!D23,SUM(C8:D8)*D4*H4,SUM(C8:D8)*D4*H4*POWER(O2,A8-1))</f>
        <v>-895.88446988030671</v>
      </c>
      <c r="U8" s="264">
        <f>S8+T8+U7</f>
        <v>-933.64997980919236</v>
      </c>
      <c r="V8" s="93">
        <f>S8/B4</f>
        <v>1153.4021440040808</v>
      </c>
      <c r="W8" s="9">
        <f>T8/D4</f>
        <v>-1154.8715910313133</v>
      </c>
      <c r="X8" s="97">
        <f t="shared" ref="X8:X16" si="0">S8/T8</f>
        <v>-0.28871757155324379</v>
      </c>
    </row>
    <row r="9" spans="1:24" x14ac:dyDescent="0.3">
      <c r="A9" s="98">
        <v>3</v>
      </c>
      <c r="B9" s="97">
        <f>C9*B4</f>
        <v>0.28408544898327309</v>
      </c>
      <c r="C9" s="97">
        <f>1/(1-D4*B4/(1-D4*B4))</f>
        <v>1.2667896882210696</v>
      </c>
      <c r="D9" s="128">
        <f>C9*D4*C8</f>
        <v>1.1896646842410592</v>
      </c>
      <c r="E9" s="1">
        <f>D9*(D4)</f>
        <v>0.9228749960199909</v>
      </c>
      <c r="F9" s="1">
        <f>E9*D4</f>
        <v>0.71591455101673029</v>
      </c>
      <c r="G9" s="1"/>
      <c r="H9" s="1"/>
      <c r="I9" s="1"/>
      <c r="J9" s="1"/>
      <c r="K9" s="1"/>
      <c r="L9" s="1"/>
      <c r="M9" s="235"/>
      <c r="N9" s="97">
        <f>B9+F9</f>
        <v>1.0000000000000033</v>
      </c>
      <c r="R9" s="267">
        <f>B9-F9</f>
        <v>-0.4318291020334572</v>
      </c>
      <c r="S9" s="268">
        <f>IF(Rules!B23=Rules!D23,SUM(C9:E9)*B4*F4,SUM(C9:E9)*B4*F4*POWER(O2,A9-1))</f>
        <v>406.60592362485215</v>
      </c>
      <c r="T9" s="253">
        <f>IF(Rules!B23=Rules!D23,SUM(C9:E9)*D4*H4,SUM(C9:E9)*D4*H4*POWER(O2,A9-1))</f>
        <v>-1408.3172057640697</v>
      </c>
      <c r="U9" s="264">
        <f t="shared" ref="U9:U16" si="1">S9+T9+U8</f>
        <v>-1935.3612619484099</v>
      </c>
      <c r="V9" s="93">
        <f>S9/B4</f>
        <v>1813.1312007039637</v>
      </c>
      <c r="W9" s="9">
        <f>T9/D4</f>
        <v>-1815.4411498112261</v>
      </c>
      <c r="X9" s="97">
        <f t="shared" si="0"/>
        <v>-0.28871757155324379</v>
      </c>
    </row>
    <row r="10" spans="1:24" x14ac:dyDescent="0.3">
      <c r="A10" s="98">
        <v>4</v>
      </c>
      <c r="B10" s="97">
        <f>C10*B4</f>
        <v>0.28764717884915697</v>
      </c>
      <c r="C10" s="97">
        <f>1/(1-D4*B4/(1-D4*B4/(1-D4*B4)))</f>
        <v>1.2826721020598595</v>
      </c>
      <c r="D10" s="128">
        <f>C10*D4*C9</f>
        <v>1.2604873122462812</v>
      </c>
      <c r="E10" s="1">
        <f>D10*D4*C8</f>
        <v>1.1837460110834461</v>
      </c>
      <c r="F10" s="1">
        <f>E10*D4</f>
        <v>0.91828362204786995</v>
      </c>
      <c r="G10" s="1">
        <f>F10*D4</f>
        <v>0.71235282115084753</v>
      </c>
      <c r="H10" s="1"/>
      <c r="I10" s="1"/>
      <c r="J10" s="1"/>
      <c r="K10" s="1"/>
      <c r="L10" s="1"/>
      <c r="M10" s="235"/>
      <c r="N10" s="97">
        <f>B10+G10</f>
        <v>1.0000000000000044</v>
      </c>
      <c r="R10" s="267">
        <f>B10-G10</f>
        <v>-0.42470564230169056</v>
      </c>
      <c r="S10" s="268">
        <f>IF(Rules!B23=Rules!D23,SUM(C10:F10)*B4*F4,SUM(C10:F10)*B4*F4*POWER(O2,A10-1))</f>
        <v>558.91603838951085</v>
      </c>
      <c r="T10" s="253">
        <f>IF(Rules!B23=Rules!D23,SUM(C10:F10)*D4*H4,SUM(C10:F10)*D4*H4*POWER(O2,A10-1))</f>
        <v>-1935.8573687865708</v>
      </c>
      <c r="U10" s="264">
        <f t="shared" si="1"/>
        <v>-3312.3025923454697</v>
      </c>
      <c r="V10" s="93">
        <f>S10/B4</f>
        <v>2492.3102416797578</v>
      </c>
      <c r="W10" s="9">
        <f>T10/D4</f>
        <v>-2495.4854723611088</v>
      </c>
      <c r="X10" s="97">
        <f t="shared" si="0"/>
        <v>-0.28871757155324373</v>
      </c>
    </row>
    <row r="11" spans="1:24" x14ac:dyDescent="0.3">
      <c r="A11" s="98">
        <v>5</v>
      </c>
      <c r="B11" s="97">
        <f>C11*B4</f>
        <v>0.2886702290235636</v>
      </c>
      <c r="C11" s="97">
        <f>1/(1-D4*B4/(1-D4*B4/(1-D4*B4/(1-D4*B4))))</f>
        <v>1.2872340724673876</v>
      </c>
      <c r="D11" s="128">
        <f>C11*D4*C10</f>
        <v>1.2808299841110637</v>
      </c>
      <c r="E11" s="1">
        <f>D11*D4*C9</f>
        <v>1.2586770551288236</v>
      </c>
      <c r="F11" s="1">
        <f>E11*D4*C8</f>
        <v>1.182045966488783</v>
      </c>
      <c r="G11" s="1">
        <f>F11*D4</f>
        <v>0.91696482300363813</v>
      </c>
      <c r="H11" s="1">
        <f>G11*D4</f>
        <v>0.71132977097644223</v>
      </c>
      <c r="I11" s="1"/>
      <c r="J11" s="1"/>
      <c r="K11" s="1"/>
      <c r="L11" s="1"/>
      <c r="M11" s="235"/>
      <c r="N11" s="97">
        <f>B11+H11</f>
        <v>1.0000000000000058</v>
      </c>
      <c r="R11" s="267">
        <f>B11-H11</f>
        <v>-0.42265954195287864</v>
      </c>
      <c r="S11" s="268">
        <f>IF(Rules!B23=Rules!D23,SUM(C11:G11)*B4*F4,SUM(C11:G11)*B4*F4*POWER(O2,A11-1))</f>
        <v>712.99526096246348</v>
      </c>
      <c r="T11" s="253">
        <f>IF(Rules!B23=Rules!D23,SUM(C11:G11)*D4*H4,SUM(C11:G11)*D4*H4*POWER(O2,A11-1))</f>
        <v>-2469.5250002508992</v>
      </c>
      <c r="U11" s="264">
        <f t="shared" si="1"/>
        <v>-5068.8323316339056</v>
      </c>
      <c r="V11" s="93">
        <f>S11/B4</f>
        <v>3179.3780623762977</v>
      </c>
      <c r="W11" s="9">
        <f>T11/D4</f>
        <v>-3183.4286250239334</v>
      </c>
      <c r="X11" s="97">
        <f t="shared" si="0"/>
        <v>-0.28871757155324385</v>
      </c>
    </row>
    <row r="12" spans="1:24" x14ac:dyDescent="0.3">
      <c r="A12" s="98">
        <v>6</v>
      </c>
      <c r="B12" s="97">
        <f>C12*B4</f>
        <v>0.28896543059231777</v>
      </c>
      <c r="C12" s="97">
        <f>1/(1-D4*B4/(1-D4*B4/(1-D4*B4/(1-D4*B4/(1-D4*B4)))))</f>
        <v>1.2885504309946647</v>
      </c>
      <c r="D12" s="128">
        <f>C12*D4*C11</f>
        <v>1.2866998708452302</v>
      </c>
      <c r="E12" s="1">
        <f>D12*D4*C10</f>
        <v>1.2802984401829978</v>
      </c>
      <c r="F12" s="1">
        <f>E12*D4*C9</f>
        <v>1.258154704657372</v>
      </c>
      <c r="G12" s="1">
        <f>F12*D4*C8</f>
        <v>1.1815554178882846</v>
      </c>
      <c r="H12" s="1">
        <f>G12*D4</f>
        <v>0.91658428297103101</v>
      </c>
      <c r="I12" s="1">
        <f>H12*D4</f>
        <v>0.7110345694076895</v>
      </c>
      <c r="J12" s="1"/>
      <c r="K12" s="1"/>
      <c r="L12" s="1"/>
      <c r="M12" s="235"/>
      <c r="N12" s="97">
        <f>B12+I12</f>
        <v>1.0000000000000073</v>
      </c>
      <c r="R12" s="267">
        <f>B12-I12</f>
        <v>-0.42206913881537172</v>
      </c>
      <c r="S12" s="268">
        <f>IF(Rules!B23=Rules!D23,SUM(C12:H12)*B4*F4,SUM(C12:H12)*B4*F4*POWER(O2,A12-1))</f>
        <v>867.73966793299485</v>
      </c>
      <c r="T12" s="253">
        <f>IF(Rules!B23=Rules!D23,SUM(C12:H12)*D4*H4,SUM(C12:H12)*D4*H4*POWER(O2,A12-1))</f>
        <v>-3005.4965593702041</v>
      </c>
      <c r="U12" s="264">
        <f t="shared" si="1"/>
        <v>-7206.5892230711142</v>
      </c>
      <c r="V12" s="93">
        <f>S12/B4</f>
        <v>3869.4120636309549</v>
      </c>
      <c r="W12" s="9">
        <f>T12/D4</f>
        <v>-3874.341737191558</v>
      </c>
      <c r="X12" s="97">
        <f t="shared" si="0"/>
        <v>-0.28871757155324379</v>
      </c>
    </row>
    <row r="13" spans="1:24" x14ac:dyDescent="0.3">
      <c r="A13" s="98">
        <v>7</v>
      </c>
      <c r="B13" s="97">
        <f>C13*B4</f>
        <v>0.28905072340813753</v>
      </c>
      <c r="C13" s="97">
        <f>1/(1-D4*B4/(1-D4*B4/(1-D4*B4/(1-D4*B4/(1-D4*B4/(1-D4*B4))))))</f>
        <v>1.2889307674742223</v>
      </c>
      <c r="D13" s="128">
        <f>C13*D4*C12</f>
        <v>1.2883958617243196</v>
      </c>
      <c r="E13" s="1">
        <f>D13*D4*C11</f>
        <v>1.2865455235605561</v>
      </c>
      <c r="F13" s="1">
        <f>E13*D4*C10</f>
        <v>1.2801448607879169</v>
      </c>
      <c r="G13" s="1">
        <f>F13*D4*C9</f>
        <v>1.2580037815347664</v>
      </c>
      <c r="H13" s="1">
        <f>G13*D4*C8</f>
        <v>1.1814136833046605</v>
      </c>
      <c r="I13" s="1">
        <f>H13*D4</f>
        <v>0.91647433324735617</v>
      </c>
      <c r="J13" s="1">
        <f>I13*D4</f>
        <v>0.7109492765918709</v>
      </c>
      <c r="K13" s="1"/>
      <c r="L13" s="1"/>
      <c r="M13" s="235"/>
      <c r="N13" s="97">
        <f>B13+J13</f>
        <v>1.0000000000000084</v>
      </c>
      <c r="R13" s="267">
        <f>B13-J13</f>
        <v>-0.42189855318373337</v>
      </c>
      <c r="S13" s="268">
        <f>IF(Rules!B23=Rules!D23,SUM(C13:I13)*B4*F4,SUM(C13:I13)*B4*F4*POWER(O2,A13-1))</f>
        <v>1022.7216397772286</v>
      </c>
      <c r="T13" s="253">
        <f>IF(Rules!B23=Rules!D23,SUM(C13:I13)*D4*H4,SUM(C13:I13)*D4*H4*POWER(O2,A13-1))</f>
        <v>-3542.2909463916149</v>
      </c>
      <c r="U13" s="264">
        <f t="shared" si="1"/>
        <v>-9726.158529685501</v>
      </c>
      <c r="V13" s="93">
        <f>S13/B4</f>
        <v>4560.5054107034521</v>
      </c>
      <c r="W13" s="9">
        <f>T13/D4</f>
        <v>-4566.3155447952549</v>
      </c>
      <c r="X13" s="97">
        <f t="shared" si="0"/>
        <v>-0.28871757155324373</v>
      </c>
    </row>
    <row r="14" spans="1:24" x14ac:dyDescent="0.3">
      <c r="A14" s="98">
        <v>8</v>
      </c>
      <c r="B14" s="97">
        <f>C14*B4</f>
        <v>0.28907537650334381</v>
      </c>
      <c r="C14" s="97">
        <f>1/(1-D4*B4/(1-D4*B4/(1-D4*B4/(1-D4*B4/(1-D4*B4/(1-D4*B4/(1-D4*B4)))))))</f>
        <v>1.2890407001965838</v>
      </c>
      <c r="D14" s="128">
        <f>C14*D4*C13</f>
        <v>1.2888860721155386</v>
      </c>
      <c r="E14" s="1">
        <f>D14*D4*C12</f>
        <v>1.2883511849141918</v>
      </c>
      <c r="F14" s="1">
        <f>E14*D4*C11</f>
        <v>1.2865009109133219</v>
      </c>
      <c r="G14" s="1">
        <f>F14*D4*C10</f>
        <v>1.2801004700920287</v>
      </c>
      <c r="H14" s="1">
        <f>G14*D4*C9</f>
        <v>1.2579601586097344</v>
      </c>
      <c r="I14" s="1">
        <f>H14*D4*C8</f>
        <v>1.1813727162413694</v>
      </c>
      <c r="J14" s="1">
        <f>I14*D4</f>
        <v>0.91644255330224011</v>
      </c>
      <c r="K14" s="1">
        <f>J14*D4</f>
        <v>0.71092462349666607</v>
      </c>
      <c r="L14" s="1"/>
      <c r="M14" s="235"/>
      <c r="N14" s="97">
        <f>B14+K14</f>
        <v>1.0000000000000098</v>
      </c>
      <c r="R14" s="267">
        <f>B14-K14</f>
        <v>-0.42184924699332227</v>
      </c>
      <c r="S14" s="268">
        <f>IF(Rules!B23=Rules!D23,SUM(C14:J14)*B4*F4,SUM(C14:J14)*B4*F4*POWER(O2,A14-1))</f>
        <v>1177.7854652026786</v>
      </c>
      <c r="T14" s="253">
        <f>IF(Rules!B23=Rules!D23,SUM(C14:J14)*D4*H4,SUM(C14:J14)*D4*H4*POWER(O2,A14-1))</f>
        <v>-4079.3688408586436</v>
      </c>
      <c r="U14" s="264">
        <f t="shared" si="1"/>
        <v>-12627.741905341467</v>
      </c>
      <c r="V14" s="93">
        <f>S14/B4</f>
        <v>5251.9637580707549</v>
      </c>
      <c r="W14" s="9">
        <f>T14/D4</f>
        <v>-5258.6548177081495</v>
      </c>
      <c r="X14" s="97">
        <f t="shared" si="0"/>
        <v>-0.28871757155324379</v>
      </c>
    </row>
    <row r="15" spans="1:24" x14ac:dyDescent="0.3">
      <c r="A15" s="98">
        <v>9</v>
      </c>
      <c r="B15" s="97">
        <f>C15*B4</f>
        <v>0.28908250303468319</v>
      </c>
      <c r="C15" s="97">
        <f>1/(1-D4*B4/(1-D4*B4/(1-D4*B4/(1-D4*B4/(1-D4*B4/(1-D4*B4/(1-D4*B4/(1-D4*B4))))))))</f>
        <v>1.2890724787211294</v>
      </c>
      <c r="D15" s="128">
        <f>C15*D4*C14</f>
        <v>1.2890277784484232</v>
      </c>
      <c r="E15" s="1">
        <f>D15*D4*C13</f>
        <v>1.2888731519174186</v>
      </c>
      <c r="F15" s="1">
        <f>E15*D4*C12</f>
        <v>1.2883382700779487</v>
      </c>
      <c r="G15" s="1">
        <f>F15*D4*C11</f>
        <v>1.2864880146248054</v>
      </c>
      <c r="H15" s="1">
        <f>G15*D4*C10</f>
        <v>1.280087637963538</v>
      </c>
      <c r="I15" s="1">
        <f>H15*D4*C9</f>
        <v>1.2579475484226681</v>
      </c>
      <c r="J15" s="1">
        <f>I15*D4*C8</f>
        <v>1.1813608737908394</v>
      </c>
      <c r="K15" s="1">
        <f>J15*D4</f>
        <v>0.91643336659473296</v>
      </c>
      <c r="L15" s="1">
        <f>K15*D4</f>
        <v>0.71091749696532791</v>
      </c>
      <c r="M15" s="235"/>
      <c r="N15" s="97">
        <f>B15+L15</f>
        <v>1.0000000000000111</v>
      </c>
      <c r="R15" s="267">
        <f>B15-L15</f>
        <v>-0.42183499393064472</v>
      </c>
      <c r="S15" s="268">
        <f>IF(Rules!B23=Rules!D23,SUM(C15:K15)*B4*F4,SUM(C15:K15)*B4*F4*POWER(O2,A15-1))</f>
        <v>1332.876771985862</v>
      </c>
      <c r="T15" s="253">
        <f>IF(Rules!B23=Rules!D23,SUM(C15:K15)*D4*H4,SUM(C15:K15)*D4*H4*POWER(O2,A15-1))</f>
        <v>-4616.5419195487375</v>
      </c>
      <c r="U15" s="264">
        <f t="shared" si="1"/>
        <v>-15911.407052904342</v>
      </c>
      <c r="V15" s="93">
        <f>S15/B4</f>
        <v>5943.5446499074051</v>
      </c>
      <c r="W15" s="9">
        <f>T15/D4</f>
        <v>-5951.1167912133942</v>
      </c>
      <c r="X15" s="97">
        <f t="shared" si="0"/>
        <v>-0.28871757155324379</v>
      </c>
    </row>
    <row r="16" spans="1:24" ht="16.2" thickBot="1" x14ac:dyDescent="0.35">
      <c r="A16" s="99">
        <v>10</v>
      </c>
      <c r="B16" s="129">
        <f>C16*B4</f>
        <v>0.2890845631842307</v>
      </c>
      <c r="C16" s="129">
        <f>1/(1-D4*B4/(1-D4*B4/(1-D4*B4/(1-D4*B4/(1-D4*B4/(1-D4*B4/(1-D4*B4/(1-D4*B4/(1-D4*B4)))))))))</f>
        <v>1.2890816653099262</v>
      </c>
      <c r="D16" s="137">
        <f>C16*D4*C15</f>
        <v>1.2890687431511183</v>
      </c>
      <c r="E16" s="109">
        <f>D16*D4*C14</f>
        <v>1.2890240430079478</v>
      </c>
      <c r="F16" s="109">
        <f>E16*D4*C13</f>
        <v>1.2888694169250312</v>
      </c>
      <c r="G16" s="109">
        <f>F16*D4*C12</f>
        <v>1.2883345366355816</v>
      </c>
      <c r="H16" s="109">
        <f>G16*D4*C11</f>
        <v>1.2864842865442463</v>
      </c>
      <c r="I16" s="109">
        <f>H16*D4*C10</f>
        <v>1.2800839284304657</v>
      </c>
      <c r="J16" s="109">
        <f>I16*D4*C9</f>
        <v>1.2579439030487924</v>
      </c>
      <c r="K16" s="109">
        <f>J16*D4*C8</f>
        <v>1.1813574503555202</v>
      </c>
      <c r="L16" s="109">
        <f>K16*D4</f>
        <v>0.91643071088602912</v>
      </c>
      <c r="M16" s="237">
        <f>L16*D4</f>
        <v>0.71091543681578162</v>
      </c>
      <c r="N16" s="129">
        <f>B16+M16</f>
        <v>1.0000000000000124</v>
      </c>
      <c r="R16" s="269">
        <f>B16-M16</f>
        <v>-0.42183087363155092</v>
      </c>
      <c r="S16" s="270">
        <f>IF(Rules!B23=Rules!D23,SUM(C16:L16)*B4*F4,SUM(C16:L16)*B4*F4*POWER(O2,A16-1))</f>
        <v>1487.9771280944929</v>
      </c>
      <c r="T16" s="254">
        <f>IF(Rules!B23=Rules!D23,SUM(C16:L16)*D4*H4,SUM(C16:L16)*D4*H4*POWER(O2,A16-1))</f>
        <v>-5153.7463414140975</v>
      </c>
      <c r="U16" s="264">
        <f t="shared" si="1"/>
        <v>-19577.176266223945</v>
      </c>
      <c r="V16" s="94">
        <f>S16/B4</f>
        <v>6635.1658943640268</v>
      </c>
      <c r="W16" s="10">
        <f>T16/D4</f>
        <v>-6643.6191687482933</v>
      </c>
      <c r="X16" s="129">
        <f t="shared" si="0"/>
        <v>-0.28871757155324373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46</v>
      </c>
    </row>
    <row r="21" spans="1:7" x14ac:dyDescent="0.3">
      <c r="A21" s="95">
        <v>1</v>
      </c>
      <c r="B21" s="107">
        <v>1</v>
      </c>
      <c r="C21" s="108">
        <f t="shared" ref="C21:C30" si="2">B21*$O$2</f>
        <v>6</v>
      </c>
      <c r="D21" s="57">
        <f>SUM($C$21:C21)</f>
        <v>6</v>
      </c>
      <c r="E21" s="57">
        <f t="shared" ref="E21:E30" si="3">D21/R7</f>
        <v>-10.879664611593503</v>
      </c>
      <c r="F21" s="8">
        <f t="shared" ref="F21:F30" si="4">U7/E21</f>
        <v>27.245609956498186</v>
      </c>
      <c r="G21" s="256">
        <f>E21*U7</f>
        <v>3224.9838944284797</v>
      </c>
    </row>
    <row r="22" spans="1:7" x14ac:dyDescent="0.3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-91.89778047706487</v>
      </c>
      <c r="F22" s="9">
        <f t="shared" si="4"/>
        <v>10.15965755606258</v>
      </c>
      <c r="G22" s="257">
        <f t="shared" ref="G22:G30" si="5">E22*U8</f>
        <v>85800.360886921204</v>
      </c>
    </row>
    <row r="23" spans="1:7" x14ac:dyDescent="0.3">
      <c r="A23" s="97">
        <v>3</v>
      </c>
      <c r="B23" s="93">
        <f t="shared" ref="B23:B30" si="6">C22</f>
        <v>36</v>
      </c>
      <c r="C23" s="1">
        <f t="shared" si="2"/>
        <v>216</v>
      </c>
      <c r="D23" s="9">
        <f>SUM($C$21:C23)</f>
        <v>258</v>
      </c>
      <c r="E23" s="9">
        <f t="shared" si="3"/>
        <v>-597.45857512866451</v>
      </c>
      <c r="F23" s="9">
        <f t="shared" si="4"/>
        <v>3.2393229296803114</v>
      </c>
      <c r="G23" s="257">
        <f t="shared" si="5"/>
        <v>1156298.181922911</v>
      </c>
    </row>
    <row r="24" spans="1:7" x14ac:dyDescent="0.3">
      <c r="A24" s="97">
        <v>4</v>
      </c>
      <c r="B24" s="93">
        <f t="shared" si="6"/>
        <v>216</v>
      </c>
      <c r="C24" s="1">
        <f t="shared" si="2"/>
        <v>1296</v>
      </c>
      <c r="D24" s="9">
        <f>SUM($C$21:C24)</f>
        <v>1554</v>
      </c>
      <c r="E24" s="9">
        <f t="shared" si="3"/>
        <v>-3659.0048382171312</v>
      </c>
      <c r="F24" s="9">
        <f t="shared" si="4"/>
        <v>0.90524684683374346</v>
      </c>
      <c r="G24" s="257">
        <f t="shared" si="5"/>
        <v>12119731.211031221</v>
      </c>
    </row>
    <row r="25" spans="1:7" x14ac:dyDescent="0.3">
      <c r="A25" s="97">
        <v>5</v>
      </c>
      <c r="B25" s="93">
        <f t="shared" si="6"/>
        <v>1296</v>
      </c>
      <c r="C25" s="1">
        <f t="shared" si="2"/>
        <v>7776</v>
      </c>
      <c r="D25" s="9">
        <f>SUM($C$21:C25)</f>
        <v>9330</v>
      </c>
      <c r="E25" s="9">
        <f t="shared" si="3"/>
        <v>-22074.504592730053</v>
      </c>
      <c r="F25" s="9">
        <f t="shared" si="4"/>
        <v>0.22962383188899554</v>
      </c>
      <c r="G25" s="257">
        <f t="shared" si="5"/>
        <v>111891962.58443123</v>
      </c>
    </row>
    <row r="26" spans="1:7" x14ac:dyDescent="0.3">
      <c r="A26" s="97">
        <v>6</v>
      </c>
      <c r="B26" s="93">
        <f t="shared" si="6"/>
        <v>7776</v>
      </c>
      <c r="C26" s="1">
        <f t="shared" si="2"/>
        <v>46656</v>
      </c>
      <c r="D26" s="9">
        <f>SUM($C$21:C26)</f>
        <v>55986</v>
      </c>
      <c r="E26" s="9">
        <f t="shared" si="3"/>
        <v>-132646.51416385669</v>
      </c>
      <c r="F26" s="9">
        <f t="shared" si="4"/>
        <v>5.4329277090304079E-2</v>
      </c>
      <c r="G26" s="257">
        <f t="shared" si="5"/>
        <v>955928939.45119953</v>
      </c>
    </row>
    <row r="27" spans="1:7" x14ac:dyDescent="0.3">
      <c r="A27" s="97">
        <v>7</v>
      </c>
      <c r="B27" s="93">
        <f t="shared" si="6"/>
        <v>46656</v>
      </c>
      <c r="C27" s="1">
        <f t="shared" si="2"/>
        <v>279936</v>
      </c>
      <c r="D27" s="9">
        <f>SUM($C$21:C27)</f>
        <v>335922</v>
      </c>
      <c r="E27" s="9">
        <f t="shared" si="3"/>
        <v>-796215.10305039783</v>
      </c>
      <c r="F27" s="9">
        <f t="shared" si="4"/>
        <v>1.2215491131006425E-2</v>
      </c>
      <c r="G27" s="257">
        <f t="shared" si="5"/>
        <v>7744114315.9980469</v>
      </c>
    </row>
    <row r="28" spans="1:7" x14ac:dyDescent="0.3">
      <c r="A28" s="97">
        <v>8</v>
      </c>
      <c r="B28" s="93">
        <f t="shared" si="6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-4777863.2162211854</v>
      </c>
      <c r="F28" s="9">
        <f t="shared" si="4"/>
        <v>2.6429684848384492E-3</v>
      </c>
      <c r="G28" s="257">
        <f t="shared" si="5"/>
        <v>60333623553.46582</v>
      </c>
    </row>
    <row r="29" spans="1:7" x14ac:dyDescent="0.3">
      <c r="A29" s="97">
        <v>9</v>
      </c>
      <c r="B29" s="93">
        <f t="shared" si="6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-28668162.134477369</v>
      </c>
      <c r="F29" s="9">
        <f t="shared" si="4"/>
        <v>5.5502012923837579E-4</v>
      </c>
      <c r="G29" s="257">
        <f t="shared" si="5"/>
        <v>456150797180.32843</v>
      </c>
    </row>
    <row r="30" spans="1:7" ht="16.2" thickBot="1" x14ac:dyDescent="0.35">
      <c r="A30" s="129">
        <v>10</v>
      </c>
      <c r="B30" s="94">
        <f t="shared" si="6"/>
        <v>10077696</v>
      </c>
      <c r="C30" s="109">
        <f t="shared" si="2"/>
        <v>60466176</v>
      </c>
      <c r="D30" s="10">
        <f>SUM($C$21:C30)</f>
        <v>72559410</v>
      </c>
      <c r="E30" s="10">
        <f t="shared" si="3"/>
        <v>-172010667.15514326</v>
      </c>
      <c r="F30" s="10">
        <f t="shared" si="4"/>
        <v>1.1381373370621551E-4</v>
      </c>
      <c r="G30" s="258">
        <f t="shared" si="5"/>
        <v>3367483150567.0176</v>
      </c>
    </row>
    <row r="31" spans="1:7" ht="16.2" thickBot="1" x14ac:dyDescent="0.35">
      <c r="A31" s="502" t="s">
        <v>232</v>
      </c>
      <c r="B31" s="502"/>
      <c r="C31" s="502"/>
      <c r="D31" s="502"/>
      <c r="E31" s="502"/>
      <c r="F31" s="502"/>
      <c r="G31" s="502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234</v>
      </c>
      <c r="F32" s="152" t="s">
        <v>235</v>
      </c>
      <c r="G32" s="260" t="s">
        <v>236</v>
      </c>
    </row>
    <row r="33" spans="1:7" x14ac:dyDescent="0.3">
      <c r="A33" s="95">
        <v>1</v>
      </c>
      <c r="B33" s="107">
        <v>1</v>
      </c>
      <c r="C33" s="108">
        <f t="shared" ref="C33:C42" si="7">B33*$O$2</f>
        <v>6</v>
      </c>
      <c r="D33" s="57">
        <f>SUM($C$33:C33)</f>
        <v>6</v>
      </c>
      <c r="E33" s="96">
        <f>D33/(B7-((1-B7)/-X7))</f>
        <v>-2.4364451848666508</v>
      </c>
      <c r="F33" s="8">
        <f t="shared" ref="F33:F42" si="8">U7/E33</f>
        <v>121.6621249294457</v>
      </c>
      <c r="G33" s="259">
        <f>(B7-((1-B7)/-X7))</f>
        <v>-2.4626041403547463</v>
      </c>
    </row>
    <row r="34" spans="1:7" x14ac:dyDescent="0.3">
      <c r="A34" s="97">
        <v>2</v>
      </c>
      <c r="B34" s="93">
        <f>C33</f>
        <v>6</v>
      </c>
      <c r="C34" s="1">
        <f t="shared" si="7"/>
        <v>36</v>
      </c>
      <c r="D34" s="9">
        <f>SUM($C$33:C34)</f>
        <v>42</v>
      </c>
      <c r="E34" s="96">
        <f>D34/(B8-((1-B8)/-X8))</f>
        <v>-18.651803116825732</v>
      </c>
      <c r="F34" s="9">
        <f t="shared" si="8"/>
        <v>50.056821528796306</v>
      </c>
      <c r="G34" s="259">
        <f t="shared" ref="G34:G42" si="9">(B8-((1-B8)/-X8))</f>
        <v>-2.2517930163069293</v>
      </c>
    </row>
    <row r="35" spans="1:7" x14ac:dyDescent="0.3">
      <c r="A35" s="97">
        <v>3</v>
      </c>
      <c r="B35" s="93">
        <f t="shared" ref="B35:B42" si="10">C34</f>
        <v>36</v>
      </c>
      <c r="C35" s="1">
        <f t="shared" si="7"/>
        <v>216</v>
      </c>
      <c r="D35" s="9">
        <f>SUM($C$33:C35)</f>
        <v>258</v>
      </c>
      <c r="E35" s="96">
        <f t="shared" ref="E35:E42" si="11">D35/(B9-((1-B9)/-X9))</f>
        <v>-117.51037693409982</v>
      </c>
      <c r="F35" s="9">
        <f t="shared" si="8"/>
        <v>16.469705165134194</v>
      </c>
      <c r="G35" s="259">
        <f t="shared" si="9"/>
        <v>-2.1955507822486791</v>
      </c>
    </row>
    <row r="36" spans="1:7" x14ac:dyDescent="0.3">
      <c r="A36" s="97">
        <v>4</v>
      </c>
      <c r="B36" s="93">
        <f t="shared" si="10"/>
        <v>216</v>
      </c>
      <c r="C36" s="1">
        <f t="shared" si="7"/>
        <v>1296</v>
      </c>
      <c r="D36" s="9">
        <f>SUM($C$33:C36)</f>
        <v>1554</v>
      </c>
      <c r="E36" s="96">
        <f t="shared" si="11"/>
        <v>-712.95762859852869</v>
      </c>
      <c r="F36" s="9">
        <f t="shared" si="8"/>
        <v>4.6458617728188303</v>
      </c>
      <c r="G36" s="259">
        <f t="shared" si="9"/>
        <v>-2.1796526717228915</v>
      </c>
    </row>
    <row r="37" spans="1:7" x14ac:dyDescent="0.3">
      <c r="A37" s="97">
        <v>5</v>
      </c>
      <c r="B37" s="93">
        <f t="shared" si="10"/>
        <v>1296</v>
      </c>
      <c r="C37" s="1">
        <f t="shared" si="7"/>
        <v>7776</v>
      </c>
      <c r="D37" s="9">
        <f>SUM($C$33:C37)</f>
        <v>9330</v>
      </c>
      <c r="E37" s="96">
        <f t="shared" si="11"/>
        <v>-4289.4851851606718</v>
      </c>
      <c r="F37" s="9">
        <f t="shared" si="8"/>
        <v>1.1816878046739405</v>
      </c>
      <c r="G37" s="259">
        <f t="shared" si="9"/>
        <v>-2.1750861926920315</v>
      </c>
    </row>
    <row r="38" spans="1:7" x14ac:dyDescent="0.3">
      <c r="A38" s="97">
        <v>6</v>
      </c>
      <c r="B38" s="93">
        <f t="shared" si="10"/>
        <v>7776</v>
      </c>
      <c r="C38" s="1">
        <f t="shared" si="7"/>
        <v>46656</v>
      </c>
      <c r="D38" s="9">
        <f>SUM($C$33:C38)</f>
        <v>55986</v>
      </c>
      <c r="E38" s="96">
        <f t="shared" si="11"/>
        <v>-25755.272074711065</v>
      </c>
      <c r="F38" s="9">
        <f t="shared" si="8"/>
        <v>0.27981025407792981</v>
      </c>
      <c r="G38" s="259">
        <f t="shared" si="9"/>
        <v>-2.1737685331995498</v>
      </c>
    </row>
    <row r="39" spans="1:7" x14ac:dyDescent="0.3">
      <c r="A39" s="97">
        <v>7</v>
      </c>
      <c r="B39" s="93">
        <f t="shared" si="10"/>
        <v>46656</v>
      </c>
      <c r="C39" s="1">
        <f t="shared" si="7"/>
        <v>279936</v>
      </c>
      <c r="D39" s="9">
        <f>SUM($C$33:C39)</f>
        <v>335922</v>
      </c>
      <c r="E39" s="96">
        <f t="shared" si="11"/>
        <v>-154561.46242300246</v>
      </c>
      <c r="F39" s="9">
        <f t="shared" si="8"/>
        <v>6.2927448907458161E-2</v>
      </c>
      <c r="G39" s="259">
        <f t="shared" si="9"/>
        <v>-2.1733878208311177</v>
      </c>
    </row>
    <row r="40" spans="1:7" x14ac:dyDescent="0.3">
      <c r="A40" s="97">
        <v>8</v>
      </c>
      <c r="B40" s="93">
        <f t="shared" si="10"/>
        <v>279936</v>
      </c>
      <c r="C40" s="1">
        <f t="shared" si="7"/>
        <v>1679616</v>
      </c>
      <c r="D40" s="9">
        <f>SUM($C$33:C40)</f>
        <v>2015538</v>
      </c>
      <c r="E40" s="96">
        <f>D40/(B14-((1-B14)/-X14))</f>
        <v>-927418.49157421035</v>
      </c>
      <c r="F40" s="9">
        <f t="shared" si="8"/>
        <v>1.3616012641614465E-2</v>
      </c>
      <c r="G40" s="259">
        <f t="shared" si="9"/>
        <v>-2.1732777794615714</v>
      </c>
    </row>
    <row r="41" spans="1:7" x14ac:dyDescent="0.3">
      <c r="A41" s="97">
        <v>9</v>
      </c>
      <c r="B41" s="93">
        <f t="shared" si="10"/>
        <v>1679616</v>
      </c>
      <c r="C41" s="1">
        <f t="shared" si="7"/>
        <v>10077696</v>
      </c>
      <c r="D41" s="9">
        <f>SUM($C$33:C41)</f>
        <v>12093234</v>
      </c>
      <c r="E41" s="96">
        <f t="shared" si="11"/>
        <v>-5564595.1583725782</v>
      </c>
      <c r="F41" s="9">
        <f t="shared" si="8"/>
        <v>2.859400657200333E-3</v>
      </c>
      <c r="G41" s="259">
        <f t="shared" si="9"/>
        <v>-2.1732459695301154</v>
      </c>
    </row>
    <row r="42" spans="1:7" ht="16.2" thickBot="1" x14ac:dyDescent="0.35">
      <c r="A42" s="129">
        <v>10</v>
      </c>
      <c r="B42" s="94">
        <f t="shared" si="10"/>
        <v>10077696</v>
      </c>
      <c r="C42" s="109">
        <f t="shared" si="7"/>
        <v>60466176</v>
      </c>
      <c r="D42" s="10">
        <f>SUM($C$33:C42)</f>
        <v>72559410</v>
      </c>
      <c r="E42" s="357">
        <f t="shared" si="11"/>
        <v>-33387714.984709833</v>
      </c>
      <c r="F42" s="10">
        <f t="shared" si="8"/>
        <v>5.8635867339796894E-4</v>
      </c>
      <c r="G42" s="259">
        <f t="shared" si="9"/>
        <v>-2.1732367738621572</v>
      </c>
    </row>
    <row r="43" spans="1:7" ht="16.2" thickBot="1" x14ac:dyDescent="0.35"/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1" t="s">
        <v>146</v>
      </c>
      <c r="F44" s="152" t="s">
        <v>147</v>
      </c>
      <c r="G44" s="260" t="s">
        <v>46</v>
      </c>
    </row>
    <row r="45" spans="1:7" x14ac:dyDescent="0.3">
      <c r="A45" s="95">
        <v>1</v>
      </c>
      <c r="B45" s="107">
        <v>1</v>
      </c>
      <c r="C45" s="108">
        <f t="shared" ref="C45:C54" si="12">B45*$O$2</f>
        <v>6</v>
      </c>
      <c r="D45" s="57">
        <f>SUM(C45:C45)</f>
        <v>6</v>
      </c>
      <c r="E45" s="57">
        <f t="shared" ref="E45:E54" si="13">D45/R7</f>
        <v>-10.879664611593503</v>
      </c>
      <c r="F45" s="8">
        <f t="shared" ref="F45:F54" si="14">U7/E45</f>
        <v>27.245609956498186</v>
      </c>
      <c r="G45" s="256">
        <f>E45*U7</f>
        <v>3224.9838944284797</v>
      </c>
    </row>
    <row r="46" spans="1:7" x14ac:dyDescent="0.3">
      <c r="A46" s="97">
        <v>2</v>
      </c>
      <c r="B46" s="93">
        <f t="shared" ref="B46:B54" si="15">B45*$O$2*2</f>
        <v>12</v>
      </c>
      <c r="C46" s="1">
        <f t="shared" si="12"/>
        <v>72</v>
      </c>
      <c r="D46" s="9">
        <f>SUM($C$45:C46)</f>
        <v>78</v>
      </c>
      <c r="E46" s="9">
        <f t="shared" si="13"/>
        <v>-170.66730660026334</v>
      </c>
      <c r="F46" s="9">
        <f t="shared" si="14"/>
        <v>5.4705848378798505</v>
      </c>
      <c r="G46" s="257">
        <f t="shared" ref="G46:G54" si="16">E46*U8</f>
        <v>159343.52736142511</v>
      </c>
    </row>
    <row r="47" spans="1:7" x14ac:dyDescent="0.3">
      <c r="A47" s="97">
        <v>3</v>
      </c>
      <c r="B47" s="93">
        <f t="shared" si="15"/>
        <v>144</v>
      </c>
      <c r="C47" s="1">
        <f t="shared" si="12"/>
        <v>864</v>
      </c>
      <c r="D47" s="9">
        <f>SUM($C$45:C47)</f>
        <v>942</v>
      </c>
      <c r="E47" s="9">
        <f t="shared" si="13"/>
        <v>-2181.4185184930307</v>
      </c>
      <c r="F47" s="9">
        <f t="shared" si="14"/>
        <v>0.88720309539014908</v>
      </c>
      <c r="G47" s="257">
        <f t="shared" si="16"/>
        <v>4221832.8967883028</v>
      </c>
    </row>
    <row r="48" spans="1:7" x14ac:dyDescent="0.3">
      <c r="A48" s="97">
        <v>4</v>
      </c>
      <c r="B48" s="93">
        <f t="shared" si="15"/>
        <v>1728</v>
      </c>
      <c r="C48" s="1">
        <f t="shared" si="12"/>
        <v>10368</v>
      </c>
      <c r="D48" s="9">
        <f>SUM($C$45:C48)</f>
        <v>11310</v>
      </c>
      <c r="E48" s="9">
        <f t="shared" si="13"/>
        <v>-26630.208957680665</v>
      </c>
      <c r="F48" s="9">
        <f t="shared" si="14"/>
        <v>0.12438139699201038</v>
      </c>
      <c r="G48" s="257">
        <f t="shared" si="16"/>
        <v>88207310.165227219</v>
      </c>
    </row>
    <row r="49" spans="1:7" x14ac:dyDescent="0.3">
      <c r="A49" s="97">
        <v>5</v>
      </c>
      <c r="B49" s="93">
        <f t="shared" si="15"/>
        <v>20736</v>
      </c>
      <c r="C49" s="1">
        <f t="shared" si="12"/>
        <v>124416</v>
      </c>
      <c r="D49" s="9">
        <f>SUM($C$45:C49)</f>
        <v>135726</v>
      </c>
      <c r="E49" s="9">
        <f t="shared" si="13"/>
        <v>-321123.70957694313</v>
      </c>
      <c r="F49" s="9">
        <f t="shared" si="14"/>
        <v>1.5784671702727026E-2</v>
      </c>
      <c r="G49" s="257">
        <f t="shared" si="16"/>
        <v>1627722241.5578258</v>
      </c>
    </row>
    <row r="50" spans="1:7" x14ac:dyDescent="0.3">
      <c r="A50" s="97">
        <v>6</v>
      </c>
      <c r="B50" s="93">
        <f t="shared" si="15"/>
        <v>248832</v>
      </c>
      <c r="C50" s="1">
        <f t="shared" si="12"/>
        <v>1492992</v>
      </c>
      <c r="D50" s="9">
        <f>SUM($C$45:C50)</f>
        <v>1628718</v>
      </c>
      <c r="E50" s="9">
        <f t="shared" si="13"/>
        <v>-3858889.1018456104</v>
      </c>
      <c r="F50" s="9">
        <f t="shared" si="14"/>
        <v>1.867529496928114E-3</v>
      </c>
      <c r="G50" s="257">
        <f t="shared" si="16"/>
        <v>27809428614.387146</v>
      </c>
    </row>
    <row r="51" spans="1:7" x14ac:dyDescent="0.3">
      <c r="A51" s="97">
        <v>7</v>
      </c>
      <c r="B51" s="93">
        <f t="shared" si="15"/>
        <v>2985984</v>
      </c>
      <c r="C51" s="1">
        <f t="shared" si="12"/>
        <v>17915904</v>
      </c>
      <c r="D51" s="9">
        <f>SUM($C$45:C51)</f>
        <v>19544622</v>
      </c>
      <c r="E51" s="9">
        <f t="shared" si="13"/>
        <v>-46325406.552149221</v>
      </c>
      <c r="F51" s="9">
        <f t="shared" si="14"/>
        <v>2.0995300966731106E-4</v>
      </c>
      <c r="G51" s="257">
        <f t="shared" si="16"/>
        <v>450568248078.33472</v>
      </c>
    </row>
    <row r="52" spans="1:7" x14ac:dyDescent="0.3">
      <c r="A52" s="97">
        <v>8</v>
      </c>
      <c r="B52" s="93">
        <f t="shared" si="15"/>
        <v>35831808</v>
      </c>
      <c r="C52" s="1">
        <f t="shared" si="12"/>
        <v>214990848</v>
      </c>
      <c r="D52" s="9">
        <f>SUM($C$45:C52)</f>
        <v>234535470</v>
      </c>
      <c r="E52" s="9">
        <f t="shared" si="13"/>
        <v>-555969867.60465312</v>
      </c>
      <c r="F52" s="9">
        <f t="shared" si="14"/>
        <v>2.2712996946663626E-5</v>
      </c>
      <c r="G52" s="257">
        <f t="shared" si="16"/>
        <v>7020643995258.4258</v>
      </c>
    </row>
    <row r="53" spans="1:7" x14ac:dyDescent="0.3">
      <c r="A53" s="97">
        <v>9</v>
      </c>
      <c r="B53" s="93">
        <f t="shared" si="15"/>
        <v>429981696</v>
      </c>
      <c r="C53" s="1">
        <f t="shared" si="12"/>
        <v>2579890176</v>
      </c>
      <c r="D53" s="9">
        <f>SUM($C$45:C53)</f>
        <v>2814425646</v>
      </c>
      <c r="E53" s="9">
        <f t="shared" si="13"/>
        <v>-6671863848.4097147</v>
      </c>
      <c r="F53" s="9">
        <f t="shared" si="14"/>
        <v>2.3848518816367838E-6</v>
      </c>
      <c r="G53" s="257">
        <f t="shared" si="16"/>
        <v>106158741493603.84</v>
      </c>
    </row>
    <row r="54" spans="1:7" ht="16.2" thickBot="1" x14ac:dyDescent="0.35">
      <c r="A54" s="129">
        <v>10</v>
      </c>
      <c r="B54" s="94">
        <f t="shared" si="15"/>
        <v>5159780352</v>
      </c>
      <c r="C54" s="109">
        <f t="shared" si="12"/>
        <v>30958682112</v>
      </c>
      <c r="D54" s="10">
        <f>SUM($C$45:C54)</f>
        <v>33773107758</v>
      </c>
      <c r="E54" s="10">
        <f t="shared" si="13"/>
        <v>-80063148216.835342</v>
      </c>
      <c r="F54" s="10">
        <f t="shared" si="14"/>
        <v>2.4452168946945478E-7</v>
      </c>
      <c r="G54" s="258">
        <f t="shared" si="16"/>
        <v>1567410365069798.8</v>
      </c>
    </row>
  </sheetData>
  <mergeCells count="2">
    <mergeCell ref="A18:F18"/>
    <mergeCell ref="A31:G31"/>
  </mergeCells>
  <conditionalFormatting sqref="F45:F54">
    <cfRule type="cellIs" dxfId="168" priority="37" operator="equal">
      <formula>MAX($F$45:$F$54)</formula>
    </cfRule>
  </conditionalFormatting>
  <conditionalFormatting sqref="F21:F30">
    <cfRule type="cellIs" dxfId="167" priority="36" operator="equal">
      <formula>MAX($F$21:$F$30)</formula>
    </cfRule>
  </conditionalFormatting>
  <conditionalFormatting sqref="E21:E30">
    <cfRule type="cellIs" dxfId="166" priority="32" stopIfTrue="1" operator="lessThan">
      <formula>0</formula>
    </cfRule>
    <cfRule type="cellIs" dxfId="165" priority="33" operator="equal">
      <formula>MIN($E$21:$E$30)</formula>
    </cfRule>
  </conditionalFormatting>
  <conditionalFormatting sqref="E45:E54">
    <cfRule type="cellIs" dxfId="164" priority="30" stopIfTrue="1" operator="lessThan">
      <formula>0</formula>
    </cfRule>
    <cfRule type="cellIs" dxfId="163" priority="31" operator="equal">
      <formula>MIN($E$45:$E$54)</formula>
    </cfRule>
  </conditionalFormatting>
  <conditionalFormatting sqref="R7:R16">
    <cfRule type="cellIs" dxfId="162" priority="26" operator="lessThanOrEqual">
      <formula>0</formula>
    </cfRule>
    <cfRule type="cellIs" dxfId="161" priority="27" operator="greaterThan">
      <formula>0</formula>
    </cfRule>
  </conditionalFormatting>
  <conditionalFormatting sqref="U7:U16">
    <cfRule type="cellIs" dxfId="160" priority="11" operator="lessThanOrEqual">
      <formula>0</formula>
    </cfRule>
    <cfRule type="cellIs" dxfId="159" priority="12" operator="greaterThan">
      <formula>0</formula>
    </cfRule>
  </conditionalFormatting>
  <conditionalFormatting sqref="S7:T16">
    <cfRule type="cellIs" dxfId="158" priority="5" operator="lessThanOrEqual">
      <formula>0</formula>
    </cfRule>
    <cfRule type="cellIs" dxfId="157" priority="6" operator="greaterThan">
      <formula>0</formula>
    </cfRule>
  </conditionalFormatting>
  <conditionalFormatting sqref="E33:E42">
    <cfRule type="cellIs" dxfId="156" priority="3" stopIfTrue="1" operator="lessThan">
      <formula>0</formula>
    </cfRule>
    <cfRule type="cellIs" dxfId="155" priority="4" operator="equal">
      <formula>MIN($E$33:$E$42)</formula>
    </cfRule>
  </conditionalFormatting>
  <conditionalFormatting sqref="F33:F42">
    <cfRule type="cellIs" dxfId="154" priority="1" operator="lessThanOrEqual">
      <formula>0</formula>
    </cfRule>
    <cfRule type="cellIs" dxfId="153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55"/>
  <sheetViews>
    <sheetView topLeftCell="A115" workbookViewId="0">
      <selection activeCell="B136" sqref="B136"/>
    </sheetView>
  </sheetViews>
  <sheetFormatPr defaultColWidth="8.796875" defaultRowHeight="15.6" x14ac:dyDescent="0.3"/>
  <sheetData>
    <row r="1" spans="1:11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4</v>
      </c>
      <c r="B2">
        <f>IF(Rules!$B$11=Rules!$E$11,Dealer!B14-SUM(Dealer!$B$15:$B$19),Dealer!B3-SUM(Dealer!$B$4:$B$8))</f>
        <v>-0.57578184676460165</v>
      </c>
      <c r="C2">
        <f>IF(Rules!$B$11=Rules!$E$11,Dealer!C14-SUM(Dealer!C15:C19),Dealer!C3-SUM(Dealer!C4:C8))</f>
        <v>-0.29278372720927737</v>
      </c>
      <c r="D2">
        <f>IF(Rules!$B$11=Rules!$E$11,Dealer!D14-SUM(Dealer!D15:D19),Dealer!D3-SUM(Dealer!D4:D8))</f>
        <v>-0.2522502292357135</v>
      </c>
      <c r="E2">
        <f>IF(Rules!$B$11=Rules!$E$11,Dealer!E14-SUM(Dealer!E15:E19),Dealer!E3-SUM(Dealer!E4:E8))</f>
        <v>-0.21106310899491437</v>
      </c>
      <c r="F2">
        <f>IF(Rules!$B$11=Rules!$E$11,Dealer!F14-SUM(Dealer!F15:F19),Dealer!F3-SUM(Dealer!F4:F8))</f>
        <v>-0.16719266083547546</v>
      </c>
      <c r="G2">
        <f>IF(Rules!$B$11=Rules!$E$11,Dealer!G14-SUM(Dealer!G15:G19),Dealer!G3-SUM(Dealer!G4:G8))</f>
        <v>-0.15369901583000456</v>
      </c>
      <c r="H2">
        <f>IF(Rules!$B$11=Rules!$E$11,Dealer!H14-SUM(Dealer!H15:H19),Dealer!H3-SUM(Dealer!H4:H8))</f>
        <v>-0.47537518327693351</v>
      </c>
      <c r="I2">
        <f>IF(Rules!$B$11=Rules!$E$11,Dealer!I14-SUM(Dealer!I15:I19),Dealer!I3-SUM(Dealer!I4:I8))</f>
        <v>-0.51051751549761737</v>
      </c>
      <c r="J2">
        <f>IF(Rules!$B$11=Rules!$E$11,Dealer!J14-SUM(Dealer!J15:J19),Dealer!J3-SUM(Dealer!J4:J8))</f>
        <v>-0.54314968113110951</v>
      </c>
      <c r="K2">
        <f>IF(Rules!$B$11=Rules!$E$11,Dealer!K14-SUM(Dealer!K15:K19),Dealer!K3-SUM(Dealer!K4:K8))</f>
        <v>-0.57578184676460165</v>
      </c>
    </row>
    <row r="3" spans="1:11" x14ac:dyDescent="0.3">
      <c r="A3">
        <v>5</v>
      </c>
      <c r="B3">
        <f t="shared" ref="B3:B14" si="0">B2</f>
        <v>-0.57578184676460165</v>
      </c>
      <c r="C3">
        <f t="shared" ref="C3:K14" si="1">C2</f>
        <v>-0.29278372720927737</v>
      </c>
      <c r="D3">
        <f t="shared" si="1"/>
        <v>-0.2522502292357135</v>
      </c>
      <c r="E3">
        <f t="shared" si="1"/>
        <v>-0.21106310899491437</v>
      </c>
      <c r="F3">
        <f t="shared" si="1"/>
        <v>-0.16719266083547546</v>
      </c>
      <c r="G3">
        <f t="shared" si="1"/>
        <v>-0.15369901583000456</v>
      </c>
      <c r="H3">
        <f t="shared" si="1"/>
        <v>-0.47537518327693351</v>
      </c>
      <c r="I3">
        <f t="shared" si="1"/>
        <v>-0.51051751549761737</v>
      </c>
      <c r="J3">
        <f t="shared" si="1"/>
        <v>-0.54314968113110951</v>
      </c>
      <c r="K3">
        <f t="shared" si="1"/>
        <v>-0.57578184676460165</v>
      </c>
    </row>
    <row r="4" spans="1:11" x14ac:dyDescent="0.3">
      <c r="A4">
        <v>6</v>
      </c>
      <c r="B4">
        <f t="shared" si="0"/>
        <v>-0.57578184676460165</v>
      </c>
      <c r="C4">
        <f t="shared" si="1"/>
        <v>-0.29278372720927737</v>
      </c>
      <c r="D4">
        <f t="shared" si="1"/>
        <v>-0.2522502292357135</v>
      </c>
      <c r="E4">
        <f t="shared" si="1"/>
        <v>-0.21106310899491437</v>
      </c>
      <c r="F4">
        <f t="shared" si="1"/>
        <v>-0.16719266083547546</v>
      </c>
      <c r="G4">
        <f t="shared" si="1"/>
        <v>-0.15369901583000456</v>
      </c>
      <c r="H4">
        <f t="shared" si="1"/>
        <v>-0.47537518327693351</v>
      </c>
      <c r="I4">
        <f t="shared" si="1"/>
        <v>-0.51051751549761737</v>
      </c>
      <c r="J4">
        <f t="shared" si="1"/>
        <v>-0.54314968113110951</v>
      </c>
      <c r="K4">
        <f t="shared" si="1"/>
        <v>-0.57578184676460165</v>
      </c>
    </row>
    <row r="5" spans="1:11" x14ac:dyDescent="0.3">
      <c r="A5">
        <v>7</v>
      </c>
      <c r="B5">
        <f t="shared" si="0"/>
        <v>-0.57578184676460165</v>
      </c>
      <c r="C5">
        <f t="shared" si="1"/>
        <v>-0.29278372720927737</v>
      </c>
      <c r="D5">
        <f t="shared" si="1"/>
        <v>-0.2522502292357135</v>
      </c>
      <c r="E5">
        <f t="shared" si="1"/>
        <v>-0.21106310899491437</v>
      </c>
      <c r="F5">
        <f t="shared" si="1"/>
        <v>-0.16719266083547546</v>
      </c>
      <c r="G5">
        <f t="shared" si="1"/>
        <v>-0.15369901583000456</v>
      </c>
      <c r="H5">
        <f t="shared" si="1"/>
        <v>-0.47537518327693351</v>
      </c>
      <c r="I5">
        <f t="shared" si="1"/>
        <v>-0.51051751549761737</v>
      </c>
      <c r="J5">
        <f t="shared" si="1"/>
        <v>-0.54314968113110951</v>
      </c>
      <c r="K5">
        <f t="shared" si="1"/>
        <v>-0.57578184676460165</v>
      </c>
    </row>
    <row r="6" spans="1:11" x14ac:dyDescent="0.3">
      <c r="A6">
        <v>8</v>
      </c>
      <c r="B6">
        <f t="shared" si="0"/>
        <v>-0.57578184676460165</v>
      </c>
      <c r="C6">
        <f t="shared" si="1"/>
        <v>-0.29278372720927737</v>
      </c>
      <c r="D6">
        <f t="shared" si="1"/>
        <v>-0.2522502292357135</v>
      </c>
      <c r="E6">
        <f t="shared" si="1"/>
        <v>-0.21106310899491437</v>
      </c>
      <c r="F6">
        <f t="shared" si="1"/>
        <v>-0.16719266083547546</v>
      </c>
      <c r="G6">
        <f t="shared" si="1"/>
        <v>-0.15369901583000456</v>
      </c>
      <c r="H6">
        <f t="shared" si="1"/>
        <v>-0.47537518327693351</v>
      </c>
      <c r="I6">
        <f t="shared" si="1"/>
        <v>-0.51051751549761737</v>
      </c>
      <c r="J6">
        <f t="shared" si="1"/>
        <v>-0.54314968113110951</v>
      </c>
      <c r="K6">
        <f t="shared" si="1"/>
        <v>-0.57578184676460165</v>
      </c>
    </row>
    <row r="7" spans="1:11" x14ac:dyDescent="0.3">
      <c r="A7">
        <v>9</v>
      </c>
      <c r="B7">
        <f t="shared" si="0"/>
        <v>-0.57578184676460165</v>
      </c>
      <c r="C7">
        <f t="shared" si="1"/>
        <v>-0.29278372720927737</v>
      </c>
      <c r="D7">
        <f t="shared" si="1"/>
        <v>-0.2522502292357135</v>
      </c>
      <c r="E7">
        <f t="shared" si="1"/>
        <v>-0.21106310899491437</v>
      </c>
      <c r="F7">
        <f t="shared" si="1"/>
        <v>-0.16719266083547546</v>
      </c>
      <c r="G7">
        <f t="shared" si="1"/>
        <v>-0.15369901583000456</v>
      </c>
      <c r="H7">
        <f t="shared" si="1"/>
        <v>-0.47537518327693351</v>
      </c>
      <c r="I7">
        <f t="shared" si="1"/>
        <v>-0.51051751549761737</v>
      </c>
      <c r="J7">
        <f t="shared" si="1"/>
        <v>-0.54314968113110951</v>
      </c>
      <c r="K7">
        <f t="shared" si="1"/>
        <v>-0.57578184676460165</v>
      </c>
    </row>
    <row r="8" spans="1:11" x14ac:dyDescent="0.3">
      <c r="A8">
        <v>10</v>
      </c>
      <c r="B8">
        <f t="shared" si="0"/>
        <v>-0.57578184676460165</v>
      </c>
      <c r="C8">
        <f t="shared" si="1"/>
        <v>-0.29278372720927737</v>
      </c>
      <c r="D8">
        <f t="shared" si="1"/>
        <v>-0.2522502292357135</v>
      </c>
      <c r="E8">
        <f t="shared" si="1"/>
        <v>-0.21106310899491437</v>
      </c>
      <c r="F8">
        <f t="shared" si="1"/>
        <v>-0.16719266083547546</v>
      </c>
      <c r="G8">
        <f t="shared" si="1"/>
        <v>-0.15369901583000456</v>
      </c>
      <c r="H8">
        <f t="shared" si="1"/>
        <v>-0.47537518327693351</v>
      </c>
      <c r="I8">
        <f t="shared" si="1"/>
        <v>-0.51051751549761737</v>
      </c>
      <c r="J8">
        <f t="shared" si="1"/>
        <v>-0.54314968113110951</v>
      </c>
      <c r="K8">
        <f t="shared" si="1"/>
        <v>-0.57578184676460165</v>
      </c>
    </row>
    <row r="9" spans="1:11" x14ac:dyDescent="0.3">
      <c r="A9">
        <v>11</v>
      </c>
      <c r="B9">
        <f t="shared" si="0"/>
        <v>-0.57578184676460165</v>
      </c>
      <c r="C9">
        <f t="shared" si="1"/>
        <v>-0.29278372720927737</v>
      </c>
      <c r="D9">
        <f t="shared" si="1"/>
        <v>-0.2522502292357135</v>
      </c>
      <c r="E9">
        <f t="shared" si="1"/>
        <v>-0.21106310899491437</v>
      </c>
      <c r="F9">
        <f t="shared" si="1"/>
        <v>-0.16719266083547546</v>
      </c>
      <c r="G9">
        <f t="shared" si="1"/>
        <v>-0.15369901583000456</v>
      </c>
      <c r="H9">
        <f t="shared" si="1"/>
        <v>-0.47537518327693351</v>
      </c>
      <c r="I9">
        <f t="shared" si="1"/>
        <v>-0.51051751549761737</v>
      </c>
      <c r="J9">
        <f t="shared" si="1"/>
        <v>-0.54314968113110951</v>
      </c>
      <c r="K9">
        <f t="shared" si="1"/>
        <v>-0.57578184676460165</v>
      </c>
    </row>
    <row r="10" spans="1:11" x14ac:dyDescent="0.3">
      <c r="A10">
        <v>12</v>
      </c>
      <c r="B10">
        <f t="shared" si="0"/>
        <v>-0.57578184676460165</v>
      </c>
      <c r="C10">
        <f t="shared" si="1"/>
        <v>-0.29278372720927737</v>
      </c>
      <c r="D10">
        <f t="shared" si="1"/>
        <v>-0.2522502292357135</v>
      </c>
      <c r="E10">
        <f t="shared" si="1"/>
        <v>-0.21106310899491437</v>
      </c>
      <c r="F10">
        <f t="shared" si="1"/>
        <v>-0.16719266083547546</v>
      </c>
      <c r="G10">
        <f t="shared" si="1"/>
        <v>-0.15369901583000456</v>
      </c>
      <c r="H10">
        <f t="shared" si="1"/>
        <v>-0.47537518327693351</v>
      </c>
      <c r="I10">
        <f t="shared" si="1"/>
        <v>-0.51051751549761737</v>
      </c>
      <c r="J10">
        <f t="shared" si="1"/>
        <v>-0.54314968113110951</v>
      </c>
      <c r="K10">
        <f t="shared" si="1"/>
        <v>-0.57578184676460165</v>
      </c>
    </row>
    <row r="11" spans="1:11" x14ac:dyDescent="0.3">
      <c r="A11">
        <v>13</v>
      </c>
      <c r="B11">
        <f t="shared" si="0"/>
        <v>-0.57578184676460165</v>
      </c>
      <c r="C11">
        <f t="shared" si="1"/>
        <v>-0.29278372720927737</v>
      </c>
      <c r="D11">
        <f t="shared" si="1"/>
        <v>-0.2522502292357135</v>
      </c>
      <c r="E11">
        <f t="shared" si="1"/>
        <v>-0.21106310899491437</v>
      </c>
      <c r="F11">
        <f t="shared" si="1"/>
        <v>-0.16719266083547546</v>
      </c>
      <c r="G11">
        <f t="shared" si="1"/>
        <v>-0.15369901583000456</v>
      </c>
      <c r="H11">
        <f t="shared" si="1"/>
        <v>-0.47537518327693351</v>
      </c>
      <c r="I11">
        <f t="shared" si="1"/>
        <v>-0.51051751549761737</v>
      </c>
      <c r="J11">
        <f t="shared" si="1"/>
        <v>-0.54314968113110951</v>
      </c>
      <c r="K11">
        <f t="shared" si="1"/>
        <v>-0.57578184676460165</v>
      </c>
    </row>
    <row r="12" spans="1:11" x14ac:dyDescent="0.3">
      <c r="A12">
        <v>14</v>
      </c>
      <c r="B12">
        <f t="shared" si="0"/>
        <v>-0.57578184676460165</v>
      </c>
      <c r="C12">
        <f t="shared" si="1"/>
        <v>-0.29278372720927737</v>
      </c>
      <c r="D12">
        <f t="shared" si="1"/>
        <v>-0.2522502292357135</v>
      </c>
      <c r="E12">
        <f t="shared" si="1"/>
        <v>-0.21106310899491437</v>
      </c>
      <c r="F12">
        <f t="shared" si="1"/>
        <v>-0.16719266083547546</v>
      </c>
      <c r="G12">
        <f t="shared" si="1"/>
        <v>-0.15369901583000456</v>
      </c>
      <c r="H12">
        <f t="shared" si="1"/>
        <v>-0.47537518327693351</v>
      </c>
      <c r="I12">
        <f t="shared" si="1"/>
        <v>-0.51051751549761737</v>
      </c>
      <c r="J12">
        <f t="shared" si="1"/>
        <v>-0.54314968113110951</v>
      </c>
      <c r="K12">
        <f t="shared" si="1"/>
        <v>-0.57578184676460165</v>
      </c>
    </row>
    <row r="13" spans="1:11" x14ac:dyDescent="0.3">
      <c r="A13">
        <v>15</v>
      </c>
      <c r="B13">
        <f t="shared" si="0"/>
        <v>-0.57578184676460165</v>
      </c>
      <c r="C13">
        <f t="shared" si="1"/>
        <v>-0.29278372720927737</v>
      </c>
      <c r="D13">
        <f t="shared" si="1"/>
        <v>-0.2522502292357135</v>
      </c>
      <c r="E13">
        <f t="shared" si="1"/>
        <v>-0.21106310899491437</v>
      </c>
      <c r="F13">
        <f t="shared" si="1"/>
        <v>-0.16719266083547546</v>
      </c>
      <c r="G13">
        <f t="shared" si="1"/>
        <v>-0.15369901583000456</v>
      </c>
      <c r="H13">
        <f t="shared" si="1"/>
        <v>-0.47537518327693351</v>
      </c>
      <c r="I13">
        <f t="shared" si="1"/>
        <v>-0.51051751549761737</v>
      </c>
      <c r="J13">
        <f t="shared" si="1"/>
        <v>-0.54314968113110951</v>
      </c>
      <c r="K13">
        <f t="shared" si="1"/>
        <v>-0.57578184676460165</v>
      </c>
    </row>
    <row r="14" spans="1:11" x14ac:dyDescent="0.3">
      <c r="A14">
        <v>16</v>
      </c>
      <c r="B14">
        <f t="shared" si="0"/>
        <v>-0.57578184676460165</v>
      </c>
      <c r="C14">
        <f t="shared" si="1"/>
        <v>-0.29278372720927737</v>
      </c>
      <c r="D14">
        <f t="shared" si="1"/>
        <v>-0.2522502292357135</v>
      </c>
      <c r="E14">
        <f t="shared" si="1"/>
        <v>-0.21106310899491437</v>
      </c>
      <c r="F14">
        <f t="shared" si="1"/>
        <v>-0.16719266083547546</v>
      </c>
      <c r="G14">
        <f t="shared" si="1"/>
        <v>-0.15369901583000456</v>
      </c>
      <c r="H14">
        <f t="shared" si="1"/>
        <v>-0.47537518327693351</v>
      </c>
      <c r="I14">
        <f t="shared" si="1"/>
        <v>-0.51051751549761737</v>
      </c>
      <c r="J14">
        <f t="shared" si="1"/>
        <v>-0.54314968113110951</v>
      </c>
      <c r="K14">
        <f t="shared" si="1"/>
        <v>-0.57578184676460165</v>
      </c>
    </row>
    <row r="15" spans="1:11" x14ac:dyDescent="0.3">
      <c r="A15">
        <v>17</v>
      </c>
      <c r="B15">
        <f>IF(Rules!$B$11=Rules!$E$11,Dealer!B14-SUM(Dealer!B16:B19),Dealer!B3-SUM(Dealer!B5:B8))</f>
        <v>-0.46435750824198774</v>
      </c>
      <c r="C15">
        <f>IF(Rules!$B$11=Rules!$E$11,Dealer!C14-SUM(Dealer!C16:C19),Dealer!C3-SUM(Dealer!C5:C8))</f>
        <v>-0.15297458768154204</v>
      </c>
      <c r="D15">
        <f>IF(Rules!$B$11=Rules!$E$11,Dealer!D14-SUM(Dealer!D16:D19),Dealer!D3-SUM(Dealer!D5:D8))</f>
        <v>-0.11721624142457354</v>
      </c>
      <c r="E15">
        <f>IF(Rules!$B$11=Rules!$E$11,Dealer!E14-SUM(Dealer!E16:E19),Dealer!E3-SUM(Dealer!E5:E8))</f>
        <v>-8.0573373145316152E-2</v>
      </c>
      <c r="F15">
        <f>IF(Rules!$B$11=Rules!$E$11,Dealer!F14-SUM(Dealer!F16:F19),Dealer!F3-SUM(Dealer!F5:F8))</f>
        <v>-4.4941375564924613E-2</v>
      </c>
      <c r="G15">
        <f>IF(Rules!$B$11=Rules!$E$11,Dealer!G14-SUM(Dealer!G16:G19),Dealer!G3-SUM(Dealer!G5:G8))</f>
        <v>1.1739160673341797E-2</v>
      </c>
      <c r="H15">
        <f>IF(Rules!$B$11=Rules!$E$11,Dealer!H14-SUM(Dealer!H16:H19),Dealer!H3-SUM(Dealer!H5:H8))</f>
        <v>-0.10680898948269474</v>
      </c>
      <c r="I15">
        <f>IF(Rules!$B$11=Rules!$E$11,Dealer!I14-SUM(Dealer!I16:I19),Dealer!I3-SUM(Dealer!I5:I8))</f>
        <v>-0.38195097104844722</v>
      </c>
      <c r="J15">
        <f>IF(Rules!$B$11=Rules!$E$11,Dealer!J14-SUM(Dealer!J16:J19),Dealer!J3-SUM(Dealer!J5:J8))</f>
        <v>-0.42315423964521748</v>
      </c>
      <c r="K15">
        <f>IF(Rules!$B$11=Rules!$E$11,Dealer!K14-SUM(Dealer!K16:K19),Dealer!K3-SUM(Dealer!K5:K8))</f>
        <v>-0.46435750824198757</v>
      </c>
    </row>
    <row r="16" spans="1:11" x14ac:dyDescent="0.3">
      <c r="A16">
        <v>18</v>
      </c>
      <c r="B16">
        <f>IF(Rules!$B$11=Rules!$E$11,Dealer!B14+Dealer!B15-SUM(Dealer!B17:B19),SUM(Dealer!B3:B4)-SUM(Dealer!B6:B8))</f>
        <v>-0.24150883119675959</v>
      </c>
      <c r="C16">
        <f>IF(Rules!$B$11=Rules!$E$11,Dealer!C14+Dealer!C15-SUM(Dealer!C17:C19),SUM(Dealer!C3:C4)-SUM(Dealer!C6:C8))</f>
        <v>0.12174190222088777</v>
      </c>
      <c r="D16">
        <f>IF(Rules!$B$11=Rules!$E$11,Dealer!D14+Dealer!D15-SUM(Dealer!D17:D19),SUM(Dealer!D3:D4)-SUM(Dealer!D6:D8))</f>
        <v>0.14830007284131125</v>
      </c>
      <c r="E16">
        <f>IF(Rules!$B$11=Rules!$E$11,Dealer!E14+Dealer!E15-SUM(Dealer!E17:E19),SUM(Dealer!E3:E4)-SUM(Dealer!E6:E8))</f>
        <v>0.17585443719748528</v>
      </c>
      <c r="F16">
        <f>IF(Rules!$B$11=Rules!$E$11,Dealer!F14+Dealer!F15-SUM(Dealer!F17:F19),SUM(Dealer!F3:F4)-SUM(Dealer!F6:F8))</f>
        <v>0.19956119497617708</v>
      </c>
      <c r="G16">
        <f>IF(Rules!$B$11=Rules!$E$11,Dealer!G14+Dealer!G15-SUM(Dealer!G17:G19),SUM(Dealer!G3:G4)-SUM(Dealer!G6:G8))</f>
        <v>0.28344391604689845</v>
      </c>
      <c r="H16">
        <f>IF(Rules!$B$11=Rules!$E$11,Dealer!H14+Dealer!H15-SUM(Dealer!H17:H19),SUM(Dealer!H3:H4)-SUM(Dealer!H6:H8))</f>
        <v>0.39955416733655175</v>
      </c>
      <c r="I16">
        <f>IF(Rules!$B$11=Rules!$E$11,Dealer!I14+Dealer!I15-SUM(Dealer!I17:I19),SUM(Dealer!I3:I4)-SUM(Dealer!I6:I8))</f>
        <v>0.10595134861912359</v>
      </c>
      <c r="J16">
        <f>IF(Rules!$B$11=Rules!$E$11,Dealer!J14+Dealer!J15-SUM(Dealer!J17:J19),SUM(Dealer!J3:J4)-SUM(Dealer!J6:J8))</f>
        <v>-0.18316335667343342</v>
      </c>
      <c r="K16">
        <f>IF(Rules!$B$11=Rules!$E$11,Dealer!K14+Dealer!K15-SUM(Dealer!K17:K19),SUM(Dealer!K3:K4)-SUM(Dealer!K6:K8))</f>
        <v>-0.24150883119675953</v>
      </c>
    </row>
    <row r="17" spans="1:11" x14ac:dyDescent="0.3">
      <c r="A17">
        <v>19</v>
      </c>
      <c r="B17">
        <f>IF(Rules!$B$11=Rules!$E$11,SUM(Dealer!B14:B16)-Dealer!B18-Dealer!B19,SUM(Dealer!B3:B5)-SUM(Dealer!B7:B8))</f>
        <v>-1.8660154151531605E-2</v>
      </c>
      <c r="C17">
        <f>IF(Rules!$B$11=Rules!$E$11,SUM(Dealer!C14:C16)-Dealer!C18-Dealer!C19,SUM(Dealer!C3:C5)-SUM(Dealer!C7:C8))</f>
        <v>0.38630468602058998</v>
      </c>
      <c r="D17">
        <f>IF(Rules!$B$11=Rules!$E$11,SUM(Dealer!D14:D16)-Dealer!D18-Dealer!D19,SUM(Dealer!D3:D5)-SUM(Dealer!D7:D8))</f>
        <v>0.40436293659776018</v>
      </c>
      <c r="E17">
        <f>IF(Rules!$B$11=Rules!$E$11,SUM(Dealer!E14:E16)-Dealer!E18-Dealer!E19,SUM(Dealer!E3:E5)-SUM(Dealer!E7:E8))</f>
        <v>0.42317892482749647</v>
      </c>
      <c r="F17">
        <f>IF(Rules!$B$11=Rules!$E$11,SUM(Dealer!F14:F16)-Dealer!F18-Dealer!F19,SUM(Dealer!F3:F5)-SUM(Dealer!F7:F8))</f>
        <v>0.43951210416088371</v>
      </c>
      <c r="G17">
        <f>IF(Rules!$B$11=Rules!$E$11,SUM(Dealer!G14:G16)-Dealer!G18-Dealer!G19,SUM(Dealer!G3:G5)-SUM(Dealer!G7:G8))</f>
        <v>0.49597707378731903</v>
      </c>
      <c r="H17">
        <f>IF(Rules!$B$11=Rules!$E$11,SUM(Dealer!H14:H16)-Dealer!H18-Dealer!H19,SUM(Dealer!H3:H5)-SUM(Dealer!H7:H8))</f>
        <v>0.61597649575343139</v>
      </c>
      <c r="I17">
        <f>IF(Rules!$B$11=Rules!$E$11,SUM(Dealer!I14:I16)-Dealer!I18-Dealer!I19,SUM(Dealer!I3:I5)-SUM(Dealer!I7:I8))</f>
        <v>0.59385366828669439</v>
      </c>
      <c r="J17">
        <f>IF(Rules!$B$11=Rules!$E$11,SUM(Dealer!J14:J16)-Dealer!J18-Dealer!J19,SUM(Dealer!J3:J5)-SUM(Dealer!J7:J8))</f>
        <v>0.28759675706758142</v>
      </c>
      <c r="K17">
        <f>IF(Rules!$B$11=Rules!$E$11,SUM(Dealer!K14:K16)-Dealer!K18-Dealer!K19,SUM(Dealer!K3:K5)-SUM(Dealer!K7:K8))</f>
        <v>-1.8660154151531549E-2</v>
      </c>
    </row>
    <row r="18" spans="1:11" x14ac:dyDescent="0.3">
      <c r="A18">
        <v>20</v>
      </c>
      <c r="B18">
        <f>IF(Rules!$B$11=Rules!$E$11,SUM(Dealer!B14:B17)-Dealer!B19,SUM(Dealer!B3:B6)-Dealer!B8)</f>
        <v>0.20418852289369643</v>
      </c>
      <c r="C18">
        <f>IF(Rules!$B$11=Rules!$E$11,SUM(Dealer!C14:C17)-Dealer!C19,SUM(Dealer!C3:C6)-Dealer!C8)</f>
        <v>0.63998657521683899</v>
      </c>
      <c r="D18">
        <f>IF(Rules!$B$11=Rules!$E$11,SUM(Dealer!D14:D17)-Dealer!D19,SUM(Dealer!D3:D6)-Dealer!D8)</f>
        <v>0.65027209425148147</v>
      </c>
      <c r="E18">
        <f>IF(Rules!$B$11=Rules!$E$11,SUM(Dealer!E14:E17)-Dealer!E19,SUM(Dealer!E3:E6)-Dealer!E8)</f>
        <v>0.66104996194807175</v>
      </c>
      <c r="F18">
        <f>IF(Rules!$B$11=Rules!$E$11,SUM(Dealer!F14:F17)-Dealer!F19,SUM(Dealer!F3:F6)-Dealer!F8)</f>
        <v>0.67035969063279999</v>
      </c>
      <c r="G18">
        <f>IF(Rules!$B$11=Rules!$E$11,SUM(Dealer!G14:G17)-Dealer!G19,SUM(Dealer!G3:G6)-Dealer!G8)</f>
        <v>0.70395857017134456</v>
      </c>
      <c r="H18">
        <f>IF(Rules!$B$11=Rules!$E$11,SUM(Dealer!H14:H17)-Dealer!H19,SUM(Dealer!H3:H6)-Dealer!H8)</f>
        <v>0.77322722653717502</v>
      </c>
      <c r="I18">
        <f>IF(Rules!$B$11=Rules!$E$11,SUM(Dealer!I14:I17)-Dealer!I19,SUM(Dealer!I3:I6)-Dealer!I8)</f>
        <v>0.79181515955189852</v>
      </c>
      <c r="J18">
        <f>IF(Rules!$B$11=Rules!$E$11,SUM(Dealer!J14:J17)-Dealer!J19,SUM(Dealer!J3:J6)-Dealer!J8)</f>
        <v>0.75835687080859615</v>
      </c>
      <c r="K18">
        <f>IF(Rules!$B$11=Rules!$E$11,SUM(Dealer!K14:K17)-Dealer!K19,SUM(Dealer!K3:K6)-Dealer!K8)</f>
        <v>0.43495775366292733</v>
      </c>
    </row>
    <row r="19" spans="1:11" x14ac:dyDescent="0.3">
      <c r="A19">
        <v>21</v>
      </c>
      <c r="B19">
        <f>IF(Rules!$B$14=Rules!$D$14,1,IF(Rules!$B$11=Rules!$E$11,SUM(Dealer!B14:B18),SUM(Dealer!B3:B7)))</f>
        <v>0.65780643070815525</v>
      </c>
      <c r="C19">
        <f>IF(Rules!$B$14=Rules!$D$14,1,IF(Rules!$B$11=Rules!$E$11,SUM(Dealer!C14:C18),SUM(Dealer!C3:C7)))</f>
        <v>0.88200651549404019</v>
      </c>
      <c r="D19">
        <f>IF(Rules!$B$14=Rules!$D$14,1,IF(Rules!$B$11=Rules!$E$11,SUM(Dealer!D14:D18),SUM(Dealer!D3:D7)))</f>
        <v>0.8853003573017495</v>
      </c>
      <c r="E19">
        <f>IF(Rules!$B$14=Rules!$D$14,1,IF(Rules!$B$11=Rules!$E$11,SUM(Dealer!E14:E18),SUM(Dealer!E3:E7)))</f>
        <v>0.88876729296591961</v>
      </c>
      <c r="F19">
        <f>IF(Rules!$B$14=Rules!$D$14,1,IF(Rules!$B$11=Rules!$E$11,SUM(Dealer!F14:F18),SUM(Dealer!F3:F7)))</f>
        <v>0.89175382659528035</v>
      </c>
      <c r="G19">
        <f>IF(Rules!$B$14=Rules!$D$14,1,IF(Rules!$B$11=Rules!$E$11,SUM(Dealer!G14:G18),SUM(Dealer!G3:G7)))</f>
        <v>0.90283674384257995</v>
      </c>
      <c r="H19">
        <f>IF(Rules!$B$14=Rules!$D$14,1,IF(Rules!$B$11=Rules!$E$11,SUM(Dealer!H14:H18),SUM(Dealer!H3:H7)))</f>
        <v>0.92592629596452347</v>
      </c>
      <c r="I19">
        <f>IF(Rules!$B$14=Rules!$D$14,1,IF(Rules!$B$11=Rules!$E$11,SUM(Dealer!I14:I18),SUM(Dealer!I3:I7)))</f>
        <v>0.93060505318396625</v>
      </c>
      <c r="J19">
        <f>IF(Rules!$B$14=Rules!$D$14,1,IF(Rules!$B$11=Rules!$E$11,SUM(Dealer!J14:J18),SUM(Dealer!J3:J7)))</f>
        <v>0.93917615614724415</v>
      </c>
      <c r="K19">
        <f>IF(Rules!$B$14=Rules!$D$14,1,IF(Rules!$B$11=Rules!$E$11,SUM(Dealer!K14:K18),SUM(Dealer!K3:K7)))</f>
        <v>0.88857566147738609</v>
      </c>
    </row>
    <row r="20" spans="1:11" x14ac:dyDescent="0.3">
      <c r="A20"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</row>
    <row r="32" spans="1:11" x14ac:dyDescent="0.3">
      <c r="A32">
        <v>12</v>
      </c>
      <c r="B32">
        <f t="shared" ref="B32:K32" si="2">B10</f>
        <v>-0.57578184676460165</v>
      </c>
      <c r="C32">
        <f t="shared" si="2"/>
        <v>-0.29278372720927737</v>
      </c>
      <c r="D32">
        <f t="shared" si="2"/>
        <v>-0.2522502292357135</v>
      </c>
      <c r="E32">
        <f t="shared" si="2"/>
        <v>-0.21106310899491437</v>
      </c>
      <c r="F32">
        <f t="shared" si="2"/>
        <v>-0.16719266083547546</v>
      </c>
      <c r="G32">
        <f t="shared" si="2"/>
        <v>-0.15369901583000456</v>
      </c>
      <c r="H32">
        <f t="shared" si="2"/>
        <v>-0.47537518327693351</v>
      </c>
      <c r="I32">
        <f t="shared" si="2"/>
        <v>-0.51051751549761737</v>
      </c>
      <c r="J32">
        <f t="shared" si="2"/>
        <v>-0.54314968113110951</v>
      </c>
      <c r="K32">
        <f t="shared" si="2"/>
        <v>-0.57578184676460165</v>
      </c>
    </row>
    <row r="33" spans="1:11" x14ac:dyDescent="0.3">
      <c r="A33">
        <v>13</v>
      </c>
      <c r="B33">
        <f t="shared" ref="B33:K33" si="3">B11</f>
        <v>-0.57578184676460165</v>
      </c>
      <c r="C33">
        <f t="shared" si="3"/>
        <v>-0.29278372720927737</v>
      </c>
      <c r="D33">
        <f t="shared" si="3"/>
        <v>-0.2522502292357135</v>
      </c>
      <c r="E33">
        <f t="shared" si="3"/>
        <v>-0.21106310899491437</v>
      </c>
      <c r="F33">
        <f t="shared" si="3"/>
        <v>-0.16719266083547546</v>
      </c>
      <c r="G33">
        <f t="shared" si="3"/>
        <v>-0.15369901583000456</v>
      </c>
      <c r="H33">
        <f t="shared" si="3"/>
        <v>-0.47537518327693351</v>
      </c>
      <c r="I33">
        <f t="shared" si="3"/>
        <v>-0.51051751549761737</v>
      </c>
      <c r="J33">
        <f t="shared" si="3"/>
        <v>-0.54314968113110951</v>
      </c>
      <c r="K33">
        <f t="shared" si="3"/>
        <v>-0.57578184676460165</v>
      </c>
    </row>
    <row r="34" spans="1:11" x14ac:dyDescent="0.3">
      <c r="A34">
        <v>14</v>
      </c>
      <c r="B34">
        <f t="shared" ref="B34:K34" si="4">B12</f>
        <v>-0.57578184676460165</v>
      </c>
      <c r="C34">
        <f t="shared" si="4"/>
        <v>-0.29278372720927737</v>
      </c>
      <c r="D34">
        <f t="shared" si="4"/>
        <v>-0.2522502292357135</v>
      </c>
      <c r="E34">
        <f t="shared" si="4"/>
        <v>-0.21106310899491437</v>
      </c>
      <c r="F34">
        <f t="shared" si="4"/>
        <v>-0.16719266083547546</v>
      </c>
      <c r="G34">
        <f t="shared" si="4"/>
        <v>-0.15369901583000456</v>
      </c>
      <c r="H34">
        <f t="shared" si="4"/>
        <v>-0.47537518327693351</v>
      </c>
      <c r="I34">
        <f t="shared" si="4"/>
        <v>-0.51051751549761737</v>
      </c>
      <c r="J34">
        <f t="shared" si="4"/>
        <v>-0.54314968113110951</v>
      </c>
      <c r="K34">
        <f t="shared" si="4"/>
        <v>-0.57578184676460165</v>
      </c>
    </row>
    <row r="35" spans="1:11" x14ac:dyDescent="0.3">
      <c r="A35">
        <v>15</v>
      </c>
      <c r="B35">
        <f t="shared" ref="B35:K35" si="5">B13</f>
        <v>-0.57578184676460165</v>
      </c>
      <c r="C35">
        <f t="shared" si="5"/>
        <v>-0.29278372720927737</v>
      </c>
      <c r="D35">
        <f t="shared" si="5"/>
        <v>-0.2522502292357135</v>
      </c>
      <c r="E35">
        <f t="shared" si="5"/>
        <v>-0.21106310899491437</v>
      </c>
      <c r="F35">
        <f t="shared" si="5"/>
        <v>-0.16719266083547546</v>
      </c>
      <c r="G35">
        <f t="shared" si="5"/>
        <v>-0.15369901583000456</v>
      </c>
      <c r="H35">
        <f t="shared" si="5"/>
        <v>-0.47537518327693351</v>
      </c>
      <c r="I35">
        <f t="shared" si="5"/>
        <v>-0.51051751549761737</v>
      </c>
      <c r="J35">
        <f t="shared" si="5"/>
        <v>-0.54314968113110951</v>
      </c>
      <c r="K35">
        <f t="shared" si="5"/>
        <v>-0.57578184676460165</v>
      </c>
    </row>
    <row r="36" spans="1:11" x14ac:dyDescent="0.3">
      <c r="A36">
        <v>16</v>
      </c>
      <c r="B36">
        <f t="shared" ref="B36:K36" si="6">B14</f>
        <v>-0.57578184676460165</v>
      </c>
      <c r="C36">
        <f t="shared" si="6"/>
        <v>-0.29278372720927737</v>
      </c>
      <c r="D36">
        <f t="shared" si="6"/>
        <v>-0.2522502292357135</v>
      </c>
      <c r="E36">
        <f t="shared" si="6"/>
        <v>-0.21106310899491437</v>
      </c>
      <c r="F36">
        <f t="shared" si="6"/>
        <v>-0.16719266083547546</v>
      </c>
      <c r="G36">
        <f t="shared" si="6"/>
        <v>-0.15369901583000456</v>
      </c>
      <c r="H36">
        <f t="shared" si="6"/>
        <v>-0.47537518327693351</v>
      </c>
      <c r="I36">
        <f t="shared" si="6"/>
        <v>-0.51051751549761737</v>
      </c>
      <c r="J36">
        <f t="shared" si="6"/>
        <v>-0.54314968113110951</v>
      </c>
      <c r="K36">
        <f t="shared" si="6"/>
        <v>-0.57578184676460165</v>
      </c>
    </row>
    <row r="37" spans="1:11" x14ac:dyDescent="0.3">
      <c r="A37">
        <v>17</v>
      </c>
      <c r="B37">
        <f t="shared" ref="B37:K37" si="7">B15</f>
        <v>-0.46435750824198774</v>
      </c>
      <c r="C37">
        <f t="shared" si="7"/>
        <v>-0.15297458768154204</v>
      </c>
      <c r="D37">
        <f t="shared" si="7"/>
        <v>-0.11721624142457354</v>
      </c>
      <c r="E37">
        <f t="shared" si="7"/>
        <v>-8.0573373145316152E-2</v>
      </c>
      <c r="F37">
        <f t="shared" si="7"/>
        <v>-4.4941375564924613E-2</v>
      </c>
      <c r="G37">
        <f t="shared" si="7"/>
        <v>1.1739160673341797E-2</v>
      </c>
      <c r="H37">
        <f t="shared" si="7"/>
        <v>-0.10680898948269474</v>
      </c>
      <c r="I37">
        <f t="shared" si="7"/>
        <v>-0.38195097104844722</v>
      </c>
      <c r="J37">
        <f t="shared" si="7"/>
        <v>-0.42315423964521748</v>
      </c>
      <c r="K37">
        <f t="shared" si="7"/>
        <v>-0.46435750824198757</v>
      </c>
    </row>
    <row r="38" spans="1:11" x14ac:dyDescent="0.3">
      <c r="A38">
        <v>18</v>
      </c>
      <c r="B38">
        <f t="shared" ref="B38:K38" si="8">B16</f>
        <v>-0.24150883119675959</v>
      </c>
      <c r="C38">
        <f t="shared" si="8"/>
        <v>0.12174190222088777</v>
      </c>
      <c r="D38">
        <f t="shared" si="8"/>
        <v>0.14830007284131125</v>
      </c>
      <c r="E38">
        <f t="shared" si="8"/>
        <v>0.17585443719748528</v>
      </c>
      <c r="F38">
        <f t="shared" si="8"/>
        <v>0.19956119497617708</v>
      </c>
      <c r="G38">
        <f t="shared" si="8"/>
        <v>0.28344391604689845</v>
      </c>
      <c r="H38">
        <f t="shared" si="8"/>
        <v>0.39955416733655175</v>
      </c>
      <c r="I38">
        <f t="shared" si="8"/>
        <v>0.10595134861912359</v>
      </c>
      <c r="J38">
        <f t="shared" si="8"/>
        <v>-0.18316335667343342</v>
      </c>
      <c r="K38">
        <f t="shared" si="8"/>
        <v>-0.24150883119675953</v>
      </c>
    </row>
    <row r="39" spans="1:11" x14ac:dyDescent="0.3">
      <c r="A39">
        <v>19</v>
      </c>
      <c r="B39">
        <f t="shared" ref="B39:K39" si="9">B17</f>
        <v>-1.8660154151531605E-2</v>
      </c>
      <c r="C39">
        <f t="shared" si="9"/>
        <v>0.38630468602058998</v>
      </c>
      <c r="D39">
        <f t="shared" si="9"/>
        <v>0.40436293659776018</v>
      </c>
      <c r="E39">
        <f t="shared" si="9"/>
        <v>0.42317892482749647</v>
      </c>
      <c r="F39">
        <f t="shared" si="9"/>
        <v>0.43951210416088371</v>
      </c>
      <c r="G39">
        <f t="shared" si="9"/>
        <v>0.49597707378731903</v>
      </c>
      <c r="H39">
        <f t="shared" si="9"/>
        <v>0.61597649575343139</v>
      </c>
      <c r="I39">
        <f t="shared" si="9"/>
        <v>0.59385366828669439</v>
      </c>
      <c r="J39">
        <f t="shared" si="9"/>
        <v>0.28759675706758142</v>
      </c>
      <c r="K39">
        <f t="shared" si="9"/>
        <v>-1.8660154151531549E-2</v>
      </c>
    </row>
    <row r="40" spans="1:11" x14ac:dyDescent="0.3">
      <c r="A40">
        <v>20</v>
      </c>
      <c r="B40">
        <f t="shared" ref="B40:K40" si="10">B18</f>
        <v>0.20418852289369643</v>
      </c>
      <c r="C40">
        <f t="shared" si="10"/>
        <v>0.63998657521683899</v>
      </c>
      <c r="D40">
        <f t="shared" si="10"/>
        <v>0.65027209425148147</v>
      </c>
      <c r="E40">
        <f t="shared" si="10"/>
        <v>0.66104996194807175</v>
      </c>
      <c r="F40">
        <f t="shared" si="10"/>
        <v>0.67035969063279999</v>
      </c>
      <c r="G40">
        <f t="shared" si="10"/>
        <v>0.70395857017134456</v>
      </c>
      <c r="H40">
        <f t="shared" si="10"/>
        <v>0.77322722653717502</v>
      </c>
      <c r="I40">
        <f t="shared" si="10"/>
        <v>0.79181515955189852</v>
      </c>
      <c r="J40">
        <f t="shared" si="10"/>
        <v>0.75835687080859615</v>
      </c>
      <c r="K40">
        <f t="shared" si="10"/>
        <v>0.43495775366292733</v>
      </c>
    </row>
    <row r="41" spans="1:11" x14ac:dyDescent="0.3">
      <c r="A41">
        <v>21</v>
      </c>
      <c r="B41">
        <f t="shared" ref="B41:K41" si="11">B19</f>
        <v>0.65780643070815525</v>
      </c>
      <c r="C41">
        <f t="shared" si="11"/>
        <v>0.88200651549404019</v>
      </c>
      <c r="D41">
        <f t="shared" si="11"/>
        <v>0.8853003573017495</v>
      </c>
      <c r="E41">
        <f t="shared" si="11"/>
        <v>0.88876729296591961</v>
      </c>
      <c r="F41">
        <f t="shared" si="11"/>
        <v>0.89175382659528035</v>
      </c>
      <c r="G41">
        <f t="shared" si="11"/>
        <v>0.90283674384257995</v>
      </c>
      <c r="H41">
        <f t="shared" si="11"/>
        <v>0.92592629596452347</v>
      </c>
      <c r="I41">
        <f t="shared" si="11"/>
        <v>0.93060505318396625</v>
      </c>
      <c r="J41">
        <f t="shared" si="11"/>
        <v>0.93917615614724415</v>
      </c>
      <c r="K41">
        <f t="shared" si="11"/>
        <v>0.88857566147738609</v>
      </c>
    </row>
    <row r="42" spans="1:11" x14ac:dyDescent="0.3">
      <c r="A42">
        <v>22</v>
      </c>
      <c r="B42">
        <f>B10</f>
        <v>-0.57578184676460165</v>
      </c>
      <c r="C42">
        <f t="shared" ref="C42:K42" si="12">C10</f>
        <v>-0.29278372720927737</v>
      </c>
      <c r="D42">
        <f t="shared" si="12"/>
        <v>-0.2522502292357135</v>
      </c>
      <c r="E42">
        <f t="shared" si="12"/>
        <v>-0.21106310899491437</v>
      </c>
      <c r="F42">
        <f t="shared" si="12"/>
        <v>-0.16719266083547546</v>
      </c>
      <c r="G42">
        <f t="shared" si="12"/>
        <v>-0.15369901583000456</v>
      </c>
      <c r="H42">
        <f t="shared" si="12"/>
        <v>-0.47537518327693351</v>
      </c>
      <c r="I42">
        <f t="shared" si="12"/>
        <v>-0.51051751549761737</v>
      </c>
      <c r="J42">
        <f t="shared" si="12"/>
        <v>-0.54314968113110951</v>
      </c>
      <c r="K42">
        <f t="shared" si="12"/>
        <v>-0.57578184676460165</v>
      </c>
    </row>
    <row r="43" spans="1:11" x14ac:dyDescent="0.3">
      <c r="A43">
        <v>23</v>
      </c>
      <c r="B43">
        <f t="shared" ref="B43:K43" si="13">B11</f>
        <v>-0.57578184676460165</v>
      </c>
      <c r="C43">
        <f t="shared" si="13"/>
        <v>-0.29278372720927737</v>
      </c>
      <c r="D43">
        <f t="shared" si="13"/>
        <v>-0.2522502292357135</v>
      </c>
      <c r="E43">
        <f t="shared" si="13"/>
        <v>-0.21106310899491437</v>
      </c>
      <c r="F43">
        <f t="shared" si="13"/>
        <v>-0.16719266083547546</v>
      </c>
      <c r="G43">
        <f t="shared" si="13"/>
        <v>-0.15369901583000456</v>
      </c>
      <c r="H43">
        <f t="shared" si="13"/>
        <v>-0.47537518327693351</v>
      </c>
      <c r="I43">
        <f t="shared" si="13"/>
        <v>-0.51051751549761737</v>
      </c>
      <c r="J43">
        <f t="shared" si="13"/>
        <v>-0.54314968113110951</v>
      </c>
      <c r="K43">
        <f t="shared" si="13"/>
        <v>-0.57578184676460165</v>
      </c>
    </row>
    <row r="44" spans="1:11" x14ac:dyDescent="0.3">
      <c r="A44">
        <v>24</v>
      </c>
      <c r="B44">
        <f t="shared" ref="B44:K44" si="14">B12</f>
        <v>-0.57578184676460165</v>
      </c>
      <c r="C44">
        <f t="shared" si="14"/>
        <v>-0.29278372720927737</v>
      </c>
      <c r="D44">
        <f t="shared" si="14"/>
        <v>-0.2522502292357135</v>
      </c>
      <c r="E44">
        <f t="shared" si="14"/>
        <v>-0.21106310899491437</v>
      </c>
      <c r="F44">
        <f t="shared" si="14"/>
        <v>-0.16719266083547546</v>
      </c>
      <c r="G44">
        <f t="shared" si="14"/>
        <v>-0.15369901583000456</v>
      </c>
      <c r="H44">
        <f t="shared" si="14"/>
        <v>-0.47537518327693351</v>
      </c>
      <c r="I44">
        <f t="shared" si="14"/>
        <v>-0.51051751549761737</v>
      </c>
      <c r="J44">
        <f t="shared" si="14"/>
        <v>-0.54314968113110951</v>
      </c>
      <c r="K44">
        <f t="shared" si="14"/>
        <v>-0.57578184676460165</v>
      </c>
    </row>
    <row r="45" spans="1:11" x14ac:dyDescent="0.3">
      <c r="A45">
        <v>25</v>
      </c>
      <c r="B45">
        <f t="shared" ref="B45:K45" si="15">B13</f>
        <v>-0.57578184676460165</v>
      </c>
      <c r="C45">
        <f t="shared" si="15"/>
        <v>-0.29278372720927737</v>
      </c>
      <c r="D45">
        <f t="shared" si="15"/>
        <v>-0.2522502292357135</v>
      </c>
      <c r="E45">
        <f t="shared" si="15"/>
        <v>-0.21106310899491437</v>
      </c>
      <c r="F45">
        <f t="shared" si="15"/>
        <v>-0.16719266083547546</v>
      </c>
      <c r="G45">
        <f t="shared" si="15"/>
        <v>-0.15369901583000456</v>
      </c>
      <c r="H45">
        <f t="shared" si="15"/>
        <v>-0.47537518327693351</v>
      </c>
      <c r="I45">
        <f t="shared" si="15"/>
        <v>-0.51051751549761737</v>
      </c>
      <c r="J45">
        <f t="shared" si="15"/>
        <v>-0.54314968113110951</v>
      </c>
      <c r="K45">
        <f t="shared" si="15"/>
        <v>-0.57578184676460165</v>
      </c>
    </row>
    <row r="46" spans="1:11" x14ac:dyDescent="0.3">
      <c r="A46">
        <v>26</v>
      </c>
      <c r="B46">
        <f t="shared" ref="B46:K46" si="16">B14</f>
        <v>-0.57578184676460165</v>
      </c>
      <c r="C46">
        <f t="shared" si="16"/>
        <v>-0.29278372720927737</v>
      </c>
      <c r="D46">
        <f t="shared" si="16"/>
        <v>-0.2522502292357135</v>
      </c>
      <c r="E46">
        <f t="shared" si="16"/>
        <v>-0.21106310899491437</v>
      </c>
      <c r="F46">
        <f t="shared" si="16"/>
        <v>-0.16719266083547546</v>
      </c>
      <c r="G46">
        <f t="shared" si="16"/>
        <v>-0.15369901583000456</v>
      </c>
      <c r="H46">
        <f t="shared" si="16"/>
        <v>-0.47537518327693351</v>
      </c>
      <c r="I46">
        <f t="shared" si="16"/>
        <v>-0.51051751549761737</v>
      </c>
      <c r="J46">
        <f t="shared" si="16"/>
        <v>-0.54314968113110951</v>
      </c>
      <c r="K46">
        <f t="shared" si="16"/>
        <v>-0.57578184676460165</v>
      </c>
    </row>
    <row r="47" spans="1:11" x14ac:dyDescent="0.3">
      <c r="A47">
        <v>27</v>
      </c>
      <c r="B47">
        <f t="shared" ref="B47:K47" si="17">B15</f>
        <v>-0.46435750824198774</v>
      </c>
      <c r="C47">
        <f t="shared" si="17"/>
        <v>-0.15297458768154204</v>
      </c>
      <c r="D47">
        <f t="shared" si="17"/>
        <v>-0.11721624142457354</v>
      </c>
      <c r="E47">
        <f t="shared" si="17"/>
        <v>-8.0573373145316152E-2</v>
      </c>
      <c r="F47">
        <f t="shared" si="17"/>
        <v>-4.4941375564924613E-2</v>
      </c>
      <c r="G47">
        <f t="shared" si="17"/>
        <v>1.1739160673341797E-2</v>
      </c>
      <c r="H47">
        <f t="shared" si="17"/>
        <v>-0.10680898948269474</v>
      </c>
      <c r="I47">
        <f t="shared" si="17"/>
        <v>-0.38195097104844722</v>
      </c>
      <c r="J47">
        <f t="shared" si="17"/>
        <v>-0.42315423964521748</v>
      </c>
      <c r="K47">
        <f t="shared" si="17"/>
        <v>-0.46435750824198757</v>
      </c>
    </row>
    <row r="48" spans="1:11" x14ac:dyDescent="0.3">
      <c r="A48">
        <v>28</v>
      </c>
      <c r="B48">
        <f t="shared" ref="B48:K48" si="18">B16</f>
        <v>-0.24150883119675959</v>
      </c>
      <c r="C48">
        <f t="shared" si="18"/>
        <v>0.12174190222088777</v>
      </c>
      <c r="D48">
        <f t="shared" si="18"/>
        <v>0.14830007284131125</v>
      </c>
      <c r="E48">
        <f t="shared" si="18"/>
        <v>0.17585443719748528</v>
      </c>
      <c r="F48">
        <f t="shared" si="18"/>
        <v>0.19956119497617708</v>
      </c>
      <c r="G48">
        <f t="shared" si="18"/>
        <v>0.28344391604689845</v>
      </c>
      <c r="H48">
        <f t="shared" si="18"/>
        <v>0.39955416733655175</v>
      </c>
      <c r="I48">
        <f t="shared" si="18"/>
        <v>0.10595134861912359</v>
      </c>
      <c r="J48">
        <f t="shared" si="18"/>
        <v>-0.18316335667343342</v>
      </c>
      <c r="K48">
        <f t="shared" si="18"/>
        <v>-0.24150883119675953</v>
      </c>
    </row>
    <row r="49" spans="1:11" x14ac:dyDescent="0.3">
      <c r="A49">
        <v>29</v>
      </c>
      <c r="B49">
        <f t="shared" ref="B49:K49" si="19">B17</f>
        <v>-1.8660154151531605E-2</v>
      </c>
      <c r="C49">
        <f t="shared" si="19"/>
        <v>0.38630468602058998</v>
      </c>
      <c r="D49">
        <f t="shared" si="19"/>
        <v>0.40436293659776018</v>
      </c>
      <c r="E49">
        <f t="shared" si="19"/>
        <v>0.42317892482749647</v>
      </c>
      <c r="F49">
        <f t="shared" si="19"/>
        <v>0.43951210416088371</v>
      </c>
      <c r="G49">
        <f t="shared" si="19"/>
        <v>0.49597707378731903</v>
      </c>
      <c r="H49">
        <f t="shared" si="19"/>
        <v>0.61597649575343139</v>
      </c>
      <c r="I49">
        <f t="shared" si="19"/>
        <v>0.59385366828669439</v>
      </c>
      <c r="J49">
        <f t="shared" si="19"/>
        <v>0.28759675706758142</v>
      </c>
      <c r="K49">
        <f t="shared" si="19"/>
        <v>-1.8660154151531549E-2</v>
      </c>
    </row>
    <row r="50" spans="1:11" x14ac:dyDescent="0.3">
      <c r="A50">
        <v>30</v>
      </c>
      <c r="B50">
        <f t="shared" ref="B50:K50" si="20">B18</f>
        <v>0.20418852289369643</v>
      </c>
      <c r="C50">
        <f t="shared" si="20"/>
        <v>0.63998657521683899</v>
      </c>
      <c r="D50">
        <f t="shared" si="20"/>
        <v>0.65027209425148147</v>
      </c>
      <c r="E50">
        <f t="shared" si="20"/>
        <v>0.66104996194807175</v>
      </c>
      <c r="F50">
        <f t="shared" si="20"/>
        <v>0.67035969063279999</v>
      </c>
      <c r="G50">
        <f t="shared" si="20"/>
        <v>0.70395857017134456</v>
      </c>
      <c r="H50">
        <f t="shared" si="20"/>
        <v>0.77322722653717502</v>
      </c>
      <c r="I50">
        <f t="shared" si="20"/>
        <v>0.79181515955189852</v>
      </c>
      <c r="J50">
        <f t="shared" si="20"/>
        <v>0.75835687080859615</v>
      </c>
      <c r="K50">
        <f t="shared" si="20"/>
        <v>0.43495775366292733</v>
      </c>
    </row>
    <row r="51" spans="1:11" x14ac:dyDescent="0.3">
      <c r="A51">
        <v>31</v>
      </c>
      <c r="B51">
        <f t="shared" ref="B51:K51" si="21">B19</f>
        <v>0.65780643070815525</v>
      </c>
      <c r="C51">
        <f t="shared" si="21"/>
        <v>0.88200651549404019</v>
      </c>
      <c r="D51">
        <f t="shared" si="21"/>
        <v>0.8853003573017495</v>
      </c>
      <c r="E51">
        <f t="shared" si="21"/>
        <v>0.88876729296591961</v>
      </c>
      <c r="F51">
        <f t="shared" si="21"/>
        <v>0.89175382659528035</v>
      </c>
      <c r="G51">
        <f t="shared" si="21"/>
        <v>0.90283674384257995</v>
      </c>
      <c r="H51">
        <f t="shared" si="21"/>
        <v>0.92592629596452347</v>
      </c>
      <c r="I51">
        <f t="shared" si="21"/>
        <v>0.93060505318396625</v>
      </c>
      <c r="J51">
        <f t="shared" si="21"/>
        <v>0.93917615614724415</v>
      </c>
      <c r="K51">
        <f t="shared" si="21"/>
        <v>0.88857566147738609</v>
      </c>
    </row>
    <row r="52" spans="1:11" x14ac:dyDescent="0.3">
      <c r="A52" s="457" t="s">
        <v>127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</row>
    <row r="53" spans="1:11" x14ac:dyDescent="0.3">
      <c r="A53" t="s">
        <v>7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11" x14ac:dyDescent="0.3">
      <c r="A54">
        <v>4</v>
      </c>
      <c r="B54">
        <f>IF(Rules!$B$11=Rules!$E$11,Dealer!B14,Dealer!B3)</f>
        <v>0.2121090766176992</v>
      </c>
      <c r="C54">
        <f>IF(Rules!$B$11=Rules!$E$11,Dealer!C14,Dealer!C3)</f>
        <v>0.35360813639536137</v>
      </c>
      <c r="D54">
        <f>IF(Rules!$B$11=Rules!$E$11,Dealer!D14,Dealer!D3)</f>
        <v>0.37387488538214331</v>
      </c>
      <c r="E54">
        <f>IF(Rules!$B$11=Rules!$E$11,Dealer!E14,Dealer!E3)</f>
        <v>0.39446844550254284</v>
      </c>
      <c r="F54">
        <f>IF(Rules!$B$11=Rules!$E$11,Dealer!F14,Dealer!F3)</f>
        <v>0.41640366958226238</v>
      </c>
      <c r="G54">
        <f>IF(Rules!$B$11=Rules!$E$11,Dealer!G14,Dealer!G3)</f>
        <v>0.42315049208499778</v>
      </c>
      <c r="H54">
        <f>IF(Rules!$B$11=Rules!$E$11,Dealer!H14,Dealer!H3)</f>
        <v>0.26231240836153336</v>
      </c>
      <c r="I54">
        <f>IF(Rules!$B$11=Rules!$E$11,Dealer!I14,Dealer!I3)</f>
        <v>0.24474124225119143</v>
      </c>
      <c r="J54">
        <f>IF(Rules!$B$11=Rules!$E$11,Dealer!J14,Dealer!J3)</f>
        <v>0.2284251594344453</v>
      </c>
      <c r="K54">
        <f>IF(Rules!$B$11=Rules!$E$11,Dealer!K14,Dealer!K3)</f>
        <v>0.21210907661769923</v>
      </c>
    </row>
    <row r="55" spans="1:11" x14ac:dyDescent="0.3">
      <c r="A55">
        <v>5</v>
      </c>
      <c r="B55">
        <f t="shared" ref="B55:K66" si="22">B54</f>
        <v>0.2121090766176992</v>
      </c>
      <c r="C55">
        <f t="shared" si="22"/>
        <v>0.35360813639536137</v>
      </c>
      <c r="D55">
        <f t="shared" si="22"/>
        <v>0.37387488538214331</v>
      </c>
      <c r="E55">
        <f t="shared" si="22"/>
        <v>0.39446844550254284</v>
      </c>
      <c r="F55">
        <f t="shared" si="22"/>
        <v>0.41640366958226238</v>
      </c>
      <c r="G55">
        <f t="shared" si="22"/>
        <v>0.42315049208499778</v>
      </c>
      <c r="H55">
        <f t="shared" si="22"/>
        <v>0.26231240836153336</v>
      </c>
      <c r="I55">
        <f t="shared" si="22"/>
        <v>0.24474124225119143</v>
      </c>
      <c r="J55">
        <f t="shared" si="22"/>
        <v>0.2284251594344453</v>
      </c>
      <c r="K55">
        <f t="shared" si="22"/>
        <v>0.21210907661769923</v>
      </c>
    </row>
    <row r="56" spans="1:11" x14ac:dyDescent="0.3">
      <c r="A56">
        <v>6</v>
      </c>
      <c r="B56">
        <f t="shared" si="22"/>
        <v>0.2121090766176992</v>
      </c>
      <c r="C56">
        <f t="shared" si="22"/>
        <v>0.35360813639536137</v>
      </c>
      <c r="D56">
        <f t="shared" si="22"/>
        <v>0.37387488538214331</v>
      </c>
      <c r="E56">
        <f t="shared" si="22"/>
        <v>0.39446844550254284</v>
      </c>
      <c r="F56">
        <f t="shared" si="22"/>
        <v>0.41640366958226238</v>
      </c>
      <c r="G56">
        <f t="shared" si="22"/>
        <v>0.42315049208499778</v>
      </c>
      <c r="H56">
        <f t="shared" si="22"/>
        <v>0.26231240836153336</v>
      </c>
      <c r="I56">
        <f t="shared" si="22"/>
        <v>0.24474124225119143</v>
      </c>
      <c r="J56">
        <f t="shared" si="22"/>
        <v>0.2284251594344453</v>
      </c>
      <c r="K56">
        <f t="shared" si="22"/>
        <v>0.21210907661769923</v>
      </c>
    </row>
    <row r="57" spans="1:11" x14ac:dyDescent="0.3">
      <c r="A57">
        <v>7</v>
      </c>
      <c r="B57">
        <f t="shared" si="22"/>
        <v>0.2121090766176992</v>
      </c>
      <c r="C57">
        <f t="shared" si="22"/>
        <v>0.35360813639536137</v>
      </c>
      <c r="D57">
        <f t="shared" si="22"/>
        <v>0.37387488538214331</v>
      </c>
      <c r="E57">
        <f t="shared" si="22"/>
        <v>0.39446844550254284</v>
      </c>
      <c r="F57">
        <f t="shared" si="22"/>
        <v>0.41640366958226238</v>
      </c>
      <c r="G57">
        <f t="shared" si="22"/>
        <v>0.42315049208499778</v>
      </c>
      <c r="H57">
        <f t="shared" si="22"/>
        <v>0.26231240836153336</v>
      </c>
      <c r="I57">
        <f t="shared" si="22"/>
        <v>0.24474124225119143</v>
      </c>
      <c r="J57">
        <f t="shared" si="22"/>
        <v>0.2284251594344453</v>
      </c>
      <c r="K57">
        <f t="shared" si="22"/>
        <v>0.21210907661769923</v>
      </c>
    </row>
    <row r="58" spans="1:11" x14ac:dyDescent="0.3">
      <c r="A58">
        <v>8</v>
      </c>
      <c r="B58">
        <f t="shared" si="22"/>
        <v>0.2121090766176992</v>
      </c>
      <c r="C58">
        <f t="shared" si="22"/>
        <v>0.35360813639536137</v>
      </c>
      <c r="D58">
        <f t="shared" si="22"/>
        <v>0.37387488538214331</v>
      </c>
      <c r="E58">
        <f t="shared" si="22"/>
        <v>0.39446844550254284</v>
      </c>
      <c r="F58">
        <f t="shared" si="22"/>
        <v>0.41640366958226238</v>
      </c>
      <c r="G58">
        <f t="shared" si="22"/>
        <v>0.42315049208499778</v>
      </c>
      <c r="H58">
        <f t="shared" si="22"/>
        <v>0.26231240836153336</v>
      </c>
      <c r="I58">
        <f t="shared" si="22"/>
        <v>0.24474124225119143</v>
      </c>
      <c r="J58">
        <f t="shared" si="22"/>
        <v>0.2284251594344453</v>
      </c>
      <c r="K58">
        <f t="shared" si="22"/>
        <v>0.21210907661769923</v>
      </c>
    </row>
    <row r="59" spans="1:11" x14ac:dyDescent="0.3">
      <c r="A59">
        <v>9</v>
      </c>
      <c r="B59">
        <f t="shared" si="22"/>
        <v>0.2121090766176992</v>
      </c>
      <c r="C59">
        <f t="shared" si="22"/>
        <v>0.35360813639536137</v>
      </c>
      <c r="D59">
        <f t="shared" si="22"/>
        <v>0.37387488538214331</v>
      </c>
      <c r="E59">
        <f t="shared" si="22"/>
        <v>0.39446844550254284</v>
      </c>
      <c r="F59">
        <f t="shared" si="22"/>
        <v>0.41640366958226238</v>
      </c>
      <c r="G59">
        <f t="shared" si="22"/>
        <v>0.42315049208499778</v>
      </c>
      <c r="H59">
        <f t="shared" si="22"/>
        <v>0.26231240836153336</v>
      </c>
      <c r="I59">
        <f t="shared" si="22"/>
        <v>0.24474124225119143</v>
      </c>
      <c r="J59">
        <f t="shared" si="22"/>
        <v>0.2284251594344453</v>
      </c>
      <c r="K59">
        <f t="shared" si="22"/>
        <v>0.21210907661769923</v>
      </c>
    </row>
    <row r="60" spans="1:11" x14ac:dyDescent="0.3">
      <c r="A60">
        <v>10</v>
      </c>
      <c r="B60">
        <f t="shared" si="22"/>
        <v>0.2121090766176992</v>
      </c>
      <c r="C60">
        <f t="shared" si="22"/>
        <v>0.35360813639536137</v>
      </c>
      <c r="D60">
        <f t="shared" si="22"/>
        <v>0.37387488538214331</v>
      </c>
      <c r="E60">
        <f t="shared" si="22"/>
        <v>0.39446844550254284</v>
      </c>
      <c r="F60">
        <f t="shared" si="22"/>
        <v>0.41640366958226238</v>
      </c>
      <c r="G60">
        <f t="shared" si="22"/>
        <v>0.42315049208499778</v>
      </c>
      <c r="H60">
        <f t="shared" si="22"/>
        <v>0.26231240836153336</v>
      </c>
      <c r="I60">
        <f t="shared" si="22"/>
        <v>0.24474124225119143</v>
      </c>
      <c r="J60">
        <f t="shared" si="22"/>
        <v>0.2284251594344453</v>
      </c>
      <c r="K60">
        <f t="shared" si="22"/>
        <v>0.21210907661769923</v>
      </c>
    </row>
    <row r="61" spans="1:11" x14ac:dyDescent="0.3">
      <c r="A61">
        <v>11</v>
      </c>
      <c r="B61">
        <f t="shared" si="22"/>
        <v>0.2121090766176992</v>
      </c>
      <c r="C61">
        <f t="shared" si="22"/>
        <v>0.35360813639536137</v>
      </c>
      <c r="D61">
        <f t="shared" si="22"/>
        <v>0.37387488538214331</v>
      </c>
      <c r="E61">
        <f t="shared" si="22"/>
        <v>0.39446844550254284</v>
      </c>
      <c r="F61">
        <f t="shared" si="22"/>
        <v>0.41640366958226238</v>
      </c>
      <c r="G61">
        <f t="shared" si="22"/>
        <v>0.42315049208499778</v>
      </c>
      <c r="H61">
        <f t="shared" si="22"/>
        <v>0.26231240836153336</v>
      </c>
      <c r="I61">
        <f t="shared" si="22"/>
        <v>0.24474124225119143</v>
      </c>
      <c r="J61">
        <f t="shared" si="22"/>
        <v>0.2284251594344453</v>
      </c>
      <c r="K61">
        <f t="shared" si="22"/>
        <v>0.21210907661769923</v>
      </c>
    </row>
    <row r="62" spans="1:11" x14ac:dyDescent="0.3">
      <c r="A62">
        <v>12</v>
      </c>
      <c r="B62">
        <f t="shared" si="22"/>
        <v>0.2121090766176992</v>
      </c>
      <c r="C62">
        <f t="shared" si="22"/>
        <v>0.35360813639536137</v>
      </c>
      <c r="D62">
        <f t="shared" si="22"/>
        <v>0.37387488538214331</v>
      </c>
      <c r="E62">
        <f t="shared" si="22"/>
        <v>0.39446844550254284</v>
      </c>
      <c r="F62">
        <f t="shared" si="22"/>
        <v>0.41640366958226238</v>
      </c>
      <c r="G62">
        <f t="shared" si="22"/>
        <v>0.42315049208499778</v>
      </c>
      <c r="H62">
        <f t="shared" si="22"/>
        <v>0.26231240836153336</v>
      </c>
      <c r="I62">
        <f t="shared" si="22"/>
        <v>0.24474124225119143</v>
      </c>
      <c r="J62">
        <f t="shared" si="22"/>
        <v>0.2284251594344453</v>
      </c>
      <c r="K62">
        <f t="shared" si="22"/>
        <v>0.21210907661769923</v>
      </c>
    </row>
    <row r="63" spans="1:11" x14ac:dyDescent="0.3">
      <c r="A63">
        <v>13</v>
      </c>
      <c r="B63">
        <f t="shared" si="22"/>
        <v>0.2121090766176992</v>
      </c>
      <c r="C63">
        <f t="shared" si="22"/>
        <v>0.35360813639536137</v>
      </c>
      <c r="D63">
        <f t="shared" si="22"/>
        <v>0.37387488538214331</v>
      </c>
      <c r="E63">
        <f t="shared" si="22"/>
        <v>0.39446844550254284</v>
      </c>
      <c r="F63">
        <f t="shared" si="22"/>
        <v>0.41640366958226238</v>
      </c>
      <c r="G63">
        <f t="shared" si="22"/>
        <v>0.42315049208499778</v>
      </c>
      <c r="H63">
        <f t="shared" si="22"/>
        <v>0.26231240836153336</v>
      </c>
      <c r="I63">
        <f t="shared" si="22"/>
        <v>0.24474124225119143</v>
      </c>
      <c r="J63">
        <f t="shared" si="22"/>
        <v>0.2284251594344453</v>
      </c>
      <c r="K63">
        <f t="shared" si="22"/>
        <v>0.21210907661769923</v>
      </c>
    </row>
    <row r="64" spans="1:11" x14ac:dyDescent="0.3">
      <c r="A64">
        <v>14</v>
      </c>
      <c r="B64">
        <f t="shared" si="22"/>
        <v>0.2121090766176992</v>
      </c>
      <c r="C64">
        <f t="shared" si="22"/>
        <v>0.35360813639536137</v>
      </c>
      <c r="D64">
        <f t="shared" si="22"/>
        <v>0.37387488538214331</v>
      </c>
      <c r="E64">
        <f t="shared" si="22"/>
        <v>0.39446844550254284</v>
      </c>
      <c r="F64">
        <f t="shared" si="22"/>
        <v>0.41640366958226238</v>
      </c>
      <c r="G64">
        <f t="shared" si="22"/>
        <v>0.42315049208499778</v>
      </c>
      <c r="H64">
        <f t="shared" si="22"/>
        <v>0.26231240836153336</v>
      </c>
      <c r="I64">
        <f t="shared" si="22"/>
        <v>0.24474124225119143</v>
      </c>
      <c r="J64">
        <f t="shared" si="22"/>
        <v>0.2284251594344453</v>
      </c>
      <c r="K64">
        <f t="shared" si="22"/>
        <v>0.21210907661769923</v>
      </c>
    </row>
    <row r="65" spans="1:11" x14ac:dyDescent="0.3">
      <c r="A65">
        <v>15</v>
      </c>
      <c r="B65">
        <f t="shared" si="22"/>
        <v>0.2121090766176992</v>
      </c>
      <c r="C65">
        <f t="shared" si="22"/>
        <v>0.35360813639536137</v>
      </c>
      <c r="D65">
        <f t="shared" si="22"/>
        <v>0.37387488538214331</v>
      </c>
      <c r="E65">
        <f t="shared" si="22"/>
        <v>0.39446844550254284</v>
      </c>
      <c r="F65">
        <f t="shared" si="22"/>
        <v>0.41640366958226238</v>
      </c>
      <c r="G65">
        <f t="shared" si="22"/>
        <v>0.42315049208499778</v>
      </c>
      <c r="H65">
        <f t="shared" si="22"/>
        <v>0.26231240836153336</v>
      </c>
      <c r="I65">
        <f t="shared" si="22"/>
        <v>0.24474124225119143</v>
      </c>
      <c r="J65">
        <f t="shared" si="22"/>
        <v>0.2284251594344453</v>
      </c>
      <c r="K65">
        <f t="shared" si="22"/>
        <v>0.21210907661769923</v>
      </c>
    </row>
    <row r="66" spans="1:11" x14ac:dyDescent="0.3">
      <c r="A66">
        <v>16</v>
      </c>
      <c r="B66">
        <f t="shared" si="22"/>
        <v>0.2121090766176992</v>
      </c>
      <c r="C66">
        <f t="shared" si="22"/>
        <v>0.35360813639536137</v>
      </c>
      <c r="D66">
        <f t="shared" si="22"/>
        <v>0.37387488538214331</v>
      </c>
      <c r="E66">
        <f t="shared" si="22"/>
        <v>0.39446844550254284</v>
      </c>
      <c r="F66">
        <f t="shared" si="22"/>
        <v>0.41640366958226238</v>
      </c>
      <c r="G66">
        <f t="shared" si="22"/>
        <v>0.42315049208499778</v>
      </c>
      <c r="H66">
        <f t="shared" si="22"/>
        <v>0.26231240836153336</v>
      </c>
      <c r="I66">
        <f t="shared" si="22"/>
        <v>0.24474124225119143</v>
      </c>
      <c r="J66">
        <f t="shared" si="22"/>
        <v>0.2284251594344453</v>
      </c>
      <c r="K66">
        <f t="shared" si="22"/>
        <v>0.21210907661769923</v>
      </c>
    </row>
    <row r="67" spans="1:11" x14ac:dyDescent="0.3">
      <c r="A67">
        <v>17</v>
      </c>
      <c r="B67">
        <f>IF(Rules!$B$11=Rules!$E$11,Dealer!B14,Dealer!B3)</f>
        <v>0.2121090766176992</v>
      </c>
      <c r="C67">
        <f>IF(Rules!$B$11=Rules!$E$11,Dealer!C14,Dealer!C3)</f>
        <v>0.35360813639536137</v>
      </c>
      <c r="D67">
        <f>IF(Rules!$B$11=Rules!$E$11,Dealer!D14,Dealer!D3)</f>
        <v>0.37387488538214331</v>
      </c>
      <c r="E67">
        <f>IF(Rules!$B$11=Rules!$E$11,Dealer!E14,Dealer!E3)</f>
        <v>0.39446844550254284</v>
      </c>
      <c r="F67">
        <f>IF(Rules!$B$11=Rules!$E$11,Dealer!F14,Dealer!F3)</f>
        <v>0.41640366958226238</v>
      </c>
      <c r="G67">
        <f>IF(Rules!$B$11=Rules!$E$11,Dealer!G14,Dealer!G3)</f>
        <v>0.42315049208499778</v>
      </c>
      <c r="H67">
        <f>IF(Rules!$B$11=Rules!$E$11,Dealer!H14,Dealer!H3)</f>
        <v>0.26231240836153336</v>
      </c>
      <c r="I67">
        <f>IF(Rules!$B$11=Rules!$E$11,Dealer!I14,Dealer!I3)</f>
        <v>0.24474124225119143</v>
      </c>
      <c r="J67">
        <f>IF(Rules!$B$11=Rules!$E$11,Dealer!J14,Dealer!J3)</f>
        <v>0.2284251594344453</v>
      </c>
      <c r="K67">
        <f>IF(Rules!$B$11=Rules!$E$11,Dealer!K14,Dealer!K3)</f>
        <v>0.21210907661769923</v>
      </c>
    </row>
    <row r="68" spans="1:11" x14ac:dyDescent="0.3">
      <c r="A68">
        <v>18</v>
      </c>
      <c r="B68">
        <f>IF(Rules!$B$11=Rules!$E$11,Dealer!B14+Dealer!B15,SUM(Dealer!B3:B4))</f>
        <v>0.3235334151403132</v>
      </c>
      <c r="C68">
        <f>IF(Rules!$B$11=Rules!$E$11,Dealer!C14+Dealer!C15,SUM(Dealer!C3:C4))</f>
        <v>0.4934172759230967</v>
      </c>
      <c r="D68">
        <f>IF(Rules!$B$11=Rules!$E$11,Dealer!D14+Dealer!D15,SUM(Dealer!D3:D4))</f>
        <v>0.50890887319328326</v>
      </c>
      <c r="E68">
        <f>IF(Rules!$B$11=Rules!$E$11,Dealer!E14+Dealer!E15,SUM(Dealer!E3:E4))</f>
        <v>0.52495818135214112</v>
      </c>
      <c r="F68">
        <f>IF(Rules!$B$11=Rules!$E$11,Dealer!F14+Dealer!F15,SUM(Dealer!F3:F4))</f>
        <v>0.53865495485281323</v>
      </c>
      <c r="G68">
        <f>IF(Rules!$B$11=Rules!$E$11,Dealer!G14+Dealer!G15,SUM(Dealer!G3:G4))</f>
        <v>0.58858866858834413</v>
      </c>
      <c r="H68">
        <f>IF(Rules!$B$11=Rules!$E$11,Dealer!H14+Dealer!H15,SUM(Dealer!H3:H4))</f>
        <v>0.63087860215577196</v>
      </c>
      <c r="I68">
        <f>IF(Rules!$B$11=Rules!$E$11,Dealer!I14+Dealer!I15,SUM(Dealer!I3:I4))</f>
        <v>0.37330778670036147</v>
      </c>
      <c r="J68">
        <f>IF(Rules!$B$11=Rules!$E$11,Dealer!J14+Dealer!J15,SUM(Dealer!J3:J4))</f>
        <v>0.34842060092033733</v>
      </c>
      <c r="K68">
        <f>IF(Rules!$B$11=Rules!$E$11,Dealer!K14+Dealer!K15,SUM(Dealer!K3:K4))</f>
        <v>0.32353341514031325</v>
      </c>
    </row>
    <row r="69" spans="1:11" x14ac:dyDescent="0.3">
      <c r="A69">
        <v>19</v>
      </c>
      <c r="B69">
        <f>IF(Rules!$B$11=Rules!$E$11,SUM(Dealer!B14:B16),SUM(Dealer!B3:B5))</f>
        <v>0.43495775366292722</v>
      </c>
      <c r="C69">
        <f>IF(Rules!$B$11=Rules!$E$11,SUM(Dealer!C14:C16),SUM(Dealer!C3:C5))</f>
        <v>0.62832462629779118</v>
      </c>
      <c r="D69">
        <f>IF(Rules!$B$11=Rules!$E$11,SUM(Dealer!D14:D16),SUM(Dealer!D3:D5))</f>
        <v>0.63939119964802815</v>
      </c>
      <c r="E69">
        <f>IF(Rules!$B$11=Rules!$E$11,SUM(Dealer!E14:E16),SUM(Dealer!E3:E5))</f>
        <v>0.65089625584534427</v>
      </c>
      <c r="F69">
        <f>IF(Rules!$B$11=Rules!$E$11,SUM(Dealer!F14:F16),SUM(Dealer!F3:F5))</f>
        <v>0.66090624012336407</v>
      </c>
      <c r="G69">
        <f>IF(Rules!$B$11=Rules!$E$11,SUM(Dealer!G14:G16),SUM(Dealer!G3:G5))</f>
        <v>0.69485524745855443</v>
      </c>
      <c r="H69">
        <f>IF(Rules!$B$11=Rules!$E$11,SUM(Dealer!H14:H16),SUM(Dealer!H3:H5))</f>
        <v>0.76867556518077984</v>
      </c>
      <c r="I69">
        <f>IF(Rules!$B$11=Rules!$E$11,SUM(Dealer!I14:I16),SUM(Dealer!I3:I5))</f>
        <v>0.73264356191876234</v>
      </c>
      <c r="J69">
        <f>IF(Rules!$B$11=Rules!$E$11,SUM(Dealer!J14:J16),SUM(Dealer!J3:J5))</f>
        <v>0.46841604240622936</v>
      </c>
      <c r="K69">
        <f>IF(Rules!$B$11=Rules!$E$11,SUM(Dealer!K14:K16),SUM(Dealer!K3:K5))</f>
        <v>0.43495775366292727</v>
      </c>
    </row>
    <row r="70" spans="1:11" x14ac:dyDescent="0.3">
      <c r="A70">
        <v>20</v>
      </c>
      <c r="B70">
        <f>IF(Rules!$B$11=Rules!$E$11,SUM(Dealer!B14:B17),SUM(Dealer!B3:B6))</f>
        <v>0.54638209218554123</v>
      </c>
      <c r="C70">
        <f>IF(Rules!$B$11=Rules!$E$11,SUM(Dealer!C14:C17),SUM(Dealer!C3:C6))</f>
        <v>0.75798005972279903</v>
      </c>
      <c r="D70">
        <f>IF(Rules!$B$11=Rules!$E$11,SUM(Dealer!D14:D17),SUM(Dealer!D3:D6))</f>
        <v>0.7649717369497322</v>
      </c>
      <c r="E70">
        <f>IF(Rules!$B$11=Rules!$E$11,SUM(Dealer!E14:E17),SUM(Dealer!E3:E6))</f>
        <v>0.77228266898215236</v>
      </c>
      <c r="F70">
        <f>IF(Rules!$B$11=Rules!$E$11,SUM(Dealer!F14:F17),SUM(Dealer!F3:F6))</f>
        <v>0.77860586403751975</v>
      </c>
      <c r="G70">
        <f>IF(Rules!$B$11=Rules!$E$11,SUM(Dealer!G14:G17),SUM(Dealer!G3:G6))</f>
        <v>0.80112182632876472</v>
      </c>
      <c r="H70">
        <f>IF(Rules!$B$11=Rules!$E$11,SUM(Dealer!H14:H17),SUM(Dealer!H3:H6))</f>
        <v>0.84730093057265166</v>
      </c>
      <c r="I70">
        <f>IF(Rules!$B$11=Rules!$E$11,SUM(Dealer!I14:I17),SUM(Dealer!I3:I6))</f>
        <v>0.86121010636793238</v>
      </c>
      <c r="J70">
        <f>IF(Rules!$B$11=Rules!$E$11,SUM(Dealer!J14:J17),SUM(Dealer!J3:J6))</f>
        <v>0.81918071466135212</v>
      </c>
      <c r="K70">
        <f>IF(Rules!$B$11=Rules!$E$11,SUM(Dealer!K14:K17),SUM(Dealer!K3:K6))</f>
        <v>0.54638209218554135</v>
      </c>
    </row>
    <row r="71" spans="1:11" x14ac:dyDescent="0.3">
      <c r="A71">
        <v>21</v>
      </c>
      <c r="B71">
        <f>IF(Rules!$B$14=Rules!$D$14,1,IF(Rules!$B$11=Rules!$E$11,SUM(Dealer!B14:B18),SUM(Dealer!B3:B7)))</f>
        <v>0.65780643070815525</v>
      </c>
      <c r="C71">
        <f>IF(Rules!$B$14=Rules!$D$14,1,IF(Rules!$B$11=Rules!$E$11,SUM(Dealer!C14:C18),SUM(Dealer!C3:C7)))</f>
        <v>0.88200651549404019</v>
      </c>
      <c r="D71">
        <f>IF(Rules!$B$14=Rules!$D$14,1,IF(Rules!$B$11=Rules!$E$11,SUM(Dealer!D14:D18),SUM(Dealer!D3:D7)))</f>
        <v>0.8853003573017495</v>
      </c>
      <c r="E71">
        <f>IF(Rules!$B$14=Rules!$D$14,1,IF(Rules!$B$11=Rules!$E$11,SUM(Dealer!E14:E18),SUM(Dealer!E3:E7)))</f>
        <v>0.88876729296591961</v>
      </c>
      <c r="F71">
        <f>IF(Rules!$B$14=Rules!$D$14,1,IF(Rules!$B$11=Rules!$E$11,SUM(Dealer!F14:F18),SUM(Dealer!F3:F7)))</f>
        <v>0.89175382659528035</v>
      </c>
      <c r="G71">
        <f>IF(Rules!$B$14=Rules!$D$14,1,IF(Rules!$B$11=Rules!$E$11,SUM(Dealer!G14:G18),SUM(Dealer!G3:G7)))</f>
        <v>0.90283674384257995</v>
      </c>
      <c r="H71">
        <f>IF(Rules!$B$14=Rules!$D$14,1,IF(Rules!$B$11=Rules!$E$11,SUM(Dealer!H14:H18),SUM(Dealer!H3:H7)))</f>
        <v>0.92592629596452347</v>
      </c>
      <c r="I71">
        <f>IF(Rules!$B$14=Rules!$D$14,1,IF(Rules!$B$11=Rules!$E$11,SUM(Dealer!I14:I18),SUM(Dealer!I3:I7)))</f>
        <v>0.93060505318396625</v>
      </c>
      <c r="J71">
        <f>IF(Rules!$B$14=Rules!$D$14,1,IF(Rules!$B$11=Rules!$E$11,SUM(Dealer!J14:J18),SUM(Dealer!J3:J7)))</f>
        <v>0.93917615614724415</v>
      </c>
      <c r="K71">
        <f>IF(Rules!$B$14=Rules!$D$14,1,IF(Rules!$B$11=Rules!$E$11,SUM(Dealer!K14:K18),SUM(Dealer!K3:K7)))</f>
        <v>0.88857566147738609</v>
      </c>
    </row>
    <row r="72" spans="1:11" x14ac:dyDescent="0.3">
      <c r="A72">
        <v>22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>
        <v>23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v>24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>
        <v>25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>
        <v>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>
        <v>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>
        <v>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>
        <v>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v>30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v>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3" spans="1:11" x14ac:dyDescent="0.3">
      <c r="A83" t="s">
        <v>4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3">
      <c r="A84">
        <v>12</v>
      </c>
      <c r="B84">
        <f t="shared" ref="B84:K84" si="23">B62</f>
        <v>0.2121090766176992</v>
      </c>
      <c r="C84">
        <f t="shared" si="23"/>
        <v>0.35360813639536137</v>
      </c>
      <c r="D84">
        <f t="shared" si="23"/>
        <v>0.37387488538214331</v>
      </c>
      <c r="E84">
        <f t="shared" si="23"/>
        <v>0.39446844550254284</v>
      </c>
      <c r="F84">
        <f t="shared" si="23"/>
        <v>0.41640366958226238</v>
      </c>
      <c r="G84">
        <f t="shared" si="23"/>
        <v>0.42315049208499778</v>
      </c>
      <c r="H84">
        <f t="shared" si="23"/>
        <v>0.26231240836153336</v>
      </c>
      <c r="I84">
        <f t="shared" si="23"/>
        <v>0.24474124225119143</v>
      </c>
      <c r="J84">
        <f t="shared" si="23"/>
        <v>0.2284251594344453</v>
      </c>
      <c r="K84">
        <f t="shared" si="23"/>
        <v>0.21210907661769923</v>
      </c>
    </row>
    <row r="85" spans="1:11" x14ac:dyDescent="0.3">
      <c r="A85">
        <v>13</v>
      </c>
      <c r="B85">
        <f t="shared" ref="B85:K85" si="24">B63</f>
        <v>0.2121090766176992</v>
      </c>
      <c r="C85">
        <f t="shared" si="24"/>
        <v>0.35360813639536137</v>
      </c>
      <c r="D85">
        <f t="shared" si="24"/>
        <v>0.37387488538214331</v>
      </c>
      <c r="E85">
        <f t="shared" si="24"/>
        <v>0.39446844550254284</v>
      </c>
      <c r="F85">
        <f t="shared" si="24"/>
        <v>0.41640366958226238</v>
      </c>
      <c r="G85">
        <f t="shared" si="24"/>
        <v>0.42315049208499778</v>
      </c>
      <c r="H85">
        <f t="shared" si="24"/>
        <v>0.26231240836153336</v>
      </c>
      <c r="I85">
        <f t="shared" si="24"/>
        <v>0.24474124225119143</v>
      </c>
      <c r="J85">
        <f t="shared" si="24"/>
        <v>0.2284251594344453</v>
      </c>
      <c r="K85">
        <f t="shared" si="24"/>
        <v>0.21210907661769923</v>
      </c>
    </row>
    <row r="86" spans="1:11" x14ac:dyDescent="0.3">
      <c r="A86">
        <v>14</v>
      </c>
      <c r="B86">
        <f t="shared" ref="B86:K86" si="25">B64</f>
        <v>0.2121090766176992</v>
      </c>
      <c r="C86">
        <f t="shared" si="25"/>
        <v>0.35360813639536137</v>
      </c>
      <c r="D86">
        <f t="shared" si="25"/>
        <v>0.37387488538214331</v>
      </c>
      <c r="E86">
        <f t="shared" si="25"/>
        <v>0.39446844550254284</v>
      </c>
      <c r="F86">
        <f t="shared" si="25"/>
        <v>0.41640366958226238</v>
      </c>
      <c r="G86">
        <f t="shared" si="25"/>
        <v>0.42315049208499778</v>
      </c>
      <c r="H86">
        <f t="shared" si="25"/>
        <v>0.26231240836153336</v>
      </c>
      <c r="I86">
        <f t="shared" si="25"/>
        <v>0.24474124225119143</v>
      </c>
      <c r="J86">
        <f t="shared" si="25"/>
        <v>0.2284251594344453</v>
      </c>
      <c r="K86">
        <f t="shared" si="25"/>
        <v>0.21210907661769923</v>
      </c>
    </row>
    <row r="87" spans="1:11" x14ac:dyDescent="0.3">
      <c r="A87">
        <v>15</v>
      </c>
      <c r="B87">
        <f t="shared" ref="B87:K87" si="26">B65</f>
        <v>0.2121090766176992</v>
      </c>
      <c r="C87">
        <f t="shared" si="26"/>
        <v>0.35360813639536137</v>
      </c>
      <c r="D87">
        <f t="shared" si="26"/>
        <v>0.37387488538214331</v>
      </c>
      <c r="E87">
        <f t="shared" si="26"/>
        <v>0.39446844550254284</v>
      </c>
      <c r="F87">
        <f t="shared" si="26"/>
        <v>0.41640366958226238</v>
      </c>
      <c r="G87">
        <f t="shared" si="26"/>
        <v>0.42315049208499778</v>
      </c>
      <c r="H87">
        <f t="shared" si="26"/>
        <v>0.26231240836153336</v>
      </c>
      <c r="I87">
        <f t="shared" si="26"/>
        <v>0.24474124225119143</v>
      </c>
      <c r="J87">
        <f t="shared" si="26"/>
        <v>0.2284251594344453</v>
      </c>
      <c r="K87">
        <f t="shared" si="26"/>
        <v>0.21210907661769923</v>
      </c>
    </row>
    <row r="88" spans="1:11" x14ac:dyDescent="0.3">
      <c r="A88">
        <v>16</v>
      </c>
      <c r="B88">
        <f t="shared" ref="B88:K88" si="27">B66</f>
        <v>0.2121090766176992</v>
      </c>
      <c r="C88">
        <f t="shared" si="27"/>
        <v>0.35360813639536137</v>
      </c>
      <c r="D88">
        <f t="shared" si="27"/>
        <v>0.37387488538214331</v>
      </c>
      <c r="E88">
        <f t="shared" si="27"/>
        <v>0.39446844550254284</v>
      </c>
      <c r="F88">
        <f t="shared" si="27"/>
        <v>0.41640366958226238</v>
      </c>
      <c r="G88">
        <f t="shared" si="27"/>
        <v>0.42315049208499778</v>
      </c>
      <c r="H88">
        <f t="shared" si="27"/>
        <v>0.26231240836153336</v>
      </c>
      <c r="I88">
        <f t="shared" si="27"/>
        <v>0.24474124225119143</v>
      </c>
      <c r="J88">
        <f t="shared" si="27"/>
        <v>0.2284251594344453</v>
      </c>
      <c r="K88">
        <f t="shared" si="27"/>
        <v>0.21210907661769923</v>
      </c>
    </row>
    <row r="89" spans="1:11" x14ac:dyDescent="0.3">
      <c r="A89">
        <v>17</v>
      </c>
      <c r="B89">
        <f t="shared" ref="B89:K89" si="28">B67</f>
        <v>0.2121090766176992</v>
      </c>
      <c r="C89">
        <f t="shared" si="28"/>
        <v>0.35360813639536137</v>
      </c>
      <c r="D89">
        <f t="shared" si="28"/>
        <v>0.37387488538214331</v>
      </c>
      <c r="E89">
        <f t="shared" si="28"/>
        <v>0.39446844550254284</v>
      </c>
      <c r="F89">
        <f t="shared" si="28"/>
        <v>0.41640366958226238</v>
      </c>
      <c r="G89">
        <f t="shared" si="28"/>
        <v>0.42315049208499778</v>
      </c>
      <c r="H89">
        <f t="shared" si="28"/>
        <v>0.26231240836153336</v>
      </c>
      <c r="I89">
        <f t="shared" si="28"/>
        <v>0.24474124225119143</v>
      </c>
      <c r="J89">
        <f t="shared" si="28"/>
        <v>0.2284251594344453</v>
      </c>
      <c r="K89">
        <f t="shared" si="28"/>
        <v>0.21210907661769923</v>
      </c>
    </row>
    <row r="90" spans="1:11" x14ac:dyDescent="0.3">
      <c r="A90">
        <v>18</v>
      </c>
      <c r="B90">
        <f t="shared" ref="B90:K90" si="29">B68</f>
        <v>0.3235334151403132</v>
      </c>
      <c r="C90">
        <f t="shared" si="29"/>
        <v>0.4934172759230967</v>
      </c>
      <c r="D90">
        <f t="shared" si="29"/>
        <v>0.50890887319328326</v>
      </c>
      <c r="E90">
        <f t="shared" si="29"/>
        <v>0.52495818135214112</v>
      </c>
      <c r="F90">
        <f t="shared" si="29"/>
        <v>0.53865495485281323</v>
      </c>
      <c r="G90">
        <f t="shared" si="29"/>
        <v>0.58858866858834413</v>
      </c>
      <c r="H90">
        <f t="shared" si="29"/>
        <v>0.63087860215577196</v>
      </c>
      <c r="I90">
        <f t="shared" si="29"/>
        <v>0.37330778670036147</v>
      </c>
      <c r="J90">
        <f t="shared" si="29"/>
        <v>0.34842060092033733</v>
      </c>
      <c r="K90">
        <f t="shared" si="29"/>
        <v>0.32353341514031325</v>
      </c>
    </row>
    <row r="91" spans="1:11" x14ac:dyDescent="0.3">
      <c r="A91">
        <v>19</v>
      </c>
      <c r="B91">
        <f t="shared" ref="B91:K91" si="30">B69</f>
        <v>0.43495775366292722</v>
      </c>
      <c r="C91">
        <f t="shared" si="30"/>
        <v>0.62832462629779118</v>
      </c>
      <c r="D91">
        <f t="shared" si="30"/>
        <v>0.63939119964802815</v>
      </c>
      <c r="E91">
        <f t="shared" si="30"/>
        <v>0.65089625584534427</v>
      </c>
      <c r="F91">
        <f t="shared" si="30"/>
        <v>0.66090624012336407</v>
      </c>
      <c r="G91">
        <f t="shared" si="30"/>
        <v>0.69485524745855443</v>
      </c>
      <c r="H91">
        <f t="shared" si="30"/>
        <v>0.76867556518077984</v>
      </c>
      <c r="I91">
        <f t="shared" si="30"/>
        <v>0.73264356191876234</v>
      </c>
      <c r="J91">
        <f t="shared" si="30"/>
        <v>0.46841604240622936</v>
      </c>
      <c r="K91">
        <f t="shared" si="30"/>
        <v>0.43495775366292727</v>
      </c>
    </row>
    <row r="92" spans="1:11" x14ac:dyDescent="0.3">
      <c r="A92">
        <v>20</v>
      </c>
      <c r="B92">
        <f t="shared" ref="B92:K92" si="31">B70</f>
        <v>0.54638209218554123</v>
      </c>
      <c r="C92">
        <f t="shared" si="31"/>
        <v>0.75798005972279903</v>
      </c>
      <c r="D92">
        <f t="shared" si="31"/>
        <v>0.7649717369497322</v>
      </c>
      <c r="E92">
        <f t="shared" si="31"/>
        <v>0.77228266898215236</v>
      </c>
      <c r="F92">
        <f t="shared" si="31"/>
        <v>0.77860586403751975</v>
      </c>
      <c r="G92">
        <f t="shared" si="31"/>
        <v>0.80112182632876472</v>
      </c>
      <c r="H92">
        <f t="shared" si="31"/>
        <v>0.84730093057265166</v>
      </c>
      <c r="I92">
        <f t="shared" si="31"/>
        <v>0.86121010636793238</v>
      </c>
      <c r="J92">
        <f t="shared" si="31"/>
        <v>0.81918071466135212</v>
      </c>
      <c r="K92">
        <f t="shared" si="31"/>
        <v>0.54638209218554135</v>
      </c>
    </row>
    <row r="93" spans="1:11" x14ac:dyDescent="0.3">
      <c r="A93">
        <v>21</v>
      </c>
      <c r="B93">
        <f t="shared" ref="B93:K93" si="32">B71</f>
        <v>0.65780643070815525</v>
      </c>
      <c r="C93">
        <f t="shared" si="32"/>
        <v>0.88200651549404019</v>
      </c>
      <c r="D93">
        <f t="shared" si="32"/>
        <v>0.8853003573017495</v>
      </c>
      <c r="E93">
        <f t="shared" si="32"/>
        <v>0.88876729296591961</v>
      </c>
      <c r="F93">
        <f t="shared" si="32"/>
        <v>0.89175382659528035</v>
      </c>
      <c r="G93">
        <f t="shared" si="32"/>
        <v>0.90283674384257995</v>
      </c>
      <c r="H93">
        <f t="shared" si="32"/>
        <v>0.92592629596452347</v>
      </c>
      <c r="I93">
        <f t="shared" si="32"/>
        <v>0.93060505318396625</v>
      </c>
      <c r="J93">
        <f t="shared" si="32"/>
        <v>0.93917615614724415</v>
      </c>
      <c r="K93">
        <f t="shared" si="32"/>
        <v>0.88857566147738609</v>
      </c>
    </row>
    <row r="94" spans="1:11" x14ac:dyDescent="0.3">
      <c r="A94">
        <v>22</v>
      </c>
      <c r="B94">
        <f>B62</f>
        <v>0.2121090766176992</v>
      </c>
      <c r="C94">
        <f t="shared" ref="C94:K94" si="33">C62</f>
        <v>0.35360813639536137</v>
      </c>
      <c r="D94">
        <f t="shared" si="33"/>
        <v>0.37387488538214331</v>
      </c>
      <c r="E94">
        <f t="shared" si="33"/>
        <v>0.39446844550254284</v>
      </c>
      <c r="F94">
        <f t="shared" si="33"/>
        <v>0.41640366958226238</v>
      </c>
      <c r="G94">
        <f t="shared" si="33"/>
        <v>0.42315049208499778</v>
      </c>
      <c r="H94">
        <f t="shared" si="33"/>
        <v>0.26231240836153336</v>
      </c>
      <c r="I94">
        <f t="shared" si="33"/>
        <v>0.24474124225119143</v>
      </c>
      <c r="J94">
        <f t="shared" si="33"/>
        <v>0.2284251594344453</v>
      </c>
      <c r="K94">
        <f t="shared" si="33"/>
        <v>0.21210907661769923</v>
      </c>
    </row>
    <row r="95" spans="1:11" x14ac:dyDescent="0.3">
      <c r="A95">
        <v>23</v>
      </c>
      <c r="B95">
        <f t="shared" ref="B95:K95" si="34">B63</f>
        <v>0.2121090766176992</v>
      </c>
      <c r="C95">
        <f t="shared" si="34"/>
        <v>0.35360813639536137</v>
      </c>
      <c r="D95">
        <f t="shared" si="34"/>
        <v>0.37387488538214331</v>
      </c>
      <c r="E95">
        <f t="shared" si="34"/>
        <v>0.39446844550254284</v>
      </c>
      <c r="F95">
        <f t="shared" si="34"/>
        <v>0.41640366958226238</v>
      </c>
      <c r="G95">
        <f t="shared" si="34"/>
        <v>0.42315049208499778</v>
      </c>
      <c r="H95">
        <f t="shared" si="34"/>
        <v>0.26231240836153336</v>
      </c>
      <c r="I95">
        <f t="shared" si="34"/>
        <v>0.24474124225119143</v>
      </c>
      <c r="J95">
        <f t="shared" si="34"/>
        <v>0.2284251594344453</v>
      </c>
      <c r="K95">
        <f t="shared" si="34"/>
        <v>0.21210907661769923</v>
      </c>
    </row>
    <row r="96" spans="1:11" x14ac:dyDescent="0.3">
      <c r="A96">
        <v>24</v>
      </c>
      <c r="B96">
        <f t="shared" ref="B96:K96" si="35">B64</f>
        <v>0.2121090766176992</v>
      </c>
      <c r="C96">
        <f t="shared" si="35"/>
        <v>0.35360813639536137</v>
      </c>
      <c r="D96">
        <f t="shared" si="35"/>
        <v>0.37387488538214331</v>
      </c>
      <c r="E96">
        <f t="shared" si="35"/>
        <v>0.39446844550254284</v>
      </c>
      <c r="F96">
        <f t="shared" si="35"/>
        <v>0.41640366958226238</v>
      </c>
      <c r="G96">
        <f t="shared" si="35"/>
        <v>0.42315049208499778</v>
      </c>
      <c r="H96">
        <f t="shared" si="35"/>
        <v>0.26231240836153336</v>
      </c>
      <c r="I96">
        <f t="shared" si="35"/>
        <v>0.24474124225119143</v>
      </c>
      <c r="J96">
        <f t="shared" si="35"/>
        <v>0.2284251594344453</v>
      </c>
      <c r="K96">
        <f t="shared" si="35"/>
        <v>0.21210907661769923</v>
      </c>
    </row>
    <row r="97" spans="1:11" x14ac:dyDescent="0.3">
      <c r="A97">
        <v>25</v>
      </c>
      <c r="B97">
        <f t="shared" ref="B97:K97" si="36">B65</f>
        <v>0.2121090766176992</v>
      </c>
      <c r="C97">
        <f t="shared" si="36"/>
        <v>0.35360813639536137</v>
      </c>
      <c r="D97">
        <f t="shared" si="36"/>
        <v>0.37387488538214331</v>
      </c>
      <c r="E97">
        <f t="shared" si="36"/>
        <v>0.39446844550254284</v>
      </c>
      <c r="F97">
        <f t="shared" si="36"/>
        <v>0.41640366958226238</v>
      </c>
      <c r="G97">
        <f t="shared" si="36"/>
        <v>0.42315049208499778</v>
      </c>
      <c r="H97">
        <f t="shared" si="36"/>
        <v>0.26231240836153336</v>
      </c>
      <c r="I97">
        <f t="shared" si="36"/>
        <v>0.24474124225119143</v>
      </c>
      <c r="J97">
        <f t="shared" si="36"/>
        <v>0.2284251594344453</v>
      </c>
      <c r="K97">
        <f t="shared" si="36"/>
        <v>0.21210907661769923</v>
      </c>
    </row>
    <row r="98" spans="1:11" x14ac:dyDescent="0.3">
      <c r="A98">
        <v>26</v>
      </c>
      <c r="B98">
        <f t="shared" ref="B98:K98" si="37">B66</f>
        <v>0.2121090766176992</v>
      </c>
      <c r="C98">
        <f t="shared" si="37"/>
        <v>0.35360813639536137</v>
      </c>
      <c r="D98">
        <f t="shared" si="37"/>
        <v>0.37387488538214331</v>
      </c>
      <c r="E98">
        <f t="shared" si="37"/>
        <v>0.39446844550254284</v>
      </c>
      <c r="F98">
        <f t="shared" si="37"/>
        <v>0.41640366958226238</v>
      </c>
      <c r="G98">
        <f t="shared" si="37"/>
        <v>0.42315049208499778</v>
      </c>
      <c r="H98">
        <f t="shared" si="37"/>
        <v>0.26231240836153336</v>
      </c>
      <c r="I98">
        <f t="shared" si="37"/>
        <v>0.24474124225119143</v>
      </c>
      <c r="J98">
        <f t="shared" si="37"/>
        <v>0.2284251594344453</v>
      </c>
      <c r="K98">
        <f t="shared" si="37"/>
        <v>0.21210907661769923</v>
      </c>
    </row>
    <row r="99" spans="1:11" x14ac:dyDescent="0.3">
      <c r="A99">
        <v>27</v>
      </c>
      <c r="B99">
        <f t="shared" ref="B99:K99" si="38">B67</f>
        <v>0.2121090766176992</v>
      </c>
      <c r="C99">
        <f t="shared" si="38"/>
        <v>0.35360813639536137</v>
      </c>
      <c r="D99">
        <f t="shared" si="38"/>
        <v>0.37387488538214331</v>
      </c>
      <c r="E99">
        <f t="shared" si="38"/>
        <v>0.39446844550254284</v>
      </c>
      <c r="F99">
        <f t="shared" si="38"/>
        <v>0.41640366958226238</v>
      </c>
      <c r="G99">
        <f t="shared" si="38"/>
        <v>0.42315049208499778</v>
      </c>
      <c r="H99">
        <f t="shared" si="38"/>
        <v>0.26231240836153336</v>
      </c>
      <c r="I99">
        <f t="shared" si="38"/>
        <v>0.24474124225119143</v>
      </c>
      <c r="J99">
        <f t="shared" si="38"/>
        <v>0.2284251594344453</v>
      </c>
      <c r="K99">
        <f t="shared" si="38"/>
        <v>0.21210907661769923</v>
      </c>
    </row>
    <row r="100" spans="1:11" x14ac:dyDescent="0.3">
      <c r="A100">
        <v>28</v>
      </c>
      <c r="B100">
        <f t="shared" ref="B100:K100" si="39">B68</f>
        <v>0.3235334151403132</v>
      </c>
      <c r="C100">
        <f t="shared" si="39"/>
        <v>0.4934172759230967</v>
      </c>
      <c r="D100">
        <f t="shared" si="39"/>
        <v>0.50890887319328326</v>
      </c>
      <c r="E100">
        <f t="shared" si="39"/>
        <v>0.52495818135214112</v>
      </c>
      <c r="F100">
        <f t="shared" si="39"/>
        <v>0.53865495485281323</v>
      </c>
      <c r="G100">
        <f t="shared" si="39"/>
        <v>0.58858866858834413</v>
      </c>
      <c r="H100">
        <f t="shared" si="39"/>
        <v>0.63087860215577196</v>
      </c>
      <c r="I100">
        <f t="shared" si="39"/>
        <v>0.37330778670036147</v>
      </c>
      <c r="J100">
        <f t="shared" si="39"/>
        <v>0.34842060092033733</v>
      </c>
      <c r="K100">
        <f t="shared" si="39"/>
        <v>0.32353341514031325</v>
      </c>
    </row>
    <row r="101" spans="1:11" x14ac:dyDescent="0.3">
      <c r="A101">
        <v>29</v>
      </c>
      <c r="B101">
        <f t="shared" ref="B101:K101" si="40">B69</f>
        <v>0.43495775366292722</v>
      </c>
      <c r="C101">
        <f t="shared" si="40"/>
        <v>0.62832462629779118</v>
      </c>
      <c r="D101">
        <f t="shared" si="40"/>
        <v>0.63939119964802815</v>
      </c>
      <c r="E101">
        <f t="shared" si="40"/>
        <v>0.65089625584534427</v>
      </c>
      <c r="F101">
        <f t="shared" si="40"/>
        <v>0.66090624012336407</v>
      </c>
      <c r="G101">
        <f t="shared" si="40"/>
        <v>0.69485524745855443</v>
      </c>
      <c r="H101">
        <f t="shared" si="40"/>
        <v>0.76867556518077984</v>
      </c>
      <c r="I101">
        <f t="shared" si="40"/>
        <v>0.73264356191876234</v>
      </c>
      <c r="J101">
        <f t="shared" si="40"/>
        <v>0.46841604240622936</v>
      </c>
      <c r="K101">
        <f t="shared" si="40"/>
        <v>0.43495775366292727</v>
      </c>
    </row>
    <row r="102" spans="1:11" x14ac:dyDescent="0.3">
      <c r="A102">
        <v>30</v>
      </c>
      <c r="B102">
        <f t="shared" ref="B102:K102" si="41">B70</f>
        <v>0.54638209218554123</v>
      </c>
      <c r="C102">
        <f t="shared" si="41"/>
        <v>0.75798005972279903</v>
      </c>
      <c r="D102">
        <f t="shared" si="41"/>
        <v>0.7649717369497322</v>
      </c>
      <c r="E102">
        <f t="shared" si="41"/>
        <v>0.77228266898215236</v>
      </c>
      <c r="F102">
        <f t="shared" si="41"/>
        <v>0.77860586403751975</v>
      </c>
      <c r="G102">
        <f t="shared" si="41"/>
        <v>0.80112182632876472</v>
      </c>
      <c r="H102">
        <f t="shared" si="41"/>
        <v>0.84730093057265166</v>
      </c>
      <c r="I102">
        <f t="shared" si="41"/>
        <v>0.86121010636793238</v>
      </c>
      <c r="J102">
        <f t="shared" si="41"/>
        <v>0.81918071466135212</v>
      </c>
      <c r="K102">
        <f t="shared" si="41"/>
        <v>0.54638209218554135</v>
      </c>
    </row>
    <row r="103" spans="1:11" x14ac:dyDescent="0.3">
      <c r="A103">
        <v>31</v>
      </c>
      <c r="B103">
        <f t="shared" ref="B103:K103" si="42">B71</f>
        <v>0.65780643070815525</v>
      </c>
      <c r="C103">
        <f t="shared" si="42"/>
        <v>0.88200651549404019</v>
      </c>
      <c r="D103">
        <f t="shared" si="42"/>
        <v>0.8853003573017495</v>
      </c>
      <c r="E103">
        <f t="shared" si="42"/>
        <v>0.88876729296591961</v>
      </c>
      <c r="F103">
        <f t="shared" si="42"/>
        <v>0.89175382659528035</v>
      </c>
      <c r="G103">
        <f t="shared" si="42"/>
        <v>0.90283674384257995</v>
      </c>
      <c r="H103">
        <f t="shared" si="42"/>
        <v>0.92592629596452347</v>
      </c>
      <c r="I103">
        <f t="shared" si="42"/>
        <v>0.93060505318396625</v>
      </c>
      <c r="J103">
        <f t="shared" si="42"/>
        <v>0.93917615614724415</v>
      </c>
      <c r="K103">
        <f t="shared" si="42"/>
        <v>0.88857566147738609</v>
      </c>
    </row>
    <row r="104" spans="1:11" x14ac:dyDescent="0.3">
      <c r="A104" s="457" t="s">
        <v>132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 x14ac:dyDescent="0.3">
      <c r="A105" t="s">
        <v>7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 x14ac:dyDescent="0.3">
      <c r="A106">
        <v>4</v>
      </c>
      <c r="B106">
        <f>IF(Rules!$B$11=Rules!$E$11,-SUM(Dealer!$B$15:$B$19),-SUM(Dealer!$B$4:$B$8))</f>
        <v>-0.78789092338230082</v>
      </c>
      <c r="C106">
        <f>IF(Rules!$B$11=Rules!$E$11,-SUM(Dealer!$B$15:$B$19),-SUM(Dealer!$B$4:$B$8))</f>
        <v>-0.78789092338230082</v>
      </c>
      <c r="D106">
        <f>IF(Rules!$B$11=Rules!$E$11,-SUM(Dealer!$B$15:$B$19),-SUM(Dealer!$B$4:$B$8))</f>
        <v>-0.78789092338230082</v>
      </c>
      <c r="E106">
        <f>IF(Rules!$B$11=Rules!$E$11,-SUM(Dealer!$B$15:$B$19),-SUM(Dealer!$B$4:$B$8))</f>
        <v>-0.78789092338230082</v>
      </c>
      <c r="F106">
        <f>IF(Rules!$B$11=Rules!$E$11,-SUM(Dealer!$B$15:$B$19),-SUM(Dealer!$B$4:$B$8))</f>
        <v>-0.78789092338230082</v>
      </c>
      <c r="G106">
        <f>IF(Rules!$B$11=Rules!$E$11,-SUM(Dealer!$B$15:$B$19),-SUM(Dealer!$B$4:$B$8))</f>
        <v>-0.78789092338230082</v>
      </c>
      <c r="H106">
        <f>IF(Rules!$B$11=Rules!$E$11,-SUM(Dealer!$B$15:$B$19),-SUM(Dealer!$B$4:$B$8))</f>
        <v>-0.78789092338230082</v>
      </c>
      <c r="I106">
        <f>IF(Rules!$B$11=Rules!$E$11,-SUM(Dealer!$B$15:$B$19),-SUM(Dealer!$B$4:$B$8))</f>
        <v>-0.78789092338230082</v>
      </c>
      <c r="J106">
        <f>IF(Rules!$B$11=Rules!$E$11,-SUM(Dealer!$B$15:$B$19),-SUM(Dealer!$B$4:$B$8))</f>
        <v>-0.78789092338230082</v>
      </c>
      <c r="K106">
        <f>IF(Rules!$B$11=Rules!$E$11,-SUM(Dealer!$B$15:$B$19),-SUM(Dealer!$B$4:$B$8))</f>
        <v>-0.78789092338230082</v>
      </c>
    </row>
    <row r="107" spans="1:11" x14ac:dyDescent="0.3">
      <c r="A107">
        <v>5</v>
      </c>
      <c r="B107">
        <f t="shared" ref="B107:K118" si="43">B106</f>
        <v>-0.78789092338230082</v>
      </c>
      <c r="C107">
        <f t="shared" si="43"/>
        <v>-0.78789092338230082</v>
      </c>
      <c r="D107">
        <f t="shared" si="43"/>
        <v>-0.78789092338230082</v>
      </c>
      <c r="E107">
        <f t="shared" si="43"/>
        <v>-0.78789092338230082</v>
      </c>
      <c r="F107">
        <f t="shared" si="43"/>
        <v>-0.78789092338230082</v>
      </c>
      <c r="G107">
        <f t="shared" si="43"/>
        <v>-0.78789092338230082</v>
      </c>
      <c r="H107">
        <f t="shared" si="43"/>
        <v>-0.78789092338230082</v>
      </c>
      <c r="I107">
        <f t="shared" si="43"/>
        <v>-0.78789092338230082</v>
      </c>
      <c r="J107">
        <f t="shared" si="43"/>
        <v>-0.78789092338230082</v>
      </c>
      <c r="K107">
        <f t="shared" si="43"/>
        <v>-0.78789092338230082</v>
      </c>
    </row>
    <row r="108" spans="1:11" x14ac:dyDescent="0.3">
      <c r="A108">
        <v>6</v>
      </c>
      <c r="B108">
        <f t="shared" si="43"/>
        <v>-0.78789092338230082</v>
      </c>
      <c r="C108">
        <f t="shared" si="43"/>
        <v>-0.78789092338230082</v>
      </c>
      <c r="D108">
        <f t="shared" si="43"/>
        <v>-0.78789092338230082</v>
      </c>
      <c r="E108">
        <f t="shared" si="43"/>
        <v>-0.78789092338230082</v>
      </c>
      <c r="F108">
        <f t="shared" si="43"/>
        <v>-0.78789092338230082</v>
      </c>
      <c r="G108">
        <f t="shared" si="43"/>
        <v>-0.78789092338230082</v>
      </c>
      <c r="H108">
        <f t="shared" si="43"/>
        <v>-0.78789092338230082</v>
      </c>
      <c r="I108">
        <f t="shared" si="43"/>
        <v>-0.78789092338230082</v>
      </c>
      <c r="J108">
        <f t="shared" si="43"/>
        <v>-0.78789092338230082</v>
      </c>
      <c r="K108">
        <f t="shared" si="43"/>
        <v>-0.78789092338230082</v>
      </c>
    </row>
    <row r="109" spans="1:11" x14ac:dyDescent="0.3">
      <c r="A109">
        <v>7</v>
      </c>
      <c r="B109">
        <f t="shared" si="43"/>
        <v>-0.78789092338230082</v>
      </c>
      <c r="C109">
        <f t="shared" si="43"/>
        <v>-0.78789092338230082</v>
      </c>
      <c r="D109">
        <f t="shared" si="43"/>
        <v>-0.78789092338230082</v>
      </c>
      <c r="E109">
        <f t="shared" si="43"/>
        <v>-0.78789092338230082</v>
      </c>
      <c r="F109">
        <f t="shared" si="43"/>
        <v>-0.78789092338230082</v>
      </c>
      <c r="G109">
        <f t="shared" si="43"/>
        <v>-0.78789092338230082</v>
      </c>
      <c r="H109">
        <f t="shared" si="43"/>
        <v>-0.78789092338230082</v>
      </c>
      <c r="I109">
        <f t="shared" si="43"/>
        <v>-0.78789092338230082</v>
      </c>
      <c r="J109">
        <f t="shared" si="43"/>
        <v>-0.78789092338230082</v>
      </c>
      <c r="K109">
        <f t="shared" si="43"/>
        <v>-0.78789092338230082</v>
      </c>
    </row>
    <row r="110" spans="1:11" x14ac:dyDescent="0.3">
      <c r="A110">
        <v>8</v>
      </c>
      <c r="B110">
        <f t="shared" si="43"/>
        <v>-0.78789092338230082</v>
      </c>
      <c r="C110">
        <f t="shared" si="43"/>
        <v>-0.78789092338230082</v>
      </c>
      <c r="D110">
        <f t="shared" si="43"/>
        <v>-0.78789092338230082</v>
      </c>
      <c r="E110">
        <f t="shared" si="43"/>
        <v>-0.78789092338230082</v>
      </c>
      <c r="F110">
        <f t="shared" si="43"/>
        <v>-0.78789092338230082</v>
      </c>
      <c r="G110">
        <f t="shared" si="43"/>
        <v>-0.78789092338230082</v>
      </c>
      <c r="H110">
        <f t="shared" si="43"/>
        <v>-0.78789092338230082</v>
      </c>
      <c r="I110">
        <f t="shared" si="43"/>
        <v>-0.78789092338230082</v>
      </c>
      <c r="J110">
        <f t="shared" si="43"/>
        <v>-0.78789092338230082</v>
      </c>
      <c r="K110">
        <f t="shared" si="43"/>
        <v>-0.78789092338230082</v>
      </c>
    </row>
    <row r="111" spans="1:11" x14ac:dyDescent="0.3">
      <c r="A111">
        <v>9</v>
      </c>
      <c r="B111">
        <f t="shared" si="43"/>
        <v>-0.78789092338230082</v>
      </c>
      <c r="C111">
        <f t="shared" si="43"/>
        <v>-0.78789092338230082</v>
      </c>
      <c r="D111">
        <f t="shared" si="43"/>
        <v>-0.78789092338230082</v>
      </c>
      <c r="E111">
        <f t="shared" si="43"/>
        <v>-0.78789092338230082</v>
      </c>
      <c r="F111">
        <f t="shared" si="43"/>
        <v>-0.78789092338230082</v>
      </c>
      <c r="G111">
        <f t="shared" si="43"/>
        <v>-0.78789092338230082</v>
      </c>
      <c r="H111">
        <f t="shared" si="43"/>
        <v>-0.78789092338230082</v>
      </c>
      <c r="I111">
        <f t="shared" si="43"/>
        <v>-0.78789092338230082</v>
      </c>
      <c r="J111">
        <f t="shared" si="43"/>
        <v>-0.78789092338230082</v>
      </c>
      <c r="K111">
        <f t="shared" si="43"/>
        <v>-0.78789092338230082</v>
      </c>
    </row>
    <row r="112" spans="1:11" x14ac:dyDescent="0.3">
      <c r="A112">
        <v>10</v>
      </c>
      <c r="B112">
        <f t="shared" si="43"/>
        <v>-0.78789092338230082</v>
      </c>
      <c r="C112">
        <f t="shared" si="43"/>
        <v>-0.78789092338230082</v>
      </c>
      <c r="D112">
        <f t="shared" si="43"/>
        <v>-0.78789092338230082</v>
      </c>
      <c r="E112">
        <f t="shared" si="43"/>
        <v>-0.78789092338230082</v>
      </c>
      <c r="F112">
        <f t="shared" si="43"/>
        <v>-0.78789092338230082</v>
      </c>
      <c r="G112">
        <f t="shared" si="43"/>
        <v>-0.78789092338230082</v>
      </c>
      <c r="H112">
        <f t="shared" si="43"/>
        <v>-0.78789092338230082</v>
      </c>
      <c r="I112">
        <f t="shared" si="43"/>
        <v>-0.78789092338230082</v>
      </c>
      <c r="J112">
        <f t="shared" si="43"/>
        <v>-0.78789092338230082</v>
      </c>
      <c r="K112">
        <f t="shared" si="43"/>
        <v>-0.78789092338230082</v>
      </c>
    </row>
    <row r="113" spans="1:11" x14ac:dyDescent="0.3">
      <c r="A113">
        <v>11</v>
      </c>
      <c r="B113">
        <f t="shared" si="43"/>
        <v>-0.78789092338230082</v>
      </c>
      <c r="C113">
        <f t="shared" si="43"/>
        <v>-0.78789092338230082</v>
      </c>
      <c r="D113">
        <f t="shared" si="43"/>
        <v>-0.78789092338230082</v>
      </c>
      <c r="E113">
        <f t="shared" si="43"/>
        <v>-0.78789092338230082</v>
      </c>
      <c r="F113">
        <f t="shared" si="43"/>
        <v>-0.78789092338230082</v>
      </c>
      <c r="G113">
        <f t="shared" si="43"/>
        <v>-0.78789092338230082</v>
      </c>
      <c r="H113">
        <f t="shared" si="43"/>
        <v>-0.78789092338230082</v>
      </c>
      <c r="I113">
        <f t="shared" si="43"/>
        <v>-0.78789092338230082</v>
      </c>
      <c r="J113">
        <f t="shared" si="43"/>
        <v>-0.78789092338230082</v>
      </c>
      <c r="K113">
        <f t="shared" si="43"/>
        <v>-0.78789092338230082</v>
      </c>
    </row>
    <row r="114" spans="1:11" x14ac:dyDescent="0.3">
      <c r="A114">
        <v>12</v>
      </c>
      <c r="B114">
        <f t="shared" si="43"/>
        <v>-0.78789092338230082</v>
      </c>
      <c r="C114">
        <f t="shared" si="43"/>
        <v>-0.78789092338230082</v>
      </c>
      <c r="D114">
        <f t="shared" si="43"/>
        <v>-0.78789092338230082</v>
      </c>
      <c r="E114">
        <f t="shared" si="43"/>
        <v>-0.78789092338230082</v>
      </c>
      <c r="F114">
        <f t="shared" si="43"/>
        <v>-0.78789092338230082</v>
      </c>
      <c r="G114">
        <f t="shared" si="43"/>
        <v>-0.78789092338230082</v>
      </c>
      <c r="H114">
        <f t="shared" si="43"/>
        <v>-0.78789092338230082</v>
      </c>
      <c r="I114">
        <f t="shared" si="43"/>
        <v>-0.78789092338230082</v>
      </c>
      <c r="J114">
        <f t="shared" si="43"/>
        <v>-0.78789092338230082</v>
      </c>
      <c r="K114">
        <f t="shared" si="43"/>
        <v>-0.78789092338230082</v>
      </c>
    </row>
    <row r="115" spans="1:11" x14ac:dyDescent="0.3">
      <c r="A115">
        <v>13</v>
      </c>
      <c r="B115">
        <f t="shared" si="43"/>
        <v>-0.78789092338230082</v>
      </c>
      <c r="C115">
        <f t="shared" si="43"/>
        <v>-0.78789092338230082</v>
      </c>
      <c r="D115">
        <f t="shared" si="43"/>
        <v>-0.78789092338230082</v>
      </c>
      <c r="E115">
        <f t="shared" si="43"/>
        <v>-0.78789092338230082</v>
      </c>
      <c r="F115">
        <f t="shared" si="43"/>
        <v>-0.78789092338230082</v>
      </c>
      <c r="G115">
        <f t="shared" si="43"/>
        <v>-0.78789092338230082</v>
      </c>
      <c r="H115">
        <f t="shared" si="43"/>
        <v>-0.78789092338230082</v>
      </c>
      <c r="I115">
        <f t="shared" si="43"/>
        <v>-0.78789092338230082</v>
      </c>
      <c r="J115">
        <f t="shared" si="43"/>
        <v>-0.78789092338230082</v>
      </c>
      <c r="K115">
        <f t="shared" si="43"/>
        <v>-0.78789092338230082</v>
      </c>
    </row>
    <row r="116" spans="1:11" x14ac:dyDescent="0.3">
      <c r="A116">
        <v>14</v>
      </c>
      <c r="B116">
        <f t="shared" si="43"/>
        <v>-0.78789092338230082</v>
      </c>
      <c r="C116">
        <f t="shared" si="43"/>
        <v>-0.78789092338230082</v>
      </c>
      <c r="D116">
        <f t="shared" si="43"/>
        <v>-0.78789092338230082</v>
      </c>
      <c r="E116">
        <f t="shared" si="43"/>
        <v>-0.78789092338230082</v>
      </c>
      <c r="F116">
        <f t="shared" si="43"/>
        <v>-0.78789092338230082</v>
      </c>
      <c r="G116">
        <f t="shared" si="43"/>
        <v>-0.78789092338230082</v>
      </c>
      <c r="H116">
        <f t="shared" si="43"/>
        <v>-0.78789092338230082</v>
      </c>
      <c r="I116">
        <f t="shared" si="43"/>
        <v>-0.78789092338230082</v>
      </c>
      <c r="J116">
        <f t="shared" si="43"/>
        <v>-0.78789092338230082</v>
      </c>
      <c r="K116">
        <f t="shared" si="43"/>
        <v>-0.78789092338230082</v>
      </c>
    </row>
    <row r="117" spans="1:11" x14ac:dyDescent="0.3">
      <c r="A117">
        <v>15</v>
      </c>
      <c r="B117">
        <f t="shared" si="43"/>
        <v>-0.78789092338230082</v>
      </c>
      <c r="C117">
        <f t="shared" si="43"/>
        <v>-0.78789092338230082</v>
      </c>
      <c r="D117">
        <f t="shared" si="43"/>
        <v>-0.78789092338230082</v>
      </c>
      <c r="E117">
        <f t="shared" si="43"/>
        <v>-0.78789092338230082</v>
      </c>
      <c r="F117">
        <f t="shared" si="43"/>
        <v>-0.78789092338230082</v>
      </c>
      <c r="G117">
        <f t="shared" si="43"/>
        <v>-0.78789092338230082</v>
      </c>
      <c r="H117">
        <f t="shared" si="43"/>
        <v>-0.78789092338230082</v>
      </c>
      <c r="I117">
        <f t="shared" si="43"/>
        <v>-0.78789092338230082</v>
      </c>
      <c r="J117">
        <f t="shared" si="43"/>
        <v>-0.78789092338230082</v>
      </c>
      <c r="K117">
        <f t="shared" si="43"/>
        <v>-0.78789092338230082</v>
      </c>
    </row>
    <row r="118" spans="1:11" x14ac:dyDescent="0.3">
      <c r="A118">
        <v>16</v>
      </c>
      <c r="B118">
        <f t="shared" si="43"/>
        <v>-0.78789092338230082</v>
      </c>
      <c r="C118">
        <f t="shared" si="43"/>
        <v>-0.78789092338230082</v>
      </c>
      <c r="D118">
        <f t="shared" si="43"/>
        <v>-0.78789092338230082</v>
      </c>
      <c r="E118">
        <f t="shared" si="43"/>
        <v>-0.78789092338230082</v>
      </c>
      <c r="F118">
        <f t="shared" si="43"/>
        <v>-0.78789092338230082</v>
      </c>
      <c r="G118">
        <f t="shared" si="43"/>
        <v>-0.78789092338230082</v>
      </c>
      <c r="H118">
        <f t="shared" si="43"/>
        <v>-0.78789092338230082</v>
      </c>
      <c r="I118">
        <f t="shared" si="43"/>
        <v>-0.78789092338230082</v>
      </c>
      <c r="J118">
        <f t="shared" si="43"/>
        <v>-0.78789092338230082</v>
      </c>
      <c r="K118">
        <f t="shared" si="43"/>
        <v>-0.78789092338230082</v>
      </c>
    </row>
    <row r="119" spans="1:11" x14ac:dyDescent="0.3">
      <c r="A119">
        <v>17</v>
      </c>
      <c r="B119">
        <f>IF(Rules!$B$11=Rules!$E$11,-SUM(Dealer!B16:B19),-SUM(Dealer!B5:B8))</f>
        <v>-0.67646658485968691</v>
      </c>
      <c r="C119">
        <f>IF(Rules!$B$11=Rules!$E$11,-SUM(Dealer!C16:C19),-SUM(Dealer!C5:C8))</f>
        <v>-0.50658272407690341</v>
      </c>
      <c r="D119">
        <f>IF(Rules!$B$11=Rules!$E$11,-SUM(Dealer!D16:D19),-SUM(Dealer!D5:D8))</f>
        <v>-0.49109112680671685</v>
      </c>
      <c r="E119">
        <f>IF(Rules!$B$11=Rules!$E$11,-SUM(Dealer!E16:E19),-SUM(Dealer!E5:E8))</f>
        <v>-0.47504181864785899</v>
      </c>
      <c r="F119">
        <f>IF(Rules!$B$11=Rules!$E$11,-SUM(Dealer!F16:F19),-SUM(Dealer!F5:F8))</f>
        <v>-0.46134504514718699</v>
      </c>
      <c r="G119">
        <f>IF(Rules!$B$11=Rules!$E$11,-SUM(Dealer!G16:G19),-SUM(Dealer!G5:G8))</f>
        <v>-0.41141133141165598</v>
      </c>
      <c r="H119">
        <f>IF(Rules!$B$11=Rules!$E$11,-SUM(Dealer!H16:H19),-SUM(Dealer!H5:H8))</f>
        <v>-0.36912139784422809</v>
      </c>
      <c r="I119">
        <f>IF(Rules!$B$11=Rules!$E$11,-SUM(Dealer!I16:I19),-SUM(Dealer!I5:I8))</f>
        <v>-0.62669221329963865</v>
      </c>
      <c r="J119">
        <f>IF(Rules!$B$11=Rules!$E$11,-SUM(Dealer!J16:J19),-SUM(Dealer!J5:J8))</f>
        <v>-0.65157939907966278</v>
      </c>
      <c r="K119">
        <f>IF(Rules!$B$11=Rules!$E$11,-SUM(Dealer!K16:K19),-SUM(Dealer!K5:K8))</f>
        <v>-0.6764665848596868</v>
      </c>
    </row>
    <row r="120" spans="1:11" x14ac:dyDescent="0.3">
      <c r="A120">
        <v>18</v>
      </c>
      <c r="B120">
        <f>IF(Rules!$B$11=Rules!$E$11,-SUM(Dealer!B17:B19),-SUM(Dealer!B6:B8))</f>
        <v>-0.56504224633707278</v>
      </c>
      <c r="C120">
        <f>IF(Rules!$B$11=Rules!$E$11,-SUM(Dealer!C17:C19),-SUM(Dealer!C6:C8))</f>
        <v>-0.37167537370220893</v>
      </c>
      <c r="D120">
        <f>IF(Rules!$B$11=Rules!$E$11,-SUM(Dealer!D17:D19),-SUM(Dealer!D6:D8))</f>
        <v>-0.36060880035197201</v>
      </c>
      <c r="E120">
        <f>IF(Rules!$B$11=Rules!$E$11,-SUM(Dealer!E17:E19),-SUM(Dealer!E6:E8))</f>
        <v>-0.34910374415465584</v>
      </c>
      <c r="F120">
        <f>IF(Rules!$B$11=Rules!$E$11,-SUM(Dealer!F17:F19),-SUM(Dealer!F6:F8))</f>
        <v>-0.33909375987663615</v>
      </c>
      <c r="G120">
        <f>IF(Rules!$B$11=Rules!$E$11,-SUM(Dealer!G17:G19),-SUM(Dealer!G6:G8))</f>
        <v>-0.30514475254144569</v>
      </c>
      <c r="H120">
        <f>IF(Rules!$B$11=Rules!$E$11,-SUM(Dealer!H17:H19),-SUM(Dealer!H6:H8))</f>
        <v>-0.23132443481922021</v>
      </c>
      <c r="I120">
        <f>IF(Rules!$B$11=Rules!$E$11,-SUM(Dealer!I17:I19),-SUM(Dealer!I6:I8))</f>
        <v>-0.26735643808123788</v>
      </c>
      <c r="J120">
        <f>IF(Rules!$B$11=Rules!$E$11,-SUM(Dealer!J17:J19),-SUM(Dealer!J6:J8))</f>
        <v>-0.53158395759377075</v>
      </c>
      <c r="K120">
        <f>IF(Rules!$B$11=Rules!$E$11,-SUM(Dealer!K17:K19),-SUM(Dealer!K6:K8))</f>
        <v>-0.56504224633707278</v>
      </c>
    </row>
    <row r="121" spans="1:11" x14ac:dyDescent="0.3">
      <c r="A121">
        <v>19</v>
      </c>
      <c r="B121">
        <f>IF(Rules!$B$11=Rules!$E$11,-Dealer!B18-Dealer!B19,-SUM(Dealer!B7:B8))</f>
        <v>-0.45361790781445882</v>
      </c>
      <c r="C121">
        <f>IF(Rules!$B$11=Rules!$E$11,-Dealer!C18-Dealer!C19,-SUM(Dealer!C7:C8))</f>
        <v>-0.24201994027720117</v>
      </c>
      <c r="D121">
        <f>IF(Rules!$B$11=Rules!$E$11,-Dealer!D18-Dealer!D19,-SUM(Dealer!D7:D8))</f>
        <v>-0.23502826305026803</v>
      </c>
      <c r="E121">
        <f>IF(Rules!$B$11=Rules!$E$11,-Dealer!E18-Dealer!E19,-SUM(Dealer!E7:E8))</f>
        <v>-0.22771733101784777</v>
      </c>
      <c r="F121">
        <f>IF(Rules!$B$11=Rules!$E$11,-Dealer!F18-Dealer!F19,-SUM(Dealer!F7:F8))</f>
        <v>-0.22139413596248042</v>
      </c>
      <c r="G121">
        <f>IF(Rules!$B$11=Rules!$E$11,-Dealer!G18-Dealer!G19,-SUM(Dealer!G7:G8))</f>
        <v>-0.19887817367123536</v>
      </c>
      <c r="H121">
        <f>IF(Rules!$B$11=Rules!$E$11,-Dealer!H18-Dealer!H19,-SUM(Dealer!H7:H8))</f>
        <v>-0.15269906942734846</v>
      </c>
      <c r="I121">
        <f>IF(Rules!$B$11=Rules!$E$11,-Dealer!I18-Dealer!I19,-SUM(Dealer!I7:I8))</f>
        <v>-0.13878989363206784</v>
      </c>
      <c r="J121">
        <f>IF(Rules!$B$11=Rules!$E$11,-Dealer!J18-Dealer!J19,-SUM(Dealer!J7:J8))</f>
        <v>-0.18081928533864794</v>
      </c>
      <c r="K121">
        <f>IF(Rules!$B$11=Rules!$E$11,-Dealer!K18-Dealer!K19,-SUM(Dealer!K7:K8))</f>
        <v>-0.45361790781445882</v>
      </c>
    </row>
    <row r="122" spans="1:11" x14ac:dyDescent="0.3">
      <c r="A122">
        <v>20</v>
      </c>
      <c r="B122">
        <f>IF(Rules!$B$11=Rules!$E$11,-Dealer!B19,-Dealer!B8)</f>
        <v>-0.3421935692918448</v>
      </c>
      <c r="C122">
        <f>IF(Rules!$B$11=Rules!$E$11,-Dealer!C19,-Dealer!C8)</f>
        <v>-0.11799348450596005</v>
      </c>
      <c r="D122">
        <f>IF(Rules!$B$11=Rules!$E$11,-Dealer!D19,-Dealer!D8)</f>
        <v>-0.11469964269825067</v>
      </c>
      <c r="E122">
        <f>IF(Rules!$B$11=Rules!$E$11,-Dealer!E19,-Dealer!E8)</f>
        <v>-0.11123270703408057</v>
      </c>
      <c r="F122">
        <f>IF(Rules!$B$11=Rules!$E$11,-Dealer!F19,-Dealer!F8)</f>
        <v>-0.10824617340471979</v>
      </c>
      <c r="G122">
        <f>IF(Rules!$B$11=Rules!$E$11,-Dealer!G19,-Dealer!G8)</f>
        <v>-9.7163256157420136E-2</v>
      </c>
      <c r="H122">
        <f>IF(Rules!$B$11=Rules!$E$11,-Dealer!H19,-Dealer!H8)</f>
        <v>-7.4073704035476681E-2</v>
      </c>
      <c r="I122">
        <f>IF(Rules!$B$11=Rules!$E$11,-Dealer!I19,-Dealer!I8)</f>
        <v>-6.939494681603392E-2</v>
      </c>
      <c r="J122">
        <f>IF(Rules!$B$11=Rules!$E$11,-Dealer!J19,-Dealer!J8)</f>
        <v>-6.0823843852755924E-2</v>
      </c>
      <c r="K122">
        <f>IF(Rules!$B$11=Rules!$E$11,-Dealer!K19,-Dealer!K8)</f>
        <v>-0.11142433852261402</v>
      </c>
    </row>
    <row r="123" spans="1:11" x14ac:dyDescent="0.3">
      <c r="A123">
        <v>21</v>
      </c>
      <c r="B123">
        <f>IF(Rules!$B$14=Rules!$D$14,1,IF(Rules!$B$11=Rules!$E$11,SUM(Dealer!B118:B122),SUM(Dealer!B107:B111)))</f>
        <v>0</v>
      </c>
      <c r="C123">
        <f>IF(Rules!$B$14=Rules!$D$14,1,IF(Rules!$B$11=Rules!$E$11,SUM(Dealer!C118:C122),SUM(Dealer!C107:C111)))</f>
        <v>0</v>
      </c>
      <c r="D123">
        <f>IF(Rules!$B$14=Rules!$D$14,1,IF(Rules!$B$11=Rules!$E$11,SUM(Dealer!D118:D122),SUM(Dealer!D107:D111)))</f>
        <v>0</v>
      </c>
      <c r="E123">
        <f>IF(Rules!$B$14=Rules!$D$14,1,IF(Rules!$B$11=Rules!$E$11,SUM(Dealer!E118:E122),SUM(Dealer!E107:E111)))</f>
        <v>0</v>
      </c>
      <c r="F123">
        <f>IF(Rules!$B$14=Rules!$D$14,1,IF(Rules!$B$11=Rules!$E$11,SUM(Dealer!F118:F122),SUM(Dealer!F107:F111)))</f>
        <v>0</v>
      </c>
      <c r="G123">
        <f>IF(Rules!$B$14=Rules!$D$14,1,IF(Rules!$B$11=Rules!$E$11,SUM(Dealer!G118:G122),SUM(Dealer!G107:G111)))</f>
        <v>0</v>
      </c>
      <c r="H123">
        <f>IF(Rules!$B$14=Rules!$D$14,1,IF(Rules!$B$11=Rules!$E$11,SUM(Dealer!H118:H122),SUM(Dealer!H107:H111)))</f>
        <v>0</v>
      </c>
      <c r="I123">
        <f>IF(Rules!$B$14=Rules!$D$14,1,IF(Rules!$B$11=Rules!$E$11,SUM(Dealer!I118:I122),SUM(Dealer!I107:I111)))</f>
        <v>0</v>
      </c>
      <c r="J123">
        <f>IF(Rules!$B$14=Rules!$D$14,1,IF(Rules!$B$11=Rules!$E$11,SUM(Dealer!J118:J122),SUM(Dealer!J107:J111)))</f>
        <v>0</v>
      </c>
      <c r="K123">
        <f>IF(Rules!$B$14=Rules!$D$14,1,IF(Rules!$B$11=Rules!$E$11,SUM(Dealer!K118:K122),SUM(Dealer!K107:K111)))</f>
        <v>0</v>
      </c>
    </row>
    <row r="124" spans="1:11" x14ac:dyDescent="0.3">
      <c r="A124">
        <v>22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</row>
    <row r="125" spans="1:11" x14ac:dyDescent="0.3">
      <c r="A125">
        <v>23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</row>
    <row r="126" spans="1:11" x14ac:dyDescent="0.3">
      <c r="A126">
        <v>24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</row>
    <row r="127" spans="1:11" x14ac:dyDescent="0.3">
      <c r="A127">
        <v>25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</row>
    <row r="128" spans="1:11" x14ac:dyDescent="0.3">
      <c r="A128">
        <v>26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</row>
    <row r="129" spans="1:11" x14ac:dyDescent="0.3">
      <c r="A129">
        <v>27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</row>
    <row r="130" spans="1:11" x14ac:dyDescent="0.3">
      <c r="A130">
        <v>28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</row>
    <row r="131" spans="1:11" x14ac:dyDescent="0.3">
      <c r="A131">
        <v>29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</row>
    <row r="132" spans="1:11" x14ac:dyDescent="0.3">
      <c r="A132">
        <v>30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</row>
    <row r="133" spans="1:11" x14ac:dyDescent="0.3">
      <c r="A133">
        <v>31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</row>
    <row r="135" spans="1:11" x14ac:dyDescent="0.3">
      <c r="A135" t="s">
        <v>4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3">
      <c r="A136">
        <v>12</v>
      </c>
      <c r="B136">
        <f t="shared" ref="B136:K136" si="44">B114</f>
        <v>-0.78789092338230082</v>
      </c>
      <c r="C136">
        <f t="shared" si="44"/>
        <v>-0.78789092338230082</v>
      </c>
      <c r="D136">
        <f t="shared" si="44"/>
        <v>-0.78789092338230082</v>
      </c>
      <c r="E136">
        <f t="shared" si="44"/>
        <v>-0.78789092338230082</v>
      </c>
      <c r="F136">
        <f t="shared" si="44"/>
        <v>-0.78789092338230082</v>
      </c>
      <c r="G136">
        <f t="shared" si="44"/>
        <v>-0.78789092338230082</v>
      </c>
      <c r="H136">
        <f t="shared" si="44"/>
        <v>-0.78789092338230082</v>
      </c>
      <c r="I136">
        <f t="shared" si="44"/>
        <v>-0.78789092338230082</v>
      </c>
      <c r="J136">
        <f t="shared" si="44"/>
        <v>-0.78789092338230082</v>
      </c>
      <c r="K136">
        <f t="shared" si="44"/>
        <v>-0.78789092338230082</v>
      </c>
    </row>
    <row r="137" spans="1:11" x14ac:dyDescent="0.3">
      <c r="A137">
        <v>13</v>
      </c>
      <c r="B137">
        <f t="shared" ref="B137:K137" si="45">B115</f>
        <v>-0.78789092338230082</v>
      </c>
      <c r="C137">
        <f t="shared" si="45"/>
        <v>-0.78789092338230082</v>
      </c>
      <c r="D137">
        <f t="shared" si="45"/>
        <v>-0.78789092338230082</v>
      </c>
      <c r="E137">
        <f t="shared" si="45"/>
        <v>-0.78789092338230082</v>
      </c>
      <c r="F137">
        <f t="shared" si="45"/>
        <v>-0.78789092338230082</v>
      </c>
      <c r="G137">
        <f t="shared" si="45"/>
        <v>-0.78789092338230082</v>
      </c>
      <c r="H137">
        <f t="shared" si="45"/>
        <v>-0.78789092338230082</v>
      </c>
      <c r="I137">
        <f t="shared" si="45"/>
        <v>-0.78789092338230082</v>
      </c>
      <c r="J137">
        <f t="shared" si="45"/>
        <v>-0.78789092338230082</v>
      </c>
      <c r="K137">
        <f t="shared" si="45"/>
        <v>-0.78789092338230082</v>
      </c>
    </row>
    <row r="138" spans="1:11" x14ac:dyDescent="0.3">
      <c r="A138">
        <v>14</v>
      </c>
      <c r="B138">
        <f t="shared" ref="B138:K138" si="46">B116</f>
        <v>-0.78789092338230082</v>
      </c>
      <c r="C138">
        <f t="shared" si="46"/>
        <v>-0.78789092338230082</v>
      </c>
      <c r="D138">
        <f t="shared" si="46"/>
        <v>-0.78789092338230082</v>
      </c>
      <c r="E138">
        <f t="shared" si="46"/>
        <v>-0.78789092338230082</v>
      </c>
      <c r="F138">
        <f t="shared" si="46"/>
        <v>-0.78789092338230082</v>
      </c>
      <c r="G138">
        <f t="shared" si="46"/>
        <v>-0.78789092338230082</v>
      </c>
      <c r="H138">
        <f t="shared" si="46"/>
        <v>-0.78789092338230082</v>
      </c>
      <c r="I138">
        <f t="shared" si="46"/>
        <v>-0.78789092338230082</v>
      </c>
      <c r="J138">
        <f t="shared" si="46"/>
        <v>-0.78789092338230082</v>
      </c>
      <c r="K138">
        <f t="shared" si="46"/>
        <v>-0.78789092338230082</v>
      </c>
    </row>
    <row r="139" spans="1:11" x14ac:dyDescent="0.3">
      <c r="A139">
        <v>15</v>
      </c>
      <c r="B139">
        <f t="shared" ref="B139:K139" si="47">B117</f>
        <v>-0.78789092338230082</v>
      </c>
      <c r="C139">
        <f t="shared" si="47"/>
        <v>-0.78789092338230082</v>
      </c>
      <c r="D139">
        <f t="shared" si="47"/>
        <v>-0.78789092338230082</v>
      </c>
      <c r="E139">
        <f t="shared" si="47"/>
        <v>-0.78789092338230082</v>
      </c>
      <c r="F139">
        <f t="shared" si="47"/>
        <v>-0.78789092338230082</v>
      </c>
      <c r="G139">
        <f t="shared" si="47"/>
        <v>-0.78789092338230082</v>
      </c>
      <c r="H139">
        <f t="shared" si="47"/>
        <v>-0.78789092338230082</v>
      </c>
      <c r="I139">
        <f t="shared" si="47"/>
        <v>-0.78789092338230082</v>
      </c>
      <c r="J139">
        <f t="shared" si="47"/>
        <v>-0.78789092338230082</v>
      </c>
      <c r="K139">
        <f t="shared" si="47"/>
        <v>-0.78789092338230082</v>
      </c>
    </row>
    <row r="140" spans="1:11" x14ac:dyDescent="0.3">
      <c r="A140">
        <v>16</v>
      </c>
      <c r="B140">
        <f t="shared" ref="B140:K140" si="48">B118</f>
        <v>-0.78789092338230082</v>
      </c>
      <c r="C140">
        <f t="shared" si="48"/>
        <v>-0.78789092338230082</v>
      </c>
      <c r="D140">
        <f t="shared" si="48"/>
        <v>-0.78789092338230082</v>
      </c>
      <c r="E140">
        <f t="shared" si="48"/>
        <v>-0.78789092338230082</v>
      </c>
      <c r="F140">
        <f t="shared" si="48"/>
        <v>-0.78789092338230082</v>
      </c>
      <c r="G140">
        <f t="shared" si="48"/>
        <v>-0.78789092338230082</v>
      </c>
      <c r="H140">
        <f t="shared" si="48"/>
        <v>-0.78789092338230082</v>
      </c>
      <c r="I140">
        <f t="shared" si="48"/>
        <v>-0.78789092338230082</v>
      </c>
      <c r="J140">
        <f t="shared" si="48"/>
        <v>-0.78789092338230082</v>
      </c>
      <c r="K140">
        <f t="shared" si="48"/>
        <v>-0.78789092338230082</v>
      </c>
    </row>
    <row r="141" spans="1:11" x14ac:dyDescent="0.3">
      <c r="A141">
        <v>17</v>
      </c>
      <c r="B141">
        <f t="shared" ref="B141:K141" si="49">B119</f>
        <v>-0.67646658485968691</v>
      </c>
      <c r="C141">
        <f t="shared" si="49"/>
        <v>-0.50658272407690341</v>
      </c>
      <c r="D141">
        <f t="shared" si="49"/>
        <v>-0.49109112680671685</v>
      </c>
      <c r="E141">
        <f t="shared" si="49"/>
        <v>-0.47504181864785899</v>
      </c>
      <c r="F141">
        <f t="shared" si="49"/>
        <v>-0.46134504514718699</v>
      </c>
      <c r="G141">
        <f t="shared" si="49"/>
        <v>-0.41141133141165598</v>
      </c>
      <c r="H141">
        <f t="shared" si="49"/>
        <v>-0.36912139784422809</v>
      </c>
      <c r="I141">
        <f t="shared" si="49"/>
        <v>-0.62669221329963865</v>
      </c>
      <c r="J141">
        <f t="shared" si="49"/>
        <v>-0.65157939907966278</v>
      </c>
      <c r="K141">
        <f t="shared" si="49"/>
        <v>-0.6764665848596868</v>
      </c>
    </row>
    <row r="142" spans="1:11" x14ac:dyDescent="0.3">
      <c r="A142">
        <v>18</v>
      </c>
      <c r="B142">
        <f t="shared" ref="B142:K142" si="50">B120</f>
        <v>-0.56504224633707278</v>
      </c>
      <c r="C142">
        <f t="shared" si="50"/>
        <v>-0.37167537370220893</v>
      </c>
      <c r="D142">
        <f t="shared" si="50"/>
        <v>-0.36060880035197201</v>
      </c>
      <c r="E142">
        <f t="shared" si="50"/>
        <v>-0.34910374415465584</v>
      </c>
      <c r="F142">
        <f t="shared" si="50"/>
        <v>-0.33909375987663615</v>
      </c>
      <c r="G142">
        <f t="shared" si="50"/>
        <v>-0.30514475254144569</v>
      </c>
      <c r="H142">
        <f t="shared" si="50"/>
        <v>-0.23132443481922021</v>
      </c>
      <c r="I142">
        <f t="shared" si="50"/>
        <v>-0.26735643808123788</v>
      </c>
      <c r="J142">
        <f t="shared" si="50"/>
        <v>-0.53158395759377075</v>
      </c>
      <c r="K142">
        <f t="shared" si="50"/>
        <v>-0.56504224633707278</v>
      </c>
    </row>
    <row r="143" spans="1:11" x14ac:dyDescent="0.3">
      <c r="A143">
        <v>19</v>
      </c>
      <c r="B143">
        <f t="shared" ref="B143:K143" si="51">B121</f>
        <v>-0.45361790781445882</v>
      </c>
      <c r="C143">
        <f t="shared" si="51"/>
        <v>-0.24201994027720117</v>
      </c>
      <c r="D143">
        <f t="shared" si="51"/>
        <v>-0.23502826305026803</v>
      </c>
      <c r="E143">
        <f t="shared" si="51"/>
        <v>-0.22771733101784777</v>
      </c>
      <c r="F143">
        <f t="shared" si="51"/>
        <v>-0.22139413596248042</v>
      </c>
      <c r="G143">
        <f t="shared" si="51"/>
        <v>-0.19887817367123536</v>
      </c>
      <c r="H143">
        <f t="shared" si="51"/>
        <v>-0.15269906942734846</v>
      </c>
      <c r="I143">
        <f t="shared" si="51"/>
        <v>-0.13878989363206784</v>
      </c>
      <c r="J143">
        <f t="shared" si="51"/>
        <v>-0.18081928533864794</v>
      </c>
      <c r="K143">
        <f t="shared" si="51"/>
        <v>-0.45361790781445882</v>
      </c>
    </row>
    <row r="144" spans="1:11" x14ac:dyDescent="0.3">
      <c r="A144">
        <v>20</v>
      </c>
      <c r="B144">
        <f t="shared" ref="B144:K144" si="52">B122</f>
        <v>-0.3421935692918448</v>
      </c>
      <c r="C144">
        <f t="shared" si="52"/>
        <v>-0.11799348450596005</v>
      </c>
      <c r="D144">
        <f t="shared" si="52"/>
        <v>-0.11469964269825067</v>
      </c>
      <c r="E144">
        <f t="shared" si="52"/>
        <v>-0.11123270703408057</v>
      </c>
      <c r="F144">
        <f t="shared" si="52"/>
        <v>-0.10824617340471979</v>
      </c>
      <c r="G144">
        <f t="shared" si="52"/>
        <v>-9.7163256157420136E-2</v>
      </c>
      <c r="H144">
        <f t="shared" si="52"/>
        <v>-7.4073704035476681E-2</v>
      </c>
      <c r="I144">
        <f t="shared" si="52"/>
        <v>-6.939494681603392E-2</v>
      </c>
      <c r="J144">
        <f t="shared" si="52"/>
        <v>-6.0823843852755924E-2</v>
      </c>
      <c r="K144">
        <f t="shared" si="52"/>
        <v>-0.11142433852261402</v>
      </c>
    </row>
    <row r="145" spans="1:11" x14ac:dyDescent="0.3">
      <c r="A145">
        <v>21</v>
      </c>
      <c r="B145">
        <f t="shared" ref="B145:K145" si="53">B123</f>
        <v>0</v>
      </c>
      <c r="C145">
        <f t="shared" si="53"/>
        <v>0</v>
      </c>
      <c r="D145">
        <f t="shared" si="53"/>
        <v>0</v>
      </c>
      <c r="E145">
        <f t="shared" si="53"/>
        <v>0</v>
      </c>
      <c r="F145">
        <f t="shared" si="53"/>
        <v>0</v>
      </c>
      <c r="G145">
        <f t="shared" si="53"/>
        <v>0</v>
      </c>
      <c r="H145">
        <f t="shared" si="53"/>
        <v>0</v>
      </c>
      <c r="I145">
        <f t="shared" si="53"/>
        <v>0</v>
      </c>
      <c r="J145">
        <f t="shared" si="53"/>
        <v>0</v>
      </c>
      <c r="K145">
        <f t="shared" si="53"/>
        <v>0</v>
      </c>
    </row>
    <row r="146" spans="1:11" x14ac:dyDescent="0.3">
      <c r="A146">
        <v>22</v>
      </c>
      <c r="B146">
        <f>B114</f>
        <v>-0.78789092338230082</v>
      </c>
      <c r="C146">
        <f t="shared" ref="C146:K146" si="54">C114</f>
        <v>-0.78789092338230082</v>
      </c>
      <c r="D146">
        <f t="shared" si="54"/>
        <v>-0.78789092338230082</v>
      </c>
      <c r="E146">
        <f t="shared" si="54"/>
        <v>-0.78789092338230082</v>
      </c>
      <c r="F146">
        <f t="shared" si="54"/>
        <v>-0.78789092338230082</v>
      </c>
      <c r="G146">
        <f t="shared" si="54"/>
        <v>-0.78789092338230082</v>
      </c>
      <c r="H146">
        <f t="shared" si="54"/>
        <v>-0.78789092338230082</v>
      </c>
      <c r="I146">
        <f t="shared" si="54"/>
        <v>-0.78789092338230082</v>
      </c>
      <c r="J146">
        <f t="shared" si="54"/>
        <v>-0.78789092338230082</v>
      </c>
      <c r="K146">
        <f t="shared" si="54"/>
        <v>-0.78789092338230082</v>
      </c>
    </row>
    <row r="147" spans="1:11" x14ac:dyDescent="0.3">
      <c r="A147">
        <v>23</v>
      </c>
      <c r="B147">
        <f t="shared" ref="B147:K147" si="55">B115</f>
        <v>-0.78789092338230082</v>
      </c>
      <c r="C147">
        <f t="shared" si="55"/>
        <v>-0.78789092338230082</v>
      </c>
      <c r="D147">
        <f t="shared" si="55"/>
        <v>-0.78789092338230082</v>
      </c>
      <c r="E147">
        <f t="shared" si="55"/>
        <v>-0.78789092338230082</v>
      </c>
      <c r="F147">
        <f t="shared" si="55"/>
        <v>-0.78789092338230082</v>
      </c>
      <c r="G147">
        <f t="shared" si="55"/>
        <v>-0.78789092338230082</v>
      </c>
      <c r="H147">
        <f t="shared" si="55"/>
        <v>-0.78789092338230082</v>
      </c>
      <c r="I147">
        <f t="shared" si="55"/>
        <v>-0.78789092338230082</v>
      </c>
      <c r="J147">
        <f t="shared" si="55"/>
        <v>-0.78789092338230082</v>
      </c>
      <c r="K147">
        <f t="shared" si="55"/>
        <v>-0.78789092338230082</v>
      </c>
    </row>
    <row r="148" spans="1:11" x14ac:dyDescent="0.3">
      <c r="A148">
        <v>24</v>
      </c>
      <c r="B148">
        <f t="shared" ref="B148:K148" si="56">B116</f>
        <v>-0.78789092338230082</v>
      </c>
      <c r="C148">
        <f t="shared" si="56"/>
        <v>-0.78789092338230082</v>
      </c>
      <c r="D148">
        <f t="shared" si="56"/>
        <v>-0.78789092338230082</v>
      </c>
      <c r="E148">
        <f t="shared" si="56"/>
        <v>-0.78789092338230082</v>
      </c>
      <c r="F148">
        <f t="shared" si="56"/>
        <v>-0.78789092338230082</v>
      </c>
      <c r="G148">
        <f t="shared" si="56"/>
        <v>-0.78789092338230082</v>
      </c>
      <c r="H148">
        <f t="shared" si="56"/>
        <v>-0.78789092338230082</v>
      </c>
      <c r="I148">
        <f t="shared" si="56"/>
        <v>-0.78789092338230082</v>
      </c>
      <c r="J148">
        <f t="shared" si="56"/>
        <v>-0.78789092338230082</v>
      </c>
      <c r="K148">
        <f t="shared" si="56"/>
        <v>-0.78789092338230082</v>
      </c>
    </row>
    <row r="149" spans="1:11" x14ac:dyDescent="0.3">
      <c r="A149">
        <v>25</v>
      </c>
      <c r="B149">
        <f t="shared" ref="B149:K149" si="57">B117</f>
        <v>-0.78789092338230082</v>
      </c>
      <c r="C149">
        <f t="shared" si="57"/>
        <v>-0.78789092338230082</v>
      </c>
      <c r="D149">
        <f t="shared" si="57"/>
        <v>-0.78789092338230082</v>
      </c>
      <c r="E149">
        <f t="shared" si="57"/>
        <v>-0.78789092338230082</v>
      </c>
      <c r="F149">
        <f t="shared" si="57"/>
        <v>-0.78789092338230082</v>
      </c>
      <c r="G149">
        <f t="shared" si="57"/>
        <v>-0.78789092338230082</v>
      </c>
      <c r="H149">
        <f t="shared" si="57"/>
        <v>-0.78789092338230082</v>
      </c>
      <c r="I149">
        <f t="shared" si="57"/>
        <v>-0.78789092338230082</v>
      </c>
      <c r="J149">
        <f t="shared" si="57"/>
        <v>-0.78789092338230082</v>
      </c>
      <c r="K149">
        <f t="shared" si="57"/>
        <v>-0.78789092338230082</v>
      </c>
    </row>
    <row r="150" spans="1:11" x14ac:dyDescent="0.3">
      <c r="A150">
        <v>26</v>
      </c>
      <c r="B150">
        <f t="shared" ref="B150:K150" si="58">B118</f>
        <v>-0.78789092338230082</v>
      </c>
      <c r="C150">
        <f t="shared" si="58"/>
        <v>-0.78789092338230082</v>
      </c>
      <c r="D150">
        <f t="shared" si="58"/>
        <v>-0.78789092338230082</v>
      </c>
      <c r="E150">
        <f t="shared" si="58"/>
        <v>-0.78789092338230082</v>
      </c>
      <c r="F150">
        <f t="shared" si="58"/>
        <v>-0.78789092338230082</v>
      </c>
      <c r="G150">
        <f t="shared" si="58"/>
        <v>-0.78789092338230082</v>
      </c>
      <c r="H150">
        <f t="shared" si="58"/>
        <v>-0.78789092338230082</v>
      </c>
      <c r="I150">
        <f t="shared" si="58"/>
        <v>-0.78789092338230082</v>
      </c>
      <c r="J150">
        <f t="shared" si="58"/>
        <v>-0.78789092338230082</v>
      </c>
      <c r="K150">
        <f t="shared" si="58"/>
        <v>-0.78789092338230082</v>
      </c>
    </row>
    <row r="151" spans="1:11" x14ac:dyDescent="0.3">
      <c r="A151">
        <v>27</v>
      </c>
      <c r="B151">
        <f t="shared" ref="B151:K151" si="59">B119</f>
        <v>-0.67646658485968691</v>
      </c>
      <c r="C151">
        <f t="shared" si="59"/>
        <v>-0.50658272407690341</v>
      </c>
      <c r="D151">
        <f t="shared" si="59"/>
        <v>-0.49109112680671685</v>
      </c>
      <c r="E151">
        <f t="shared" si="59"/>
        <v>-0.47504181864785899</v>
      </c>
      <c r="F151">
        <f t="shared" si="59"/>
        <v>-0.46134504514718699</v>
      </c>
      <c r="G151">
        <f t="shared" si="59"/>
        <v>-0.41141133141165598</v>
      </c>
      <c r="H151">
        <f t="shared" si="59"/>
        <v>-0.36912139784422809</v>
      </c>
      <c r="I151">
        <f t="shared" si="59"/>
        <v>-0.62669221329963865</v>
      </c>
      <c r="J151">
        <f t="shared" si="59"/>
        <v>-0.65157939907966278</v>
      </c>
      <c r="K151">
        <f t="shared" si="59"/>
        <v>-0.6764665848596868</v>
      </c>
    </row>
    <row r="152" spans="1:11" x14ac:dyDescent="0.3">
      <c r="A152">
        <v>28</v>
      </c>
      <c r="B152">
        <f t="shared" ref="B152:K152" si="60">B120</f>
        <v>-0.56504224633707278</v>
      </c>
      <c r="C152">
        <f t="shared" si="60"/>
        <v>-0.37167537370220893</v>
      </c>
      <c r="D152">
        <f t="shared" si="60"/>
        <v>-0.36060880035197201</v>
      </c>
      <c r="E152">
        <f t="shared" si="60"/>
        <v>-0.34910374415465584</v>
      </c>
      <c r="F152">
        <f t="shared" si="60"/>
        <v>-0.33909375987663615</v>
      </c>
      <c r="G152">
        <f t="shared" si="60"/>
        <v>-0.30514475254144569</v>
      </c>
      <c r="H152">
        <f t="shared" si="60"/>
        <v>-0.23132443481922021</v>
      </c>
      <c r="I152">
        <f t="shared" si="60"/>
        <v>-0.26735643808123788</v>
      </c>
      <c r="J152">
        <f t="shared" si="60"/>
        <v>-0.53158395759377075</v>
      </c>
      <c r="K152">
        <f t="shared" si="60"/>
        <v>-0.56504224633707278</v>
      </c>
    </row>
    <row r="153" spans="1:11" x14ac:dyDescent="0.3">
      <c r="A153">
        <v>29</v>
      </c>
      <c r="B153">
        <f t="shared" ref="B153:K153" si="61">B121</f>
        <v>-0.45361790781445882</v>
      </c>
      <c r="C153">
        <f t="shared" si="61"/>
        <v>-0.24201994027720117</v>
      </c>
      <c r="D153">
        <f t="shared" si="61"/>
        <v>-0.23502826305026803</v>
      </c>
      <c r="E153">
        <f t="shared" si="61"/>
        <v>-0.22771733101784777</v>
      </c>
      <c r="F153">
        <f t="shared" si="61"/>
        <v>-0.22139413596248042</v>
      </c>
      <c r="G153">
        <f t="shared" si="61"/>
        <v>-0.19887817367123536</v>
      </c>
      <c r="H153">
        <f t="shared" si="61"/>
        <v>-0.15269906942734846</v>
      </c>
      <c r="I153">
        <f t="shared" si="61"/>
        <v>-0.13878989363206784</v>
      </c>
      <c r="J153">
        <f t="shared" si="61"/>
        <v>-0.18081928533864794</v>
      </c>
      <c r="K153">
        <f t="shared" si="61"/>
        <v>-0.45361790781445882</v>
      </c>
    </row>
    <row r="154" spans="1:11" x14ac:dyDescent="0.3">
      <c r="A154">
        <v>30</v>
      </c>
      <c r="B154">
        <f t="shared" ref="B154:K154" si="62">B122</f>
        <v>-0.3421935692918448</v>
      </c>
      <c r="C154">
        <f t="shared" si="62"/>
        <v>-0.11799348450596005</v>
      </c>
      <c r="D154">
        <f t="shared" si="62"/>
        <v>-0.11469964269825067</v>
      </c>
      <c r="E154">
        <f t="shared" si="62"/>
        <v>-0.11123270703408057</v>
      </c>
      <c r="F154">
        <f t="shared" si="62"/>
        <v>-0.10824617340471979</v>
      </c>
      <c r="G154">
        <f t="shared" si="62"/>
        <v>-9.7163256157420136E-2</v>
      </c>
      <c r="H154">
        <f t="shared" si="62"/>
        <v>-7.4073704035476681E-2</v>
      </c>
      <c r="I154">
        <f t="shared" si="62"/>
        <v>-6.939494681603392E-2</v>
      </c>
      <c r="J154">
        <f t="shared" si="62"/>
        <v>-6.0823843852755924E-2</v>
      </c>
      <c r="K154">
        <f t="shared" si="62"/>
        <v>-0.11142433852261402</v>
      </c>
    </row>
    <row r="155" spans="1:11" x14ac:dyDescent="0.3">
      <c r="A155">
        <v>31</v>
      </c>
      <c r="B155">
        <f t="shared" ref="B155:K155" si="63">B123</f>
        <v>0</v>
      </c>
      <c r="C155">
        <f t="shared" si="63"/>
        <v>0</v>
      </c>
      <c r="D155">
        <f t="shared" si="63"/>
        <v>0</v>
      </c>
      <c r="E155">
        <f t="shared" si="63"/>
        <v>0</v>
      </c>
      <c r="F155">
        <f t="shared" si="63"/>
        <v>0</v>
      </c>
      <c r="G155">
        <f t="shared" si="63"/>
        <v>0</v>
      </c>
      <c r="H155">
        <f t="shared" si="63"/>
        <v>0</v>
      </c>
      <c r="I155">
        <f t="shared" si="63"/>
        <v>0</v>
      </c>
      <c r="J155">
        <f t="shared" si="63"/>
        <v>0</v>
      </c>
      <c r="K155">
        <f t="shared" si="63"/>
        <v>0</v>
      </c>
    </row>
  </sheetData>
  <sheetProtection sheet="1" objects="1" scenarios="1"/>
  <mergeCells count="2">
    <mergeCell ref="A52:K52"/>
    <mergeCell ref="A104:K104"/>
  </mergeCells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166F-4FCC-BD4D-8A94-40AC9759472F}">
  <sheetPr>
    <pageSetUpPr fitToPage="1"/>
  </sheetPr>
  <dimension ref="A1:X54"/>
  <sheetViews>
    <sheetView zoomScale="90" zoomScaleNormal="90" workbookViewId="0">
      <selection activeCell="B34" sqref="B34:B42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4" x14ac:dyDescent="0.3">
      <c r="C1" t="s">
        <v>93</v>
      </c>
      <c r="D1">
        <f>C2+E2</f>
        <v>1.0000000000000016</v>
      </c>
    </row>
    <row r="2" spans="1:24" x14ac:dyDescent="0.3">
      <c r="A2" t="s">
        <v>39</v>
      </c>
      <c r="B2" s="133" t="s">
        <v>122</v>
      </c>
      <c r="C2" s="139">
        <f>Analysis!B59</f>
        <v>0.23140476320654452</v>
      </c>
      <c r="D2" s="133" t="s">
        <v>123</v>
      </c>
      <c r="E2" s="139">
        <f>Analysis!M59</f>
        <v>0.76859523679345709</v>
      </c>
      <c r="F2" s="133" t="s">
        <v>46</v>
      </c>
      <c r="G2" s="139">
        <f>Analysis!S59</f>
        <v>636.07817841734618</v>
      </c>
      <c r="H2" t="s">
        <v>149</v>
      </c>
      <c r="I2" s="153">
        <f>Analysis!T59</f>
        <v>-636.88854901811339</v>
      </c>
      <c r="J2" t="s">
        <v>47</v>
      </c>
      <c r="K2" s="153">
        <f>G2*C2+I2*E2</f>
        <v>-342.31798488610201</v>
      </c>
      <c r="L2" t="s">
        <v>46</v>
      </c>
      <c r="M2" s="160">
        <v>4</v>
      </c>
      <c r="N2" t="s">
        <v>149</v>
      </c>
      <c r="O2" s="160">
        <v>7</v>
      </c>
    </row>
    <row r="4" spans="1:24" x14ac:dyDescent="0.3">
      <c r="A4" t="s">
        <v>120</v>
      </c>
      <c r="B4">
        <f>$C$2</f>
        <v>0.23140476320654452</v>
      </c>
      <c r="C4" t="s">
        <v>121</v>
      </c>
      <c r="D4">
        <f>$E$2</f>
        <v>0.76859523679345709</v>
      </c>
      <c r="E4" t="s">
        <v>46</v>
      </c>
      <c r="F4">
        <f>G2</f>
        <v>636.07817841734618</v>
      </c>
      <c r="G4" t="s">
        <v>149</v>
      </c>
      <c r="H4">
        <f>I2</f>
        <v>-636.88854901811339</v>
      </c>
      <c r="I4" t="s">
        <v>47</v>
      </c>
      <c r="J4">
        <f>B4*F4+D4*H4</f>
        <v>-342.31798488610201</v>
      </c>
    </row>
    <row r="5" spans="1:24" ht="16.2" thickBot="1" x14ac:dyDescent="0.35"/>
    <row r="6" spans="1:24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241" t="s">
        <v>47</v>
      </c>
      <c r="V6" s="159" t="s">
        <v>46</v>
      </c>
      <c r="W6" s="152" t="s">
        <v>194</v>
      </c>
      <c r="X6" s="260" t="s">
        <v>233</v>
      </c>
    </row>
    <row r="7" spans="1:24" x14ac:dyDescent="0.3">
      <c r="A7" s="100">
        <v>1</v>
      </c>
      <c r="B7" s="95">
        <f>C7*B4</f>
        <v>0.23140476320654452</v>
      </c>
      <c r="C7" s="95">
        <v>1</v>
      </c>
      <c r="D7" s="22">
        <f>C7*D4</f>
        <v>0.76859523679345709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1.0000000000000016</v>
      </c>
      <c r="R7" s="265">
        <f>B7-D7</f>
        <v>-0.53719047358691263</v>
      </c>
      <c r="S7" s="266">
        <f>IF(Rules!B23=Rules!D23,SUM(C7)*B4*F4,SUM(C7)*B4*F4*POWER(O2,A7-1))</f>
        <v>147.19152025751617</v>
      </c>
      <c r="T7" s="252">
        <f>IF(Rules!B23=Rules!D23,SUM(C7)*D4*H4,SUM(C7)*D4*H4*POWER(O2,A7-1))</f>
        <v>-489.50950514361818</v>
      </c>
      <c r="U7" s="263">
        <f>S7+T7</f>
        <v>-342.31798488610201</v>
      </c>
      <c r="V7" s="280">
        <f>S7/B4</f>
        <v>636.07817841734618</v>
      </c>
      <c r="W7" s="57">
        <f>T7/D4</f>
        <v>-636.88854901811339</v>
      </c>
      <c r="X7" s="96">
        <f>S7/T7</f>
        <v>-0.30069185319359909</v>
      </c>
    </row>
    <row r="8" spans="1:24" x14ac:dyDescent="0.3">
      <c r="A8" s="98">
        <v>2</v>
      </c>
      <c r="B8" s="97">
        <f>C8*B4</f>
        <v>0.28146520772515854</v>
      </c>
      <c r="C8" s="97">
        <f>1/(1-B4*D4)</f>
        <v>1.2163328179806379</v>
      </c>
      <c r="D8" s="128">
        <f>C8*D4</f>
        <v>0.93486761025548126</v>
      </c>
      <c r="E8" s="1">
        <f>D8*D4</f>
        <v>0.71853479227484496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1.0000000000000036</v>
      </c>
      <c r="R8" s="267">
        <f>B8-E8</f>
        <v>-0.43706958454968642</v>
      </c>
      <c r="S8" s="268">
        <f>IF(Rules!B23=Rules!D23,SUM(C8:D8)*B4*F4,SUM(C8:D8)*B4*F4*POWER(O2,A8-1))</f>
        <v>316.63846141069422</v>
      </c>
      <c r="T8" s="253">
        <f>IF(Rules!B23=Rules!D23,SUM(C8:D8)*D4*H4,SUM(C8:D8)*D4*H4*POWER(O2,A8-1))</f>
        <v>-1053.0330570906024</v>
      </c>
      <c r="U8" s="264">
        <f>S8+T8+U7</f>
        <v>-1078.7125805660103</v>
      </c>
      <c r="V8" s="93">
        <f>S8/B4</f>
        <v>1368.3316498030458</v>
      </c>
      <c r="W8" s="9">
        <f>T8/D4</f>
        <v>-1370.0749193864463</v>
      </c>
      <c r="X8" s="97">
        <f t="shared" ref="X8:X16" si="0">S8/T8</f>
        <v>-0.30069185319359903</v>
      </c>
    </row>
    <row r="9" spans="1:24" x14ac:dyDescent="0.3">
      <c r="A9" s="98">
        <v>3</v>
      </c>
      <c r="B9" s="97">
        <f>C9*B4</f>
        <v>0.29528448876761459</v>
      </c>
      <c r="C9" s="97">
        <f>1/(1-D4*B4/(1-D4*B4))</f>
        <v>1.2760519043596914</v>
      </c>
      <c r="D9" s="128">
        <f>C9*D4*C8</f>
        <v>1.1929395943907006</v>
      </c>
      <c r="E9" s="1">
        <f>D9*(D4)</f>
        <v>0.91688769003101123</v>
      </c>
      <c r="F9" s="1">
        <f>E9*D4</f>
        <v>0.70471551123239096</v>
      </c>
      <c r="G9" s="1"/>
      <c r="H9" s="1"/>
      <c r="I9" s="1"/>
      <c r="J9" s="1"/>
      <c r="K9" s="1"/>
      <c r="L9" s="1"/>
      <c r="M9" s="235"/>
      <c r="N9" s="97">
        <f>B9+F9</f>
        <v>1.0000000000000056</v>
      </c>
      <c r="R9" s="267">
        <f>B9-F9</f>
        <v>-0.40943102246477636</v>
      </c>
      <c r="S9" s="268">
        <f>IF(Rules!B23=Rules!D23,SUM(C9:E9)*B4*F4,SUM(C9:E9)*B4*F4*POWER(O2,A9-1))</f>
        <v>498.37270520502028</v>
      </c>
      <c r="T9" s="253">
        <f>IF(Rules!B23=Rules!D23,SUM(C9:E9)*D4*H4,SUM(C9:E9)*D4*H4*POWER(O2,A9-1))</f>
        <v>-1657.4200461764599</v>
      </c>
      <c r="U9" s="264">
        <f t="shared" ref="U9:U16" si="1">S9+T9+U8</f>
        <v>-2237.7599215374498</v>
      </c>
      <c r="V9" s="93">
        <f>S9/B4</f>
        <v>2153.6838667412767</v>
      </c>
      <c r="W9" s="9">
        <f>T9/D4</f>
        <v>-2156.4276836936147</v>
      </c>
      <c r="X9" s="97">
        <f t="shared" si="0"/>
        <v>-0.30069185319359909</v>
      </c>
    </row>
    <row r="10" spans="1:24" x14ac:dyDescent="0.3">
      <c r="A10" s="98">
        <v>4</v>
      </c>
      <c r="B10" s="97">
        <f>C10*B4</f>
        <v>0.29934161551919475</v>
      </c>
      <c r="C10" s="97">
        <f>1/(1-D4*B4/(1-D4*B4/(1-D4*B4)))</f>
        <v>1.2935845026319184</v>
      </c>
      <c r="D10" s="128">
        <f>C10*D4*C9</f>
        <v>1.2687055294962712</v>
      </c>
      <c r="E10" s="1">
        <f>D10*D4*C8</f>
        <v>1.1860717064780941</v>
      </c>
      <c r="F10" s="1">
        <f>E10*D4</f>
        <v>0.91160906409455045</v>
      </c>
      <c r="G10" s="1">
        <f>F10*D4</f>
        <v>0.70065838448081286</v>
      </c>
      <c r="H10" s="1"/>
      <c r="I10" s="1"/>
      <c r="J10" s="1"/>
      <c r="K10" s="1"/>
      <c r="L10" s="1"/>
      <c r="M10" s="235"/>
      <c r="N10" s="97">
        <f>B10+G10</f>
        <v>1.0000000000000075</v>
      </c>
      <c r="R10" s="267">
        <f>B10-G10</f>
        <v>-0.40131676896161811</v>
      </c>
      <c r="S10" s="268">
        <f>IF(Rules!B23=Rules!D23,SUM(C10:F10)*B4*F4,SUM(C10:F10)*B4*F4*POWER(O2,A10-1))</f>
        <v>685.90818680517373</v>
      </c>
      <c r="T10" s="253">
        <f>IF(Rules!B23=Rules!D23,SUM(C10:F10)*D4*H4,SUM(C10:F10)*D4*H4*POWER(O2,A10-1))</f>
        <v>-2281.1000016137946</v>
      </c>
      <c r="U10" s="264">
        <f t="shared" si="1"/>
        <v>-3832.9517363460709</v>
      </c>
      <c r="V10" s="93">
        <f>S10/B4</f>
        <v>2964.1057396599654</v>
      </c>
      <c r="W10" s="9">
        <f>T10/D4</f>
        <v>-2967.8820429989078</v>
      </c>
      <c r="X10" s="97">
        <f t="shared" si="0"/>
        <v>-0.30069185319359909</v>
      </c>
    </row>
    <row r="11" spans="1:24" x14ac:dyDescent="0.3">
      <c r="A11" s="98">
        <v>5</v>
      </c>
      <c r="B11" s="97">
        <f>C11*B4</f>
        <v>0.30055398097517078</v>
      </c>
      <c r="C11" s="97">
        <f>1/(1-D4*B4/(1-D4*B4/(1-D4*B4/(1-D4*B4))))</f>
        <v>1.298823657777977</v>
      </c>
      <c r="D11" s="128">
        <f>C11*D4*C10</f>
        <v>1.2913461833594866</v>
      </c>
      <c r="E11" s="1">
        <f>D11*D4*C9</f>
        <v>1.2665102588881785</v>
      </c>
      <c r="F11" s="1">
        <f>E11*D4*C8</f>
        <v>1.1840194190908424</v>
      </c>
      <c r="G11" s="1">
        <f>F11*D4</f>
        <v>0.91003168578417748</v>
      </c>
      <c r="H11" s="1">
        <f>G11*D4</f>
        <v>0.69944601902483883</v>
      </c>
      <c r="I11" s="1"/>
      <c r="J11" s="1"/>
      <c r="K11" s="1"/>
      <c r="L11" s="1"/>
      <c r="M11" s="235"/>
      <c r="N11" s="97">
        <f>B11+H11</f>
        <v>1.0000000000000095</v>
      </c>
      <c r="R11" s="267">
        <f>B11-H11</f>
        <v>-0.39889203804966805</v>
      </c>
      <c r="S11" s="268">
        <f>IF(Rules!B23=Rules!D23,SUM(C11:G11)*B4*F4,SUM(C11:G11)*B4*F4*POWER(O2,A11-1))</f>
        <v>875.89717269316918</v>
      </c>
      <c r="T11" s="253">
        <f>IF(Rules!B23=Rules!D23,SUM(C11:G11)*D4*H4,SUM(C11:G11)*D4*H4*POWER(O2,A11-1))</f>
        <v>-2912.9394873536089</v>
      </c>
      <c r="U11" s="264">
        <f t="shared" si="1"/>
        <v>-5869.9940510065107</v>
      </c>
      <c r="V11" s="93">
        <f>S11/B4</f>
        <v>3785.1302650644716</v>
      </c>
      <c r="W11" s="9">
        <f>T11/D4</f>
        <v>-3789.9525626859913</v>
      </c>
      <c r="X11" s="97">
        <f t="shared" si="0"/>
        <v>-0.30069185319359909</v>
      </c>
    </row>
    <row r="12" spans="1:24" x14ac:dyDescent="0.3">
      <c r="A12" s="98">
        <v>6</v>
      </c>
      <c r="B12" s="97">
        <f>C12*B4</f>
        <v>0.30091817251124964</v>
      </c>
      <c r="C12" s="97">
        <f>1/(1-D4*B4/(1-D4*B4/(1-D4*B4/(1-D4*B4/(1-D4*B4)))))</f>
        <v>1.300397486816897</v>
      </c>
      <c r="D12" s="128">
        <f>C12*D4*C11</f>
        <v>1.2981473788798881</v>
      </c>
      <c r="E12" s="1">
        <f>D12*D4*C10</f>
        <v>1.2906737978753573</v>
      </c>
      <c r="F12" s="1">
        <f>E12*D4*C9</f>
        <v>1.2658508051146273</v>
      </c>
      <c r="G12" s="1">
        <f>F12*D4*C8</f>
        <v>1.1834029171174887</v>
      </c>
      <c r="H12" s="1">
        <f>G12*D4</f>
        <v>0.90955784530398409</v>
      </c>
      <c r="I12" s="1">
        <f>H12*D4</f>
        <v>0.69908182748876224</v>
      </c>
      <c r="J12" s="1"/>
      <c r="K12" s="1"/>
      <c r="L12" s="1"/>
      <c r="M12" s="235"/>
      <c r="N12" s="97">
        <f>B12+I12</f>
        <v>1.000000000000012</v>
      </c>
      <c r="R12" s="267">
        <f>B12-I12</f>
        <v>-0.3981636549775126</v>
      </c>
      <c r="S12" s="268">
        <f>IF(Rules!B23=Rules!D23,SUM(C12:H12)*B4*F4,SUM(C12:H12)*B4*F4*POWER(O2,A12-1))</f>
        <v>1066.8485885892585</v>
      </c>
      <c r="T12" s="253">
        <f>IF(Rules!B23=Rules!D23,SUM(C12:H12)*D4*H4,SUM(C12:H12)*D4*H4*POWER(O2,A12-1))</f>
        <v>-3547.9796916957798</v>
      </c>
      <c r="U12" s="264">
        <f t="shared" si="1"/>
        <v>-8351.1251541130332</v>
      </c>
      <c r="V12" s="93">
        <f>S12/B4</f>
        <v>4610.3138665171873</v>
      </c>
      <c r="W12" s="9">
        <f>T12/D4</f>
        <v>-4616.1874571299495</v>
      </c>
      <c r="X12" s="97">
        <f t="shared" si="0"/>
        <v>-0.30069185319359915</v>
      </c>
    </row>
    <row r="13" spans="1:24" x14ac:dyDescent="0.3">
      <c r="A13" s="98">
        <v>7</v>
      </c>
      <c r="B13" s="97">
        <f>C13*B4</f>
        <v>0.30102774718521147</v>
      </c>
      <c r="C13" s="97">
        <f>1/(1-D4*B4/(1-D4*B4/(1-D4*B4/(1-D4*B4/(1-D4*B4/(1-D4*B4))))))</f>
        <v>1.3008710063436495</v>
      </c>
      <c r="D13" s="128">
        <f>C13*D4*C12</f>
        <v>1.300193661420451</v>
      </c>
      <c r="E13" s="1">
        <f>D13*D4*C11</f>
        <v>1.2979439061672535</v>
      </c>
      <c r="F13" s="1">
        <f>E13*D4*C10</f>
        <v>1.290471496578099</v>
      </c>
      <c r="G13" s="1">
        <f>F13*D4*C9</f>
        <v>1.2656523945941445</v>
      </c>
      <c r="H13" s="1">
        <f>G13*D4*C8</f>
        <v>1.1832174295483553</v>
      </c>
      <c r="I13" s="1">
        <f>H13*D4</f>
        <v>0.90941528044186382</v>
      </c>
      <c r="J13" s="1">
        <f>I13*D4</f>
        <v>0.69897225281480246</v>
      </c>
      <c r="K13" s="1"/>
      <c r="L13" s="1"/>
      <c r="M13" s="235"/>
      <c r="N13" s="97">
        <f>B13+J13</f>
        <v>1.000000000000014</v>
      </c>
      <c r="R13" s="267">
        <f>B13-J13</f>
        <v>-0.39794450562959099</v>
      </c>
      <c r="S13" s="268">
        <f>IF(Rules!B23=Rules!D23,SUM(C13:I13)*B4*F4,SUM(C13:I13)*B4*F4*POWER(O2,A13-1))</f>
        <v>1258.1585509263127</v>
      </c>
      <c r="T13" s="253">
        <f>IF(Rules!B23=Rules!D23,SUM(C13:I13)*D4*H4,SUM(C13:I13)*D4*H4*POWER(O2,A13-1))</f>
        <v>-4184.2123009440265</v>
      </c>
      <c r="U13" s="264">
        <f t="shared" si="1"/>
        <v>-11277.178904130747</v>
      </c>
      <c r="V13" s="93">
        <f>S13/B4</f>
        <v>5437.0469021129029</v>
      </c>
      <c r="W13" s="9">
        <f>T13/D4</f>
        <v>-5443.9737597130606</v>
      </c>
      <c r="X13" s="97">
        <f t="shared" si="0"/>
        <v>-0.30069185319359909</v>
      </c>
    </row>
    <row r="14" spans="1:24" x14ac:dyDescent="0.3">
      <c r="A14" s="98">
        <v>8</v>
      </c>
      <c r="B14" s="97">
        <f>C14*B4</f>
        <v>0.3010607306459489</v>
      </c>
      <c r="C14" s="97">
        <f>1/(1-D4*B4/(1-D4*B4/(1-D4*B4/(1-D4*B4/(1-D4*B4/(1-D4*B4/(1-D4*B4)))))))</f>
        <v>1.3010135421336668</v>
      </c>
      <c r="D14" s="128">
        <f>C14*D4*C13</f>
        <v>1.3008096201761918</v>
      </c>
      <c r="E14" s="1">
        <f>D14*D4*C12</f>
        <v>1.3001323072158926</v>
      </c>
      <c r="F14" s="1">
        <f>E14*D4*C11</f>
        <v>1.2978826581252987</v>
      </c>
      <c r="G14" s="1">
        <f>F14*D4*C10</f>
        <v>1.2904106011480356</v>
      </c>
      <c r="H14" s="1">
        <f>G14*D4*C9</f>
        <v>1.2655926703405798</v>
      </c>
      <c r="I14" s="1">
        <f>H14*D4*C8</f>
        <v>1.1831615952781509</v>
      </c>
      <c r="J14" s="1">
        <f>I14*D4</f>
        <v>0.90937236648773478</v>
      </c>
      <c r="K14" s="1">
        <f>J14*D4</f>
        <v>0.69893926935406692</v>
      </c>
      <c r="L14" s="1"/>
      <c r="M14" s="235"/>
      <c r="N14" s="97">
        <f>B14+K14</f>
        <v>1.0000000000000158</v>
      </c>
      <c r="R14" s="267">
        <f>B14-K14</f>
        <v>-0.39787853870811801</v>
      </c>
      <c r="S14" s="268">
        <f>IF(Rules!B23=Rules!D23,SUM(C14:J14)*B4*F4,SUM(C14:J14)*B4*F4*POWER(O2,A14-1))</f>
        <v>1449.5973414383527</v>
      </c>
      <c r="T14" s="253">
        <f>IF(Rules!B23=Rules!D23,SUM(C14:J14)*D4*H4,SUM(C14:J14)*D4*H4*POWER(O2,A14-1))</f>
        <v>-4820.8733493854788</v>
      </c>
      <c r="U14" s="264">
        <f t="shared" si="1"/>
        <v>-14648.454912077874</v>
      </c>
      <c r="V14" s="93">
        <f>S14/B4</f>
        <v>6264.3366599350784</v>
      </c>
      <c r="W14" s="9">
        <f>T14/D4</f>
        <v>-6272.3174937928761</v>
      </c>
      <c r="X14" s="97">
        <f t="shared" si="0"/>
        <v>-0.30069185319359909</v>
      </c>
    </row>
    <row r="15" spans="1:24" x14ac:dyDescent="0.3">
      <c r="A15" s="98">
        <v>9</v>
      </c>
      <c r="B15" s="97">
        <f>C15*B4</f>
        <v>0.30107066052966114</v>
      </c>
      <c r="C15" s="97">
        <f>1/(1-D4*B4/(1-D4*B4/(1-D4*B4/(1-D4*B4/(1-D4*B4/(1-D4*B4/(1-D4*B4/(1-D4*B4))))))))</f>
        <v>1.3010564534530997</v>
      </c>
      <c r="D15" s="128">
        <f>C15*D4*C14</f>
        <v>1.300995058534669</v>
      </c>
      <c r="E15" s="1">
        <f>D15*D4*C13</f>
        <v>1.300791139474329</v>
      </c>
      <c r="F15" s="1">
        <f>E15*D4*C12</f>
        <v>1.3001138361366669</v>
      </c>
      <c r="G15" s="1">
        <f>F15*D4*C11</f>
        <v>1.2978642190070098</v>
      </c>
      <c r="H15" s="1">
        <f>G15*D4*C10</f>
        <v>1.2903922681858324</v>
      </c>
      <c r="I15" s="1">
        <f>H15*D4*C9</f>
        <v>1.2655746899686195</v>
      </c>
      <c r="J15" s="1">
        <f>I15*D4*C8</f>
        <v>1.1831447860107849</v>
      </c>
      <c r="K15" s="1">
        <f>J15*D4</f>
        <v>0.90935944696490334</v>
      </c>
      <c r="L15" s="1">
        <f>K15*D4</f>
        <v>0.69892933947035707</v>
      </c>
      <c r="M15" s="235"/>
      <c r="N15" s="97">
        <f>B15+L15</f>
        <v>1.0000000000000182</v>
      </c>
      <c r="R15" s="267">
        <f>B15-L15</f>
        <v>-0.39785867894069593</v>
      </c>
      <c r="S15" s="268">
        <f>IF(Rules!B23=Rules!D23,SUM(C15:K15)*B4*F4,SUM(C15:K15)*B4*F4*POWER(O2,A15-1))</f>
        <v>1641.0812242225568</v>
      </c>
      <c r="T15" s="253">
        <f>IF(Rules!B23=Rules!D23,SUM(C15:K15)*D4*H4,SUM(C15:K15)*D4*H4*POWER(O2,A15-1))</f>
        <v>-5457.6843595624587</v>
      </c>
      <c r="U15" s="264">
        <f t="shared" si="1"/>
        <v>-18465.058047417777</v>
      </c>
      <c r="V15" s="93">
        <f>S15/B4</f>
        <v>7091.8212809551378</v>
      </c>
      <c r="W15" s="9">
        <f>T15/D4</f>
        <v>-7100.8563393284339</v>
      </c>
      <c r="X15" s="97">
        <f t="shared" si="0"/>
        <v>-0.30069185319359909</v>
      </c>
    </row>
    <row r="16" spans="1:24" ht="16.2" thickBot="1" x14ac:dyDescent="0.35">
      <c r="A16" s="99">
        <v>10</v>
      </c>
      <c r="B16" s="129">
        <f>C16*B4</f>
        <v>0.30107365011352172</v>
      </c>
      <c r="C16" s="129">
        <f>1/(1-D4*B4/(1-D4*B4/(1-D4*B4/(1-D4*B4/(1-D4*B4/(1-D4*B4/(1-D4*B4/(1-D4*B4/(1-D4*B4)))))))))</f>
        <v>1.3010693727371245</v>
      </c>
      <c r="D16" s="137">
        <f>C16*D4*C15</f>
        <v>1.301050888344937</v>
      </c>
      <c r="E16" s="109">
        <f>D16*D4*C14</f>
        <v>1.3009894936891155</v>
      </c>
      <c r="F16" s="109">
        <f>E16*D4*C13</f>
        <v>1.300785575501014</v>
      </c>
      <c r="G16" s="109">
        <f>F16*D4*C12</f>
        <v>1.3001082750604331</v>
      </c>
      <c r="H16" s="109">
        <f>G16*D4*C11</f>
        <v>1.2978586675532353</v>
      </c>
      <c r="I16" s="109">
        <f>H16*D4*C10</f>
        <v>1.2903867486924039</v>
      </c>
      <c r="J16" s="109">
        <f>I16*D4*C9</f>
        <v>1.2655692766293143</v>
      </c>
      <c r="K16" s="109">
        <f>J16*D4*C8</f>
        <v>1.1831397252552052</v>
      </c>
      <c r="L16" s="109">
        <f>K16*D4</f>
        <v>0.90935555729227013</v>
      </c>
      <c r="M16" s="237">
        <f>L16*D4</f>
        <v>0.69892634988649849</v>
      </c>
      <c r="N16" s="129">
        <f>B16+M16</f>
        <v>1.0000000000000202</v>
      </c>
      <c r="R16" s="269">
        <f>B16-M16</f>
        <v>-0.39785269977297677</v>
      </c>
      <c r="S16" s="270">
        <f>IF(Rules!B23=Rules!D23,SUM(C16:L16)*B4*F4,SUM(C16:L16)*B4*F4*POWER(O2,A16-1))</f>
        <v>1832.5805836341362</v>
      </c>
      <c r="T16" s="254">
        <f>IF(Rules!B23=Rules!D23,SUM(C16:L16)*D4*H4,SUM(C16:L16)*D4*H4*POWER(O2,A16-1))</f>
        <v>-6094.546839798275</v>
      </c>
      <c r="U16" s="264">
        <f t="shared" si="1"/>
        <v>-22727.024303581915</v>
      </c>
      <c r="V16" s="94">
        <f>S16/B4</f>
        <v>7919.3727831714214</v>
      </c>
      <c r="W16" s="10">
        <f>T16/D4</f>
        <v>-7929.4621512675976</v>
      </c>
      <c r="X16" s="129">
        <f t="shared" si="0"/>
        <v>-0.30069185319359909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46</v>
      </c>
    </row>
    <row r="21" spans="1:7" x14ac:dyDescent="0.3">
      <c r="A21" s="95">
        <v>1</v>
      </c>
      <c r="B21" s="107">
        <v>1</v>
      </c>
      <c r="C21" s="108">
        <f t="shared" ref="C21:C30" si="2">B21*$O$2</f>
        <v>7</v>
      </c>
      <c r="D21" s="57">
        <f>SUM($C$21:C21)</f>
        <v>7</v>
      </c>
      <c r="E21" s="57">
        <f t="shared" ref="E21:E30" si="3">D21/R7</f>
        <v>-13.030759747580413</v>
      </c>
      <c r="F21" s="8">
        <f t="shared" ref="F21:F30" si="4">U7/E21</f>
        <v>26.269994345468962</v>
      </c>
      <c r="G21" s="256">
        <f>E21*U7</f>
        <v>4460.6634183266588</v>
      </c>
    </row>
    <row r="22" spans="1:7" x14ac:dyDescent="0.3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-128.12605127327015</v>
      </c>
      <c r="F22" s="9">
        <f t="shared" si="4"/>
        <v>8.4191510613661826</v>
      </c>
      <c r="G22" s="257">
        <f t="shared" ref="G22:G30" si="5">E22*U8</f>
        <v>138211.18340672218</v>
      </c>
    </row>
    <row r="23" spans="1:7" x14ac:dyDescent="0.3">
      <c r="A23" s="97">
        <v>3</v>
      </c>
      <c r="B23" s="93">
        <f t="shared" ref="B23:B30" si="6">C22</f>
        <v>49</v>
      </c>
      <c r="C23" s="1">
        <f t="shared" si="2"/>
        <v>343</v>
      </c>
      <c r="D23" s="9">
        <f>SUM($C$21:C23)</f>
        <v>399</v>
      </c>
      <c r="E23" s="9">
        <f t="shared" si="3"/>
        <v>-974.52312625950628</v>
      </c>
      <c r="F23" s="9">
        <f t="shared" si="4"/>
        <v>2.2962614854781349</v>
      </c>
      <c r="G23" s="257">
        <f t="shared" si="5"/>
        <v>2180748.7945549032</v>
      </c>
    </row>
    <row r="24" spans="1:7" x14ac:dyDescent="0.3">
      <c r="A24" s="97">
        <v>4</v>
      </c>
      <c r="B24" s="93">
        <f t="shared" si="6"/>
        <v>343</v>
      </c>
      <c r="C24" s="1">
        <f t="shared" si="2"/>
        <v>2401</v>
      </c>
      <c r="D24" s="9">
        <f>SUM($C$21:C24)</f>
        <v>2800</v>
      </c>
      <c r="E24" s="9">
        <f t="shared" si="3"/>
        <v>-6977.0321515465794</v>
      </c>
      <c r="F24" s="9">
        <f t="shared" si="4"/>
        <v>0.54936707372008187</v>
      </c>
      <c r="G24" s="257">
        <f t="shared" si="5"/>
        <v>26742627.499812823</v>
      </c>
    </row>
    <row r="25" spans="1:7" x14ac:dyDescent="0.3">
      <c r="A25" s="97">
        <v>5</v>
      </c>
      <c r="B25" s="93">
        <f t="shared" si="6"/>
        <v>2401</v>
      </c>
      <c r="C25" s="1">
        <f t="shared" si="2"/>
        <v>16807</v>
      </c>
      <c r="D25" s="9">
        <f>SUM($C$21:C25)</f>
        <v>19607</v>
      </c>
      <c r="E25" s="9">
        <f t="shared" si="3"/>
        <v>-49153.650937396334</v>
      </c>
      <c r="F25" s="9">
        <f t="shared" si="4"/>
        <v>0.11942132352452768</v>
      </c>
      <c r="G25" s="257">
        <f t="shared" si="5"/>
        <v>288531638.58776706</v>
      </c>
    </row>
    <row r="26" spans="1:7" x14ac:dyDescent="0.3">
      <c r="A26" s="97">
        <v>6</v>
      </c>
      <c r="B26" s="93">
        <f t="shared" si="6"/>
        <v>16807</v>
      </c>
      <c r="C26" s="1">
        <f t="shared" si="2"/>
        <v>117649</v>
      </c>
      <c r="D26" s="9">
        <f>SUM($C$21:C26)</f>
        <v>137256</v>
      </c>
      <c r="E26" s="9">
        <f t="shared" si="3"/>
        <v>-344722.57395706273</v>
      </c>
      <c r="F26" s="9">
        <f t="shared" si="4"/>
        <v>2.4225640515068838E-2</v>
      </c>
      <c r="G26" s="257">
        <f t="shared" si="5"/>
        <v>2878821358.563417</v>
      </c>
    </row>
    <row r="27" spans="1:7" x14ac:dyDescent="0.3">
      <c r="A27" s="97">
        <v>7</v>
      </c>
      <c r="B27" s="93">
        <f t="shared" si="6"/>
        <v>117649</v>
      </c>
      <c r="C27" s="1">
        <f t="shared" si="2"/>
        <v>823543</v>
      </c>
      <c r="D27" s="9">
        <f>SUM($C$21:C27)</f>
        <v>960799</v>
      </c>
      <c r="E27" s="9">
        <f t="shared" si="3"/>
        <v>-2414404.4870776962</v>
      </c>
      <c r="F27" s="9">
        <f t="shared" si="4"/>
        <v>4.6707910644169723E-3</v>
      </c>
      <c r="G27" s="257">
        <f t="shared" si="5"/>
        <v>27227671347.711212</v>
      </c>
    </row>
    <row r="28" spans="1:7" x14ac:dyDescent="0.3">
      <c r="A28" s="97">
        <v>8</v>
      </c>
      <c r="B28" s="93">
        <f t="shared" si="6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-16903651.103770316</v>
      </c>
      <c r="F28" s="9">
        <f t="shared" si="4"/>
        <v>8.6658526150072831E-4</v>
      </c>
      <c r="G28" s="257">
        <f t="shared" si="5"/>
        <v>247612371043.07486</v>
      </c>
    </row>
    <row r="29" spans="1:7" x14ac:dyDescent="0.3">
      <c r="A29" s="97">
        <v>9</v>
      </c>
      <c r="B29" s="93">
        <f t="shared" si="6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-118331481.73454207</v>
      </c>
      <c r="F29" s="9">
        <f t="shared" si="4"/>
        <v>1.5604518575066276E-4</v>
      </c>
      <c r="G29" s="257">
        <f t="shared" si="5"/>
        <v>2184997679065.2756</v>
      </c>
    </row>
    <row r="30" spans="1:7" ht="16.2" thickBot="1" x14ac:dyDescent="0.35">
      <c r="A30" s="129">
        <v>10</v>
      </c>
      <c r="B30" s="94">
        <f t="shared" si="6"/>
        <v>40353607</v>
      </c>
      <c r="C30" s="109">
        <f t="shared" si="2"/>
        <v>282475249</v>
      </c>
      <c r="D30" s="10">
        <f>SUM($C$21:C30)</f>
        <v>329554456</v>
      </c>
      <c r="E30" s="10">
        <f t="shared" si="3"/>
        <v>-828332838.22894955</v>
      </c>
      <c r="F30" s="10">
        <f t="shared" si="4"/>
        <v>2.7437067872588929E-5</v>
      </c>
      <c r="G30" s="258">
        <f t="shared" si="5"/>
        <v>18825540545884.324</v>
      </c>
    </row>
    <row r="31" spans="1:7" ht="16.2" thickBot="1" x14ac:dyDescent="0.35">
      <c r="A31" s="502" t="s">
        <v>232</v>
      </c>
      <c r="B31" s="502"/>
      <c r="C31" s="502"/>
      <c r="D31" s="502"/>
      <c r="E31" s="502"/>
      <c r="F31" s="502"/>
      <c r="G31" s="502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234</v>
      </c>
      <c r="F32" s="152" t="s">
        <v>235</v>
      </c>
      <c r="G32" s="260" t="s">
        <v>236</v>
      </c>
    </row>
    <row r="33" spans="1:7" x14ac:dyDescent="0.3">
      <c r="A33" s="95">
        <v>1</v>
      </c>
      <c r="B33" s="107">
        <v>1</v>
      </c>
      <c r="C33" s="108">
        <f t="shared" ref="C33:C42" si="7">B33*$O$2</f>
        <v>7</v>
      </c>
      <c r="D33" s="57">
        <f>SUM($C$33:C33)</f>
        <v>7</v>
      </c>
      <c r="E33" s="96">
        <f>D33/(B7-((1-B7)/-X7))</f>
        <v>-3.0111612163333716</v>
      </c>
      <c r="F33" s="8">
        <f t="shared" ref="F33:F42" si="8">U7/E33</f>
        <v>113.68304793156692</v>
      </c>
      <c r="G33" s="259">
        <f>(B7-((1-B7)/-X7))</f>
        <v>-2.3246845642239489</v>
      </c>
    </row>
    <row r="34" spans="1:7" x14ac:dyDescent="0.3">
      <c r="A34" s="97">
        <v>2</v>
      </c>
      <c r="B34" s="93">
        <f>C33</f>
        <v>7</v>
      </c>
      <c r="C34" s="1">
        <f t="shared" si="7"/>
        <v>49</v>
      </c>
      <c r="D34" s="9">
        <f>SUM($C$33:C34)</f>
        <v>56</v>
      </c>
      <c r="E34" s="96">
        <f>D34/(B8-((1-B8)/-X8))</f>
        <v>-26.56370179407865</v>
      </c>
      <c r="F34" s="9">
        <f t="shared" si="8"/>
        <v>40.608518681928118</v>
      </c>
      <c r="G34" s="259">
        <f t="shared" ref="G34:G42" si="9">(B8-((1-B8)/-X8))</f>
        <v>-2.1081399134093215</v>
      </c>
    </row>
    <row r="35" spans="1:7" x14ac:dyDescent="0.3">
      <c r="A35" s="97">
        <v>3</v>
      </c>
      <c r="B35" s="93">
        <f t="shared" ref="B35:B42" si="10">C34</f>
        <v>49</v>
      </c>
      <c r="C35" s="1">
        <f t="shared" si="7"/>
        <v>343</v>
      </c>
      <c r="D35" s="9">
        <f>SUM($C$33:C35)</f>
        <v>399</v>
      </c>
      <c r="E35" s="96">
        <f t="shared" ref="E35:E42" si="11">D35/(B9-((1-B9)/-X9))</f>
        <v>-194.78975483331544</v>
      </c>
      <c r="F35" s="9">
        <f t="shared" si="8"/>
        <v>11.488078125322017</v>
      </c>
      <c r="G35" s="259">
        <f t="shared" si="9"/>
        <v>-2.0483623501730386</v>
      </c>
    </row>
    <row r="36" spans="1:7" x14ac:dyDescent="0.3">
      <c r="A36" s="97">
        <v>4</v>
      </c>
      <c r="B36" s="93">
        <f t="shared" si="10"/>
        <v>343</v>
      </c>
      <c r="C36" s="1">
        <f t="shared" si="7"/>
        <v>2401</v>
      </c>
      <c r="D36" s="9">
        <f>SUM($C$33:C36)</f>
        <v>2800</v>
      </c>
      <c r="E36" s="96">
        <f t="shared" si="11"/>
        <v>-1378.7584448007167</v>
      </c>
      <c r="F36" s="9">
        <f t="shared" si="8"/>
        <v>2.7800023643010787</v>
      </c>
      <c r="G36" s="259">
        <f t="shared" si="9"/>
        <v>-2.0308125840017661</v>
      </c>
    </row>
    <row r="37" spans="1:7" x14ac:dyDescent="0.3">
      <c r="A37" s="97">
        <v>5</v>
      </c>
      <c r="B37" s="93">
        <f t="shared" si="10"/>
        <v>2401</v>
      </c>
      <c r="C37" s="1">
        <f t="shared" si="7"/>
        <v>16807</v>
      </c>
      <c r="D37" s="9">
        <f>SUM($C$33:C37)</f>
        <v>19607</v>
      </c>
      <c r="E37" s="96">
        <f t="shared" si="11"/>
        <v>-9679.7525972165477</v>
      </c>
      <c r="F37" s="9">
        <f t="shared" si="8"/>
        <v>0.60641984307475494</v>
      </c>
      <c r="G37" s="259">
        <f t="shared" si="9"/>
        <v>-2.025568298681319</v>
      </c>
    </row>
    <row r="38" spans="1:7" x14ac:dyDescent="0.3">
      <c r="A38" s="97">
        <v>6</v>
      </c>
      <c r="B38" s="93">
        <f t="shared" si="10"/>
        <v>16807</v>
      </c>
      <c r="C38" s="1">
        <f t="shared" si="7"/>
        <v>117649</v>
      </c>
      <c r="D38" s="9">
        <f>SUM($C$33:C38)</f>
        <v>137256</v>
      </c>
      <c r="E38" s="96">
        <f t="shared" si="11"/>
        <v>-67814.46617912325</v>
      </c>
      <c r="F38" s="9">
        <f t="shared" si="8"/>
        <v>0.12314666213038679</v>
      </c>
      <c r="G38" s="259">
        <f t="shared" si="9"/>
        <v>-2.0239929285509053</v>
      </c>
    </row>
    <row r="39" spans="1:7" x14ac:dyDescent="0.3">
      <c r="A39" s="97">
        <v>7</v>
      </c>
      <c r="B39" s="93">
        <f t="shared" si="10"/>
        <v>117649</v>
      </c>
      <c r="C39" s="1">
        <f t="shared" si="7"/>
        <v>823543</v>
      </c>
      <c r="D39" s="9">
        <f>SUM($C$33:C39)</f>
        <v>960799</v>
      </c>
      <c r="E39" s="96">
        <f t="shared" si="11"/>
        <v>-474815.91521828971</v>
      </c>
      <c r="F39" s="9">
        <f t="shared" si="8"/>
        <v>2.3750633756550111E-2</v>
      </c>
      <c r="G39" s="259">
        <f t="shared" si="9"/>
        <v>-2.0235189453544047</v>
      </c>
    </row>
    <row r="40" spans="1:7" x14ac:dyDescent="0.3">
      <c r="A40" s="97">
        <v>8</v>
      </c>
      <c r="B40" s="93">
        <f t="shared" si="10"/>
        <v>823543</v>
      </c>
      <c r="C40" s="1">
        <f t="shared" si="7"/>
        <v>5764801</v>
      </c>
      <c r="D40" s="9">
        <f>SUM($C$33:C40)</f>
        <v>6725600</v>
      </c>
      <c r="E40" s="96">
        <f>D40/(B14-((1-B14)/-X14))</f>
        <v>-3323949.232646462</v>
      </c>
      <c r="F40" s="9">
        <f t="shared" si="8"/>
        <v>4.4069430327655958E-3</v>
      </c>
      <c r="G40" s="259">
        <f t="shared" si="9"/>
        <v>-2.0233762699935136</v>
      </c>
    </row>
    <row r="41" spans="1:7" x14ac:dyDescent="0.3">
      <c r="A41" s="97">
        <v>9</v>
      </c>
      <c r="B41" s="93">
        <f t="shared" si="10"/>
        <v>5764801</v>
      </c>
      <c r="C41" s="1">
        <f t="shared" si="7"/>
        <v>40353607</v>
      </c>
      <c r="D41" s="9">
        <f>SUM($C$33:C41)</f>
        <v>47079207</v>
      </c>
      <c r="E41" s="96">
        <f t="shared" si="11"/>
        <v>-23268142.03693505</v>
      </c>
      <c r="F41" s="9">
        <f t="shared" si="8"/>
        <v>7.935768149475355E-4</v>
      </c>
      <c r="G41" s="259">
        <f t="shared" si="9"/>
        <v>-2.0233333166553686</v>
      </c>
    </row>
    <row r="42" spans="1:7" ht="16.2" thickBot="1" x14ac:dyDescent="0.35">
      <c r="A42" s="129">
        <v>10</v>
      </c>
      <c r="B42" s="94">
        <f t="shared" si="10"/>
        <v>40353607</v>
      </c>
      <c r="C42" s="109">
        <f t="shared" si="7"/>
        <v>282475249</v>
      </c>
      <c r="D42" s="10">
        <f>SUM($C$33:C42)</f>
        <v>329554456</v>
      </c>
      <c r="E42" s="357">
        <f t="shared" si="11"/>
        <v>-162878038.73704168</v>
      </c>
      <c r="F42" s="10">
        <f t="shared" si="8"/>
        <v>1.3953400028516761E-4</v>
      </c>
      <c r="G42" s="259">
        <f t="shared" si="9"/>
        <v>-2.0233203847207966</v>
      </c>
    </row>
    <row r="43" spans="1:7" ht="16.2" thickBot="1" x14ac:dyDescent="0.35"/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1" t="s">
        <v>146</v>
      </c>
      <c r="F44" s="152" t="s">
        <v>147</v>
      </c>
      <c r="G44" s="260" t="s">
        <v>46</v>
      </c>
    </row>
    <row r="45" spans="1:7" x14ac:dyDescent="0.3">
      <c r="A45" s="95">
        <v>1</v>
      </c>
      <c r="B45" s="107">
        <v>1</v>
      </c>
      <c r="C45" s="108">
        <f t="shared" ref="C45:C54" si="12">B45*$O$2</f>
        <v>7</v>
      </c>
      <c r="D45" s="57">
        <f>SUM(C45:C45)</f>
        <v>7</v>
      </c>
      <c r="E45" s="57">
        <f t="shared" ref="E45:E54" si="13">D45/R7</f>
        <v>-13.030759747580413</v>
      </c>
      <c r="F45" s="8">
        <f t="shared" ref="F45:F54" si="14">U7/E45</f>
        <v>26.269994345468962</v>
      </c>
      <c r="G45" s="256">
        <f>E45*U7</f>
        <v>4460.6634183266588</v>
      </c>
    </row>
    <row r="46" spans="1:7" x14ac:dyDescent="0.3">
      <c r="A46" s="97">
        <v>2</v>
      </c>
      <c r="B46" s="93">
        <f t="shared" ref="B46:B54" si="15">B45*$O$2*2</f>
        <v>14</v>
      </c>
      <c r="C46" s="1">
        <f t="shared" si="12"/>
        <v>98</v>
      </c>
      <c r="D46" s="9">
        <f>SUM($C$45:C46)</f>
        <v>105</v>
      </c>
      <c r="E46" s="9">
        <f t="shared" si="13"/>
        <v>-240.2363461373815</v>
      </c>
      <c r="F46" s="9">
        <f t="shared" si="14"/>
        <v>4.4902138993952976</v>
      </c>
      <c r="G46" s="257">
        <f t="shared" ref="G46:G54" si="16">E46*U8</f>
        <v>259145.96888760407</v>
      </c>
    </row>
    <row r="47" spans="1:7" x14ac:dyDescent="0.3">
      <c r="A47" s="97">
        <v>3</v>
      </c>
      <c r="B47" s="93">
        <f t="shared" si="15"/>
        <v>196</v>
      </c>
      <c r="C47" s="1">
        <f t="shared" si="12"/>
        <v>1372</v>
      </c>
      <c r="D47" s="9">
        <f>SUM($C$45:C47)</f>
        <v>1477</v>
      </c>
      <c r="E47" s="9">
        <f t="shared" si="13"/>
        <v>-3607.4452568553652</v>
      </c>
      <c r="F47" s="9">
        <f t="shared" si="14"/>
        <v>0.6203170837547568</v>
      </c>
      <c r="G47" s="257">
        <f t="shared" si="16"/>
        <v>8072596.4149313075</v>
      </c>
    </row>
    <row r="48" spans="1:7" x14ac:dyDescent="0.3">
      <c r="A48" s="97">
        <v>4</v>
      </c>
      <c r="B48" s="93">
        <f t="shared" si="15"/>
        <v>2744</v>
      </c>
      <c r="C48" s="1">
        <f t="shared" si="12"/>
        <v>19208</v>
      </c>
      <c r="D48" s="9">
        <f>SUM($C$45:C48)</f>
        <v>20685</v>
      </c>
      <c r="E48" s="9">
        <f t="shared" si="13"/>
        <v>-51542.825019550357</v>
      </c>
      <c r="F48" s="9">
        <f t="shared" si="14"/>
        <v>7.4364409302210735E-2</v>
      </c>
      <c r="G48" s="257">
        <f t="shared" si="16"/>
        <v>197561160.65486723</v>
      </c>
    </row>
    <row r="49" spans="1:7" x14ac:dyDescent="0.3">
      <c r="A49" s="97">
        <v>5</v>
      </c>
      <c r="B49" s="93">
        <f t="shared" si="15"/>
        <v>38416</v>
      </c>
      <c r="C49" s="1">
        <f t="shared" si="12"/>
        <v>268912</v>
      </c>
      <c r="D49" s="9">
        <f>SUM($C$45:C49)</f>
        <v>289597</v>
      </c>
      <c r="E49" s="9">
        <f t="shared" si="13"/>
        <v>-726003.460525178</v>
      </c>
      <c r="F49" s="9">
        <f t="shared" si="14"/>
        <v>8.0853527154819086E-3</v>
      </c>
      <c r="G49" s="257">
        <f t="shared" si="16"/>
        <v>4261635994.2929349</v>
      </c>
    </row>
    <row r="50" spans="1:7" x14ac:dyDescent="0.3">
      <c r="A50" s="97">
        <v>6</v>
      </c>
      <c r="B50" s="93">
        <f t="shared" si="15"/>
        <v>537824</v>
      </c>
      <c r="C50" s="1">
        <f t="shared" si="12"/>
        <v>3764768</v>
      </c>
      <c r="D50" s="9">
        <f>SUM($C$45:C50)</f>
        <v>4054365</v>
      </c>
      <c r="E50" s="9">
        <f t="shared" si="13"/>
        <v>-10182659.69109858</v>
      </c>
      <c r="F50" s="9">
        <f t="shared" si="14"/>
        <v>8.2013200946049218E-4</v>
      </c>
      <c r="G50" s="257">
        <f t="shared" si="16"/>
        <v>85036665482.106201</v>
      </c>
    </row>
    <row r="51" spans="1:7" x14ac:dyDescent="0.3">
      <c r="A51" s="97">
        <v>7</v>
      </c>
      <c r="B51" s="93">
        <f t="shared" si="15"/>
        <v>7529536</v>
      </c>
      <c r="C51" s="1">
        <f t="shared" si="12"/>
        <v>52706752</v>
      </c>
      <c r="D51" s="9">
        <f>SUM($C$45:C51)</f>
        <v>56761117</v>
      </c>
      <c r="E51" s="9">
        <f t="shared" si="13"/>
        <v>-142635760.00426945</v>
      </c>
      <c r="F51" s="9">
        <f t="shared" si="14"/>
        <v>7.9062774326670908E-5</v>
      </c>
      <c r="G51" s="257">
        <f t="shared" si="16"/>
        <v>1608528983694.8037</v>
      </c>
    </row>
    <row r="52" spans="1:7" x14ac:dyDescent="0.3">
      <c r="A52" s="97">
        <v>8</v>
      </c>
      <c r="B52" s="93">
        <f t="shared" si="15"/>
        <v>105413504</v>
      </c>
      <c r="C52" s="1">
        <f t="shared" si="12"/>
        <v>737894528</v>
      </c>
      <c r="D52" s="9">
        <f>SUM($C$45:C52)</f>
        <v>794655645</v>
      </c>
      <c r="E52" s="9">
        <f t="shared" si="13"/>
        <v>-1997231737.0526888</v>
      </c>
      <c r="F52" s="9">
        <f t="shared" si="14"/>
        <v>7.3343792011309469E-6</v>
      </c>
      <c r="G52" s="257">
        <f t="shared" si="16"/>
        <v>29256359049187.285</v>
      </c>
    </row>
    <row r="53" spans="1:7" x14ac:dyDescent="0.3">
      <c r="A53" s="97">
        <v>9</v>
      </c>
      <c r="B53" s="93">
        <f t="shared" si="15"/>
        <v>1475789056</v>
      </c>
      <c r="C53" s="1">
        <f t="shared" si="12"/>
        <v>10330523392</v>
      </c>
      <c r="D53" s="9">
        <f>SUM($C$45:C53)</f>
        <v>11125179037</v>
      </c>
      <c r="E53" s="9">
        <f t="shared" si="13"/>
        <v>-27962640067.626369</v>
      </c>
      <c r="F53" s="9">
        <f t="shared" si="14"/>
        <v>6.6034744940967216E-7</v>
      </c>
      <c r="G53" s="257">
        <f t="shared" si="16"/>
        <v>516331772007771.06</v>
      </c>
    </row>
    <row r="54" spans="1:7" ht="16.2" thickBot="1" x14ac:dyDescent="0.35">
      <c r="A54" s="129">
        <v>10</v>
      </c>
      <c r="B54" s="94">
        <f t="shared" si="15"/>
        <v>20661046784</v>
      </c>
      <c r="C54" s="109">
        <f t="shared" si="12"/>
        <v>144627327488</v>
      </c>
      <c r="D54" s="10">
        <f>SUM($C$45:C54)</f>
        <v>155752506525</v>
      </c>
      <c r="E54" s="10">
        <f t="shared" si="13"/>
        <v>-391482844313.67615</v>
      </c>
      <c r="F54" s="10">
        <f t="shared" si="14"/>
        <v>5.8053691582387339E-8</v>
      </c>
      <c r="G54" s="258">
        <f t="shared" si="16"/>
        <v>8897240117152293</v>
      </c>
    </row>
  </sheetData>
  <mergeCells count="2">
    <mergeCell ref="A18:F18"/>
    <mergeCell ref="A31:G31"/>
  </mergeCells>
  <conditionalFormatting sqref="F45:F54">
    <cfRule type="cellIs" dxfId="152" priority="37" operator="equal">
      <formula>MAX($F$45:$F$54)</formula>
    </cfRule>
  </conditionalFormatting>
  <conditionalFormatting sqref="F21:F30">
    <cfRule type="cellIs" dxfId="151" priority="36" operator="equal">
      <formula>MAX($F$21:$F$30)</formula>
    </cfRule>
  </conditionalFormatting>
  <conditionalFormatting sqref="E21:E30">
    <cfRule type="cellIs" dxfId="150" priority="32" stopIfTrue="1" operator="lessThan">
      <formula>0</formula>
    </cfRule>
    <cfRule type="cellIs" dxfId="149" priority="33" operator="equal">
      <formula>MIN($E$21:$E$30)</formula>
    </cfRule>
  </conditionalFormatting>
  <conditionalFormatting sqref="E45:E54">
    <cfRule type="cellIs" dxfId="148" priority="30" stopIfTrue="1" operator="lessThan">
      <formula>0</formula>
    </cfRule>
    <cfRule type="cellIs" dxfId="147" priority="31" operator="equal">
      <formula>MIN($E$45:$E$54)</formula>
    </cfRule>
  </conditionalFormatting>
  <conditionalFormatting sqref="R7:R16">
    <cfRule type="cellIs" dxfId="146" priority="26" operator="lessThanOrEqual">
      <formula>0</formula>
    </cfRule>
    <cfRule type="cellIs" dxfId="145" priority="27" operator="greaterThan">
      <formula>0</formula>
    </cfRule>
  </conditionalFormatting>
  <conditionalFormatting sqref="U7:U16">
    <cfRule type="cellIs" dxfId="144" priority="11" operator="lessThanOrEqual">
      <formula>0</formula>
    </cfRule>
    <cfRule type="cellIs" dxfId="143" priority="12" operator="greaterThan">
      <formula>0</formula>
    </cfRule>
  </conditionalFormatting>
  <conditionalFormatting sqref="S7:T16">
    <cfRule type="cellIs" dxfId="142" priority="5" operator="lessThanOrEqual">
      <formula>0</formula>
    </cfRule>
    <cfRule type="cellIs" dxfId="141" priority="6" operator="greaterThan">
      <formula>0</formula>
    </cfRule>
  </conditionalFormatting>
  <conditionalFormatting sqref="E33:E42">
    <cfRule type="cellIs" dxfId="140" priority="3" stopIfTrue="1" operator="lessThan">
      <formula>0</formula>
    </cfRule>
    <cfRule type="cellIs" dxfId="139" priority="4" operator="equal">
      <formula>MIN($E$33:$E$42)</formula>
    </cfRule>
  </conditionalFormatting>
  <conditionalFormatting sqref="F33:F42">
    <cfRule type="cellIs" dxfId="138" priority="1" operator="lessThanOrEqual">
      <formula>0</formula>
    </cfRule>
    <cfRule type="cellIs" dxfId="137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E7A5-26C0-9E46-979E-A9A5CAEAC09C}">
  <sheetPr>
    <pageSetUpPr fitToPage="1"/>
  </sheetPr>
  <dimension ref="A1:X54"/>
  <sheetViews>
    <sheetView zoomScale="90" zoomScaleNormal="90" workbookViewId="0">
      <selection activeCell="B34" sqref="B34:B42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4" x14ac:dyDescent="0.3">
      <c r="C1" t="s">
        <v>93</v>
      </c>
      <c r="D1">
        <f>C2+E2</f>
        <v>1.0000000000000018</v>
      </c>
    </row>
    <row r="2" spans="1:24" x14ac:dyDescent="0.3">
      <c r="A2" t="s">
        <v>39</v>
      </c>
      <c r="B2" s="133" t="s">
        <v>122</v>
      </c>
      <c r="C2" s="139">
        <f>Analysis!B60</f>
        <v>0.23637074294986682</v>
      </c>
      <c r="D2" s="133" t="s">
        <v>123</v>
      </c>
      <c r="E2" s="139">
        <f>Analysis!N60</f>
        <v>0.76362925705013496</v>
      </c>
      <c r="F2" s="133" t="s">
        <v>46</v>
      </c>
      <c r="G2" s="139">
        <f>Analysis!S60</f>
        <v>737.3189063177249</v>
      </c>
      <c r="H2" t="s">
        <v>149</v>
      </c>
      <c r="I2" s="153">
        <f>Analysis!T60</f>
        <v>-738.2582587202179</v>
      </c>
      <c r="J2" t="s">
        <v>47</v>
      </c>
      <c r="K2" s="153">
        <f>G2*C2+I2*E2</f>
        <v>-389.47498794034243</v>
      </c>
      <c r="L2" t="s">
        <v>46</v>
      </c>
      <c r="M2" s="160">
        <v>4</v>
      </c>
      <c r="N2" t="s">
        <v>149</v>
      </c>
      <c r="O2" s="160">
        <v>8</v>
      </c>
    </row>
    <row r="4" spans="1:24" x14ac:dyDescent="0.3">
      <c r="A4" t="s">
        <v>120</v>
      </c>
      <c r="B4">
        <f>$C$2</f>
        <v>0.23637074294986682</v>
      </c>
      <c r="C4" t="s">
        <v>121</v>
      </c>
      <c r="D4">
        <f>$E$2</f>
        <v>0.76362925705013496</v>
      </c>
      <c r="E4" t="s">
        <v>46</v>
      </c>
      <c r="F4">
        <f>G2</f>
        <v>737.3189063177249</v>
      </c>
      <c r="G4" t="s">
        <v>149</v>
      </c>
      <c r="H4">
        <f>I2</f>
        <v>-738.2582587202179</v>
      </c>
      <c r="I4" t="s">
        <v>47</v>
      </c>
      <c r="J4">
        <f>B4*F4+D4*H4</f>
        <v>-389.47498794034243</v>
      </c>
    </row>
    <row r="5" spans="1:24" ht="16.2" thickBot="1" x14ac:dyDescent="0.35"/>
    <row r="6" spans="1:24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241" t="s">
        <v>47</v>
      </c>
      <c r="V6" s="159" t="s">
        <v>46</v>
      </c>
      <c r="W6" s="152" t="s">
        <v>194</v>
      </c>
      <c r="X6" s="260" t="s">
        <v>233</v>
      </c>
    </row>
    <row r="7" spans="1:24" x14ac:dyDescent="0.3">
      <c r="A7" s="100">
        <v>1</v>
      </c>
      <c r="B7" s="95">
        <f>C7*B4</f>
        <v>0.23637074294986682</v>
      </c>
      <c r="C7" s="95">
        <v>1</v>
      </c>
      <c r="D7" s="22">
        <f>C7*D4</f>
        <v>0.76362925705013496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1.0000000000000018</v>
      </c>
      <c r="R7" s="265">
        <f>B7-D7</f>
        <v>-0.52725851410026814</v>
      </c>
      <c r="S7" s="266">
        <f>IF(Rules!B23=Rules!D23,SUM(C7)*B4*F4,SUM(C7)*B4*F4*POWER(O2,A7-1))</f>
        <v>174.28061767730389</v>
      </c>
      <c r="T7" s="252">
        <f>IF(Rules!B23=Rules!D23,SUM(C7)*D4*H4,SUM(C7)*D4*H4*POWER(O2,A7-1))</f>
        <v>-563.75560561764632</v>
      </c>
      <c r="U7" s="263">
        <f>S7+T7</f>
        <v>-389.47498794034243</v>
      </c>
      <c r="V7" s="280">
        <f>S7/B4</f>
        <v>737.3189063177249</v>
      </c>
      <c r="W7" s="57">
        <f>T7/D4</f>
        <v>-738.2582587202179</v>
      </c>
      <c r="X7" s="96">
        <f>S7/T7</f>
        <v>-0.30914214588848898</v>
      </c>
    </row>
    <row r="8" spans="1:24" x14ac:dyDescent="0.3">
      <c r="A8" s="98">
        <v>2</v>
      </c>
      <c r="B8" s="97">
        <f>C8*B4</f>
        <v>0.28843274173693556</v>
      </c>
      <c r="C8" s="97">
        <f>1/(1-B4*D4)</f>
        <v>1.2202556802815097</v>
      </c>
      <c r="D8" s="128">
        <f>C8*D4</f>
        <v>0.93182293854457621</v>
      </c>
      <c r="E8" s="1">
        <f>D8*D4</f>
        <v>0.71156725826306833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1.000000000000004</v>
      </c>
      <c r="R8" s="267">
        <f>B8-E8</f>
        <v>-0.42313451652613276</v>
      </c>
      <c r="S8" s="268">
        <f>IF(Rules!B23=Rules!D23,SUM(C8:D8)*B4*F4,SUM(C8:D8)*B4*F4*POWER(O2,A8-1))</f>
        <v>375.06559097912924</v>
      </c>
      <c r="T8" s="253">
        <f>IF(Rules!B23=Rules!D23,SUM(C8:D8)*D4*H4,SUM(C8:D8)*D4*H4*POWER(O2,A8-1))</f>
        <v>-1213.2463850930878</v>
      </c>
      <c r="U8" s="264">
        <f>S8+T8+U7</f>
        <v>-1227.6557820543012</v>
      </c>
      <c r="V8" s="93">
        <f>S8/B4</f>
        <v>1586.7682535426095</v>
      </c>
      <c r="W8" s="9">
        <f>T8/D4</f>
        <v>-1588.7898137635577</v>
      </c>
      <c r="X8" s="97">
        <f t="shared" ref="X8:X16" si="0">S8/T8</f>
        <v>-0.30914214588848898</v>
      </c>
    </row>
    <row r="9" spans="1:24" x14ac:dyDescent="0.3">
      <c r="A9" s="98">
        <v>3</v>
      </c>
      <c r="B9" s="97">
        <f>C9*B4</f>
        <v>0.30313878148570966</v>
      </c>
      <c r="C9" s="97">
        <f>1/(1-D4*B4/(1-D4*B4))</f>
        <v>1.2824716701508361</v>
      </c>
      <c r="D9" s="128">
        <f>C9*D4*C8</f>
        <v>1.1950365202801225</v>
      </c>
      <c r="E9" s="1">
        <f>D9*(D4)</f>
        <v>0.91256485012928845</v>
      </c>
      <c r="F9" s="1">
        <f>E9*D4</f>
        <v>0.69686121851429628</v>
      </c>
      <c r="G9" s="1"/>
      <c r="H9" s="1"/>
      <c r="I9" s="1"/>
      <c r="J9" s="1"/>
      <c r="K9" s="1"/>
      <c r="L9" s="1"/>
      <c r="M9" s="235"/>
      <c r="N9" s="97">
        <f>B9+F9</f>
        <v>1.000000000000006</v>
      </c>
      <c r="R9" s="267">
        <f>B9-F9</f>
        <v>-0.39372243702858661</v>
      </c>
      <c r="S9" s="268">
        <f>IF(Rules!B23=Rules!D23,SUM(C9:E9)*B4*F4,SUM(C9:E9)*B4*F4*POWER(O2,A9-1))</f>
        <v>590.82402348001551</v>
      </c>
      <c r="T9" s="253">
        <f>IF(Rules!B23=Rules!D23,SUM(C9:E9)*D4*H4,SUM(C9:E9)*D4*H4*POWER(O2,A9-1))</f>
        <v>-1911.1726800690979</v>
      </c>
      <c r="U9" s="264">
        <f t="shared" ref="U9:U16" si="1">S9+T9+U8</f>
        <v>-2548.0044386433838</v>
      </c>
      <c r="V9" s="93">
        <f>S9/B4</f>
        <v>2499.5649466030854</v>
      </c>
      <c r="W9" s="9">
        <f>T9/D4</f>
        <v>-2502.7494198583627</v>
      </c>
      <c r="X9" s="97">
        <f t="shared" si="0"/>
        <v>-0.30914214588848898</v>
      </c>
    </row>
    <row r="10" spans="1:24" x14ac:dyDescent="0.3">
      <c r="A10" s="98">
        <v>4</v>
      </c>
      <c r="B10" s="97">
        <f>C10*B4</f>
        <v>0.30756841513723887</v>
      </c>
      <c r="C10" s="97">
        <f>1/(1-D4*B4/(1-D4*B4/(1-D4*B4)))</f>
        <v>1.3012118644585078</v>
      </c>
      <c r="D10" s="128">
        <f>C10*D4*C9</f>
        <v>1.2743195739854885</v>
      </c>
      <c r="E10" s="1">
        <f>D10*D4*C8</f>
        <v>1.1874402100760304</v>
      </c>
      <c r="F10" s="1">
        <f>E10*D4</f>
        <v>0.9067640854118153</v>
      </c>
      <c r="G10" s="1">
        <f>F10*D4</f>
        <v>0.69243158486276968</v>
      </c>
      <c r="H10" s="1"/>
      <c r="I10" s="1"/>
      <c r="J10" s="1"/>
      <c r="K10" s="1"/>
      <c r="L10" s="1"/>
      <c r="M10" s="235"/>
      <c r="N10" s="97">
        <f>B10+G10</f>
        <v>1.0000000000000084</v>
      </c>
      <c r="R10" s="267">
        <f>B10-G10</f>
        <v>-0.38486316972553081</v>
      </c>
      <c r="S10" s="268">
        <f>IF(Rules!B23=Rules!D23,SUM(C10:F10)*B4*F4,SUM(C10:F10)*B4*F4*POWER(O2,A10-1))</f>
        <v>813.84442809941959</v>
      </c>
      <c r="T10" s="253">
        <f>IF(Rules!B23=Rules!D23,SUM(C10:F10)*D4*H4,SUM(C10:F10)*D4*H4*POWER(O2,A10-1))</f>
        <v>-2632.5896967571098</v>
      </c>
      <c r="U10" s="264">
        <f t="shared" si="1"/>
        <v>-4366.7497073010745</v>
      </c>
      <c r="V10" s="93">
        <f>S10/B4</f>
        <v>3443.0844441354247</v>
      </c>
      <c r="W10" s="9">
        <f>T10/D4</f>
        <v>-3447.4709716161005</v>
      </c>
      <c r="X10" s="97">
        <f t="shared" si="0"/>
        <v>-0.30914214588848904</v>
      </c>
    </row>
    <row r="11" spans="1:24" x14ac:dyDescent="0.3">
      <c r="A11" s="98">
        <v>5</v>
      </c>
      <c r="B11" s="97">
        <f>C11*B4</f>
        <v>0.30892815514014649</v>
      </c>
      <c r="C11" s="97">
        <f>1/(1-D4*B4/(1-D4*B4/(1-D4*B4/(1-D4*B4))))</f>
        <v>1.306964437665912</v>
      </c>
      <c r="D11" s="128">
        <f>C11*D4*C10</f>
        <v>1.2986566519825924</v>
      </c>
      <c r="E11" s="1">
        <f>D11*D4*C9</f>
        <v>1.271817170370297</v>
      </c>
      <c r="F11" s="1">
        <f>E11*D4*C8</f>
        <v>1.1851084129858982</v>
      </c>
      <c r="G11" s="1">
        <f>F11*D4</f>
        <v>0.90498345693228599</v>
      </c>
      <c r="H11" s="1">
        <f>G11*D4</f>
        <v>0.69107184485986439</v>
      </c>
      <c r="I11" s="1"/>
      <c r="J11" s="1"/>
      <c r="K11" s="1"/>
      <c r="L11" s="1"/>
      <c r="M11" s="235"/>
      <c r="N11" s="97">
        <f>B11+H11</f>
        <v>1.0000000000000109</v>
      </c>
      <c r="R11" s="267">
        <f>B11-H11</f>
        <v>-0.38214368971971791</v>
      </c>
      <c r="S11" s="268">
        <f>IF(Rules!B23=Rules!D23,SUM(C11:G11)*B4*F4,SUM(C11:G11)*B4*F4*POWER(O2,A11-1))</f>
        <v>1040.0248370533393</v>
      </c>
      <c r="T11" s="253">
        <f>IF(Rules!B23=Rules!D23,SUM(C11:G11)*D4*H4,SUM(C11:G11)*D4*H4*POWER(O2,A11-1))</f>
        <v>-3364.2285624441765</v>
      </c>
      <c r="U11" s="264">
        <f t="shared" si="1"/>
        <v>-6690.953432691912</v>
      </c>
      <c r="V11" s="93">
        <f>S11/B4</f>
        <v>4399.9727888232082</v>
      </c>
      <c r="W11" s="9">
        <f>T11/D4</f>
        <v>-4405.5784025877138</v>
      </c>
      <c r="X11" s="97">
        <f t="shared" si="0"/>
        <v>-0.30914214588848904</v>
      </c>
    </row>
    <row r="12" spans="1:24" x14ac:dyDescent="0.3">
      <c r="A12" s="98">
        <v>6</v>
      </c>
      <c r="B12" s="97">
        <f>C12*B4</f>
        <v>0.30934796193483027</v>
      </c>
      <c r="C12" s="97">
        <f>1/(1-D4*B4/(1-D4*B4/(1-D4*B4/(1-D4*B4/(1-D4*B4)))))</f>
        <v>1.3087404899363606</v>
      </c>
      <c r="D12" s="128">
        <f>C12*D4*C11</f>
        <v>1.3061704933670373</v>
      </c>
      <c r="E12" s="1">
        <f>D12*D4*C10</f>
        <v>1.2978677544308894</v>
      </c>
      <c r="F12" s="1">
        <f>E12*D4*C9</f>
        <v>1.2710445770521268</v>
      </c>
      <c r="G12" s="1">
        <f>F12*D4*C8</f>
        <v>1.1843884928098609</v>
      </c>
      <c r="H12" s="1">
        <f>G12*D4</f>
        <v>0.90443370482312324</v>
      </c>
      <c r="I12" s="1">
        <f>H12*D4</f>
        <v>0.69065203806518272</v>
      </c>
      <c r="J12" s="1"/>
      <c r="K12" s="1"/>
      <c r="L12" s="1"/>
      <c r="M12" s="235"/>
      <c r="N12" s="97">
        <f>B12+I12</f>
        <v>1.0000000000000129</v>
      </c>
      <c r="R12" s="267">
        <f>B12-I12</f>
        <v>-0.38130407613035244</v>
      </c>
      <c r="S12" s="268">
        <f>IF(Rules!B23=Rules!D23,SUM(C12:H12)*B4*F4,SUM(C12:H12)*B4*F4*POWER(O2,A12-1))</f>
        <v>1267.481152052525</v>
      </c>
      <c r="T12" s="253">
        <f>IF(Rules!B23=Rules!D23,SUM(C12:H12)*D4*H4,SUM(C12:H12)*D4*H4*POWER(O2,A12-1))</f>
        <v>-4099.9946752964552</v>
      </c>
      <c r="U12" s="264">
        <f t="shared" si="1"/>
        <v>-9523.4669559358426</v>
      </c>
      <c r="V12" s="93">
        <f>S12/B4</f>
        <v>5362.2590352535808</v>
      </c>
      <c r="W12" s="9">
        <f>T12/D4</f>
        <v>-5369.0906122881515</v>
      </c>
      <c r="X12" s="97">
        <f t="shared" si="0"/>
        <v>-0.30914214588848904</v>
      </c>
    </row>
    <row r="13" spans="1:24" x14ac:dyDescent="0.3">
      <c r="A13" s="98">
        <v>7</v>
      </c>
      <c r="B13" s="97">
        <f>C13*B4</f>
        <v>0.30947780389641022</v>
      </c>
      <c r="C13" s="97">
        <f>1/(1-D4*B4/(1-D4*B4/(1-D4*B4/(1-D4*B4/(1-D4*B4/(1-D4*B4))))))</f>
        <v>1.3092898047963959</v>
      </c>
      <c r="D13" s="128">
        <f>C13*D4*C12</f>
        <v>1.3084944479021032</v>
      </c>
      <c r="E13" s="1">
        <f>D13*D4*C11</f>
        <v>1.3059249344898221</v>
      </c>
      <c r="F13" s="1">
        <f>E13*D4*C10</f>
        <v>1.2976237564611219</v>
      </c>
      <c r="G13" s="1">
        <f>F13*D4*C9</f>
        <v>1.2708056218155659</v>
      </c>
      <c r="H13" s="1">
        <f>G13*D4*C8</f>
        <v>1.1841658288391481</v>
      </c>
      <c r="I13" s="1">
        <f>H13*D4</f>
        <v>0.90426367210059599</v>
      </c>
      <c r="J13" s="1">
        <f>I13*D4</f>
        <v>0.69052219610360499</v>
      </c>
      <c r="K13" s="1"/>
      <c r="L13" s="1"/>
      <c r="M13" s="235"/>
      <c r="N13" s="97">
        <f>B13+J13</f>
        <v>1.0000000000000151</v>
      </c>
      <c r="R13" s="267">
        <f>B13-J13</f>
        <v>-0.38104439220719477</v>
      </c>
      <c r="S13" s="268">
        <f>IF(Rules!B23=Rules!D23,SUM(C13:I13)*B4*F4,SUM(C13:I13)*B4*F4*POWER(O2,A13-1))</f>
        <v>1495.4267026351692</v>
      </c>
      <c r="T13" s="253">
        <f>IF(Rules!B23=Rules!D23,SUM(C13:I13)*D4*H4,SUM(C13:I13)*D4*H4*POWER(O2,A13-1))</f>
        <v>-4837.343346819448</v>
      </c>
      <c r="U13" s="264">
        <f t="shared" si="1"/>
        <v>-12865.383600120122</v>
      </c>
      <c r="V13" s="93">
        <f>S13/B4</f>
        <v>6326.6150623063477</v>
      </c>
      <c r="W13" s="9">
        <f>T13/D4</f>
        <v>-6334.6752395342801</v>
      </c>
      <c r="X13" s="97">
        <f t="shared" si="0"/>
        <v>-0.30914214588848898</v>
      </c>
    </row>
    <row r="14" spans="1:24" x14ac:dyDescent="0.3">
      <c r="A14" s="98">
        <v>8</v>
      </c>
      <c r="B14" s="97">
        <f>C14*B4</f>
        <v>0.30951798476330894</v>
      </c>
      <c r="C14" s="97">
        <f>1/(1-D4*B4/(1-D4*B4/(1-D4*B4/(1-D4*B4/(1-D4*B4/(1-D4*B4/(1-D4*B4)))))))</f>
        <v>1.3094597956607359</v>
      </c>
      <c r="D14" s="128">
        <f>C14*D4*C13</f>
        <v>1.3092136183976497</v>
      </c>
      <c r="E14" s="1">
        <f>D14*D4*C12</f>
        <v>1.3084183077844611</v>
      </c>
      <c r="F14" s="1">
        <f>E14*D4*C11</f>
        <v>1.3058489438898595</v>
      </c>
      <c r="G14" s="1">
        <f>F14*D4*C10</f>
        <v>1.2975482488992591</v>
      </c>
      <c r="H14" s="1">
        <f>G14*D4*C9</f>
        <v>1.2707316747768909</v>
      </c>
      <c r="I14" s="1">
        <f>H14*D4*C8</f>
        <v>1.1840969232922731</v>
      </c>
      <c r="J14" s="1">
        <f>I14*D4</f>
        <v>0.90421105380902922</v>
      </c>
      <c r="K14" s="1">
        <f>J14*D4</f>
        <v>0.6904820152367086</v>
      </c>
      <c r="L14" s="1"/>
      <c r="M14" s="235"/>
      <c r="N14" s="97">
        <f>B14+K14</f>
        <v>1.0000000000000175</v>
      </c>
      <c r="R14" s="267">
        <f>B14-K14</f>
        <v>-0.38096403047339966</v>
      </c>
      <c r="S14" s="268">
        <f>IF(Rules!B23=Rules!D23,SUM(C14:J14)*B4*F4,SUM(C14:J14)*B4*F4*POWER(O2,A14-1))</f>
        <v>1723.5531471087322</v>
      </c>
      <c r="T14" s="253">
        <f>IF(Rules!B23=Rules!D23,SUM(C14:J14)*D4*H4,SUM(C14:J14)*D4*H4*POWER(O2,A14-1))</f>
        <v>-5575.2771662859477</v>
      </c>
      <c r="U14" s="264">
        <f t="shared" si="1"/>
        <v>-16717.107619297338</v>
      </c>
      <c r="V14" s="93">
        <f>S14/B4</f>
        <v>7291.7363866571686</v>
      </c>
      <c r="W14" s="9">
        <f>T14/D4</f>
        <v>-7301.0261390756423</v>
      </c>
      <c r="X14" s="97">
        <f t="shared" si="0"/>
        <v>-0.30914214588848904</v>
      </c>
    </row>
    <row r="15" spans="1:24" x14ac:dyDescent="0.3">
      <c r="A15" s="98">
        <v>9</v>
      </c>
      <c r="B15" s="97">
        <f>C15*B4</f>
        <v>0.30953042124025637</v>
      </c>
      <c r="C15" s="97">
        <f>1/(1-D4*B4/(1-D4*B4/(1-D4*B4/(1-D4*B4/(1-D4*B4/(1-D4*B4/(1-D4*B4/(1-D4*B4))))))))</f>
        <v>1.3095124099428261</v>
      </c>
      <c r="D15" s="128">
        <f>C15*D4*C14</f>
        <v>1.3094362105908863</v>
      </c>
      <c r="E15" s="1">
        <f>D15*D4*C13</f>
        <v>1.3091900377617722</v>
      </c>
      <c r="F15" s="1">
        <f>E15*D4*C12</f>
        <v>1.3083947414731596</v>
      </c>
      <c r="G15" s="1">
        <f>F15*D4*C11</f>
        <v>1.3058254238561351</v>
      </c>
      <c r="H15" s="1">
        <f>G15*D4*C10</f>
        <v>1.297524878371821</v>
      </c>
      <c r="I15" s="1">
        <f>H15*D4*C9</f>
        <v>1.2707087872507452</v>
      </c>
      <c r="J15" s="1">
        <f>I15*D4*C8</f>
        <v>1.1840755961704041</v>
      </c>
      <c r="K15" s="1">
        <f>J15*D4</f>
        <v>0.90419476779480135</v>
      </c>
      <c r="L15" s="1">
        <f>K15*D4</f>
        <v>0.69046957875976345</v>
      </c>
      <c r="M15" s="235"/>
      <c r="N15" s="97">
        <f>B15+L15</f>
        <v>1.0000000000000198</v>
      </c>
      <c r="R15" s="267">
        <f>B15-L15</f>
        <v>-0.38093915751950708</v>
      </c>
      <c r="S15" s="268">
        <f>IF(Rules!B23=Rules!D23,SUM(C15:K15)*B4*F4,SUM(C15:K15)*B4*F4*POWER(O2,A15-1))</f>
        <v>1951.744735341297</v>
      </c>
      <c r="T15" s="253">
        <f>IF(Rules!B23=Rules!D23,SUM(C15:K15)*D4*H4,SUM(C15:K15)*D4*H4*POWER(O2,A15-1))</f>
        <v>-6313.4217100418027</v>
      </c>
      <c r="U15" s="264">
        <f t="shared" si="1"/>
        <v>-21078.784593997843</v>
      </c>
      <c r="V15" s="93">
        <f>S15/B4</f>
        <v>8257.1333109328734</v>
      </c>
      <c r="W15" s="9">
        <f>T15/D4</f>
        <v>-8267.6529896592274</v>
      </c>
      <c r="X15" s="97">
        <f t="shared" si="0"/>
        <v>-0.30914214588848904</v>
      </c>
    </row>
    <row r="16" spans="1:24" ht="16.2" thickBot="1" x14ac:dyDescent="0.35">
      <c r="A16" s="99">
        <v>10</v>
      </c>
      <c r="B16" s="129">
        <f>C16*B4</f>
        <v>0.30953427068674344</v>
      </c>
      <c r="C16" s="129">
        <f>1/(1-D4*B4/(1-D4*B4/(1-D4*B4/(1-D4*B4/(1-D4*B4/(1-D4*B4/(1-D4*B4/(1-D4*B4/(1-D4*B4)))))))))</f>
        <v>1.3095286955729299</v>
      </c>
      <c r="D16" s="137">
        <f>C16*D4*C15</f>
        <v>1.3095051092621035</v>
      </c>
      <c r="E16" s="109">
        <f>D16*D4*C14</f>
        <v>1.3094289103349839</v>
      </c>
      <c r="F16" s="109">
        <f>E16*D4*C13</f>
        <v>1.3091827388783113</v>
      </c>
      <c r="G16" s="109">
        <f>F16*D4*C12</f>
        <v>1.3083874470235659</v>
      </c>
      <c r="H16" s="109">
        <f>G16*D4*C11</f>
        <v>1.3058181437307796</v>
      </c>
      <c r="I16" s="109">
        <f>H16*D4*C10</f>
        <v>1.2975176445229513</v>
      </c>
      <c r="J16" s="109">
        <f>I16*D4*C9</f>
        <v>1.2707017029046355</v>
      </c>
      <c r="K16" s="109">
        <f>J16*D4*C8</f>
        <v>1.1840689948141945</v>
      </c>
      <c r="L16" s="109">
        <f>K16*D4</f>
        <v>0.90418972680606347</v>
      </c>
      <c r="M16" s="237">
        <f>L16*D4</f>
        <v>0.69046572931327876</v>
      </c>
      <c r="N16" s="129">
        <f>B16+M16</f>
        <v>1.0000000000000222</v>
      </c>
      <c r="R16" s="269">
        <f>B16-M16</f>
        <v>-0.38093145862653532</v>
      </c>
      <c r="S16" s="270">
        <f>IF(Rules!B23=Rules!D23,SUM(C16:L16)*B4*F4,SUM(C16:L16)*B4*F4*POWER(O2,A16-1))</f>
        <v>2179.9593240728714</v>
      </c>
      <c r="T16" s="254">
        <f>IF(Rules!B23=Rules!D23,SUM(C16:L16)*D4*H4,SUM(C16:L16)*D4*H4*POWER(O2,A16-1))</f>
        <v>-7051.6406548436362</v>
      </c>
      <c r="U16" s="264">
        <f t="shared" si="1"/>
        <v>-25950.465924768607</v>
      </c>
      <c r="V16" s="94">
        <f>S16/B4</f>
        <v>9222.6275420864204</v>
      </c>
      <c r="W16" s="10">
        <f>T16/D4</f>
        <v>-9234.3772710906906</v>
      </c>
      <c r="X16" s="129">
        <f t="shared" si="0"/>
        <v>-0.30914214588848898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46</v>
      </c>
    </row>
    <row r="21" spans="1:7" x14ac:dyDescent="0.3">
      <c r="A21" s="95">
        <v>1</v>
      </c>
      <c r="B21" s="107">
        <v>1</v>
      </c>
      <c r="C21" s="108">
        <f t="shared" ref="C21:C30" si="2">B21*$O$2</f>
        <v>8</v>
      </c>
      <c r="D21" s="57">
        <f>SUM($C$21:C21)</f>
        <v>8</v>
      </c>
      <c r="E21" s="57">
        <f t="shared" ref="E21:E30" si="3">D21/R7</f>
        <v>-15.172822791968512</v>
      </c>
      <c r="F21" s="8">
        <f t="shared" ref="F21:F30" si="4">U7/E21</f>
        <v>25.6692504275806</v>
      </c>
      <c r="G21" s="256">
        <f>E21*U7</f>
        <v>5909.4349739228892</v>
      </c>
    </row>
    <row r="22" spans="1:7" x14ac:dyDescent="0.3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-170.15865448914113</v>
      </c>
      <c r="F22" s="9">
        <f t="shared" si="4"/>
        <v>7.2147713305563634</v>
      </c>
      <c r="G22" s="257">
        <f t="shared" ref="G22:G30" si="5">E22*U8</f>
        <v>208896.25605017418</v>
      </c>
    </row>
    <row r="23" spans="1:7" x14ac:dyDescent="0.3">
      <c r="A23" s="97">
        <v>3</v>
      </c>
      <c r="B23" s="93">
        <f t="shared" ref="B23:B30" si="6">C22</f>
        <v>64</v>
      </c>
      <c r="C23" s="1">
        <f t="shared" si="2"/>
        <v>512</v>
      </c>
      <c r="D23" s="9">
        <f>SUM($C$21:C23)</f>
        <v>584</v>
      </c>
      <c r="E23" s="9">
        <f t="shared" si="3"/>
        <v>-1483.2784344408549</v>
      </c>
      <c r="F23" s="9">
        <f t="shared" si="4"/>
        <v>1.7178193786683713</v>
      </c>
      <c r="G23" s="257">
        <f t="shared" si="5"/>
        <v>3779400.0346993078</v>
      </c>
    </row>
    <row r="24" spans="1:7" x14ac:dyDescent="0.3">
      <c r="A24" s="97">
        <v>4</v>
      </c>
      <c r="B24" s="93">
        <f t="shared" si="6"/>
        <v>512</v>
      </c>
      <c r="C24" s="1">
        <f t="shared" si="2"/>
        <v>4096</v>
      </c>
      <c r="D24" s="9">
        <f>SUM($C$21:C24)</f>
        <v>4680</v>
      </c>
      <c r="E24" s="9">
        <f t="shared" si="3"/>
        <v>-12160.165919065706</v>
      </c>
      <c r="F24" s="9">
        <f t="shared" si="4"/>
        <v>0.35910280635682162</v>
      </c>
      <c r="G24" s="257">
        <f t="shared" si="5"/>
        <v>53100400.967812672</v>
      </c>
    </row>
    <row r="25" spans="1:7" x14ac:dyDescent="0.3">
      <c r="A25" s="97">
        <v>5</v>
      </c>
      <c r="B25" s="93">
        <f t="shared" si="6"/>
        <v>4096</v>
      </c>
      <c r="C25" s="1">
        <f t="shared" si="2"/>
        <v>32768</v>
      </c>
      <c r="D25" s="9">
        <f>SUM($C$21:C25)</f>
        <v>37448</v>
      </c>
      <c r="E25" s="9">
        <f t="shared" si="3"/>
        <v>-97994.552853839137</v>
      </c>
      <c r="F25" s="9">
        <f t="shared" si="4"/>
        <v>6.8278830178159028E-2</v>
      </c>
      <c r="G25" s="257">
        <f t="shared" si="5"/>
        <v>655676989.80250394</v>
      </c>
    </row>
    <row r="26" spans="1:7" x14ac:dyDescent="0.3">
      <c r="A26" s="97">
        <v>6</v>
      </c>
      <c r="B26" s="93">
        <f t="shared" si="6"/>
        <v>32768</v>
      </c>
      <c r="C26" s="1">
        <f t="shared" si="2"/>
        <v>262144</v>
      </c>
      <c r="D26" s="9">
        <f>SUM($C$21:C26)</f>
        <v>299592</v>
      </c>
      <c r="E26" s="9">
        <f t="shared" si="3"/>
        <v>-785703.6385249173</v>
      </c>
      <c r="F26" s="9">
        <f t="shared" si="4"/>
        <v>1.2120940376215174E-2</v>
      </c>
      <c r="G26" s="257">
        <f t="shared" si="5"/>
        <v>7482622638.65061</v>
      </c>
    </row>
    <row r="27" spans="1:7" x14ac:dyDescent="0.3">
      <c r="A27" s="97">
        <v>7</v>
      </c>
      <c r="B27" s="93">
        <f t="shared" si="6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-6289933.79515938</v>
      </c>
      <c r="F27" s="9">
        <f t="shared" si="4"/>
        <v>2.045392530207725E-3</v>
      </c>
      <c r="G27" s="257">
        <f t="shared" si="5"/>
        <v>80922411094.084808</v>
      </c>
    </row>
    <row r="28" spans="1:7" x14ac:dyDescent="0.3">
      <c r="A28" s="97">
        <v>8</v>
      </c>
      <c r="B28" s="93">
        <f t="shared" si="6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-50330105.905730113</v>
      </c>
      <c r="F28" s="9">
        <f t="shared" si="4"/>
        <v>3.3214926371522068E-4</v>
      </c>
      <c r="G28" s="257">
        <f t="shared" si="5"/>
        <v>841373796916.72278</v>
      </c>
    </row>
    <row r="29" spans="1:7" x14ac:dyDescent="0.3">
      <c r="A29" s="97">
        <v>9</v>
      </c>
      <c r="B29" s="93">
        <f t="shared" si="6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-402667158.18560904</v>
      </c>
      <c r="F29" s="9">
        <f t="shared" si="4"/>
        <v>5.2347911086112464E-5</v>
      </c>
      <c r="G29" s="257">
        <f t="shared" si="5"/>
        <v>8487734290471.708</v>
      </c>
    </row>
    <row r="30" spans="1:7" ht="16.2" thickBot="1" x14ac:dyDescent="0.35">
      <c r="A30" s="129">
        <v>10</v>
      </c>
      <c r="B30" s="94">
        <f t="shared" si="6"/>
        <v>134217728</v>
      </c>
      <c r="C30" s="109">
        <f t="shared" si="2"/>
        <v>1073741824</v>
      </c>
      <c r="D30" s="10">
        <f>SUM($C$21:C30)</f>
        <v>1227133512</v>
      </c>
      <c r="E30" s="10">
        <f t="shared" si="3"/>
        <v>-3221402391.9801278</v>
      </c>
      <c r="F30" s="10">
        <f t="shared" si="4"/>
        <v>8.0556424709231707E-6</v>
      </c>
      <c r="G30" s="258">
        <f t="shared" si="5"/>
        <v>83596893003048.391</v>
      </c>
    </row>
    <row r="31" spans="1:7" ht="16.2" thickBot="1" x14ac:dyDescent="0.35">
      <c r="A31" s="502" t="s">
        <v>232</v>
      </c>
      <c r="B31" s="502"/>
      <c r="C31" s="502"/>
      <c r="D31" s="502"/>
      <c r="E31" s="502"/>
      <c r="F31" s="502"/>
      <c r="G31" s="502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234</v>
      </c>
      <c r="F32" s="152" t="s">
        <v>235</v>
      </c>
      <c r="G32" s="260" t="s">
        <v>236</v>
      </c>
    </row>
    <row r="33" spans="1:7" x14ac:dyDescent="0.3">
      <c r="A33" s="95">
        <v>1</v>
      </c>
      <c r="B33" s="107">
        <v>1</v>
      </c>
      <c r="C33" s="108">
        <f t="shared" ref="C33:C42" si="7">B33*$O$2</f>
        <v>8</v>
      </c>
      <c r="D33" s="57">
        <f>SUM($C$33:C33)</f>
        <v>8</v>
      </c>
      <c r="E33" s="96">
        <f>D33/(B7-((1-B7)/-X7))</f>
        <v>-3.5813652093642583</v>
      </c>
      <c r="F33" s="8">
        <f t="shared" ref="F33:F42" si="8">U7/E33</f>
        <v>108.75042481620567</v>
      </c>
      <c r="G33" s="259">
        <f>(B7-((1-B7)/-X7))</f>
        <v>-2.2337850323341111</v>
      </c>
    </row>
    <row r="34" spans="1:7" x14ac:dyDescent="0.3">
      <c r="A34" s="97">
        <v>2</v>
      </c>
      <c r="B34" s="93">
        <f>C33</f>
        <v>8</v>
      </c>
      <c r="C34" s="1">
        <f t="shared" si="7"/>
        <v>64</v>
      </c>
      <c r="D34" s="9">
        <f>SUM($C$33:C34)</f>
        <v>72</v>
      </c>
      <c r="E34" s="96">
        <f>D34/(B8-((1-B8)/-X8))</f>
        <v>-35.761913781387634</v>
      </c>
      <c r="F34" s="9">
        <f t="shared" si="8"/>
        <v>34.328581785610069</v>
      </c>
      <c r="G34" s="259">
        <f t="shared" ref="G34:G42" si="9">(B8-((1-B8)/-X8))</f>
        <v>-2.0133150714510295</v>
      </c>
    </row>
    <row r="35" spans="1:7" x14ac:dyDescent="0.3">
      <c r="A35" s="97">
        <v>3</v>
      </c>
      <c r="B35" s="93">
        <f t="shared" ref="B35:B42" si="10">C34</f>
        <v>64</v>
      </c>
      <c r="C35" s="1">
        <f t="shared" si="7"/>
        <v>512</v>
      </c>
      <c r="D35" s="9">
        <f>SUM($C$33:C35)</f>
        <v>584</v>
      </c>
      <c r="E35" s="96">
        <f t="shared" ref="E35:E42" si="11">D35/(B9-((1-B9)/-X9))</f>
        <v>-299.32776007300561</v>
      </c>
      <c r="F35" s="9">
        <f t="shared" si="8"/>
        <v>8.5124227636685923</v>
      </c>
      <c r="G35" s="259">
        <f t="shared" si="9"/>
        <v>-1.9510385533822965</v>
      </c>
    </row>
    <row r="36" spans="1:7" x14ac:dyDescent="0.3">
      <c r="A36" s="97">
        <v>4</v>
      </c>
      <c r="B36" s="93">
        <f t="shared" si="10"/>
        <v>512</v>
      </c>
      <c r="C36" s="1">
        <f t="shared" si="7"/>
        <v>4096</v>
      </c>
      <c r="D36" s="9">
        <f>SUM($C$33:C36)</f>
        <v>4680</v>
      </c>
      <c r="E36" s="96">
        <f t="shared" si="11"/>
        <v>-2422.0090730992788</v>
      </c>
      <c r="F36" s="9">
        <f t="shared" si="8"/>
        <v>1.8029452308009914</v>
      </c>
      <c r="G36" s="259">
        <f t="shared" si="9"/>
        <v>-1.9322801272628285</v>
      </c>
    </row>
    <row r="37" spans="1:7" x14ac:dyDescent="0.3">
      <c r="A37" s="97">
        <v>5</v>
      </c>
      <c r="B37" s="93">
        <f t="shared" si="10"/>
        <v>4096</v>
      </c>
      <c r="C37" s="1">
        <f t="shared" si="7"/>
        <v>32768</v>
      </c>
      <c r="D37" s="9">
        <f>SUM($C$33:C37)</f>
        <v>37448</v>
      </c>
      <c r="E37" s="96">
        <f t="shared" si="11"/>
        <v>-19438.138170958133</v>
      </c>
      <c r="F37" s="9">
        <f t="shared" si="8"/>
        <v>0.34421781416744118</v>
      </c>
      <c r="G37" s="259">
        <f t="shared" si="9"/>
        <v>-1.9265219575375689</v>
      </c>
    </row>
    <row r="38" spans="1:7" x14ac:dyDescent="0.3">
      <c r="A38" s="97">
        <v>6</v>
      </c>
      <c r="B38" s="93">
        <f t="shared" si="10"/>
        <v>32768</v>
      </c>
      <c r="C38" s="1">
        <f t="shared" si="7"/>
        <v>262144</v>
      </c>
      <c r="D38" s="9">
        <f>SUM($C$33:C38)</f>
        <v>299592</v>
      </c>
      <c r="E38" s="96">
        <f t="shared" si="11"/>
        <v>-155652.89326158914</v>
      </c>
      <c r="F38" s="9">
        <f t="shared" si="8"/>
        <v>6.1184002149775478E-2</v>
      </c>
      <c r="G38" s="259">
        <f t="shared" si="9"/>
        <v>-1.9247441773954552</v>
      </c>
    </row>
    <row r="39" spans="1:7" x14ac:dyDescent="0.3">
      <c r="A39" s="97">
        <v>7</v>
      </c>
      <c r="B39" s="93">
        <f t="shared" si="10"/>
        <v>262144</v>
      </c>
      <c r="C39" s="1">
        <f t="shared" si="7"/>
        <v>2097152</v>
      </c>
      <c r="D39" s="9">
        <f>SUM($C$33:C39)</f>
        <v>2396744</v>
      </c>
      <c r="E39" s="96">
        <f t="shared" si="11"/>
        <v>-1245583.1331437263</v>
      </c>
      <c r="F39" s="9">
        <f t="shared" si="8"/>
        <v>1.032880364046773E-2</v>
      </c>
      <c r="G39" s="259">
        <f t="shared" si="9"/>
        <v>-1.9241943281223306</v>
      </c>
    </row>
    <row r="40" spans="1:7" x14ac:dyDescent="0.3">
      <c r="A40" s="97">
        <v>8</v>
      </c>
      <c r="B40" s="93">
        <f t="shared" si="10"/>
        <v>2097152</v>
      </c>
      <c r="C40" s="1">
        <f t="shared" si="7"/>
        <v>16777216</v>
      </c>
      <c r="D40" s="9">
        <f>SUM($C$33:C40)</f>
        <v>19173960</v>
      </c>
      <c r="E40" s="96">
        <f>D40/(B14-((1-B14)/-X14))</f>
        <v>-9965550.4750122093</v>
      </c>
      <c r="F40" s="9">
        <f t="shared" si="8"/>
        <v>1.6774896340361828E-3</v>
      </c>
      <c r="G40" s="259">
        <f t="shared" si="9"/>
        <v>-1.9240241718786246</v>
      </c>
    </row>
    <row r="41" spans="1:7" x14ac:dyDescent="0.3">
      <c r="A41" s="97">
        <v>9</v>
      </c>
      <c r="B41" s="93">
        <f t="shared" si="10"/>
        <v>16777216</v>
      </c>
      <c r="C41" s="1">
        <f t="shared" si="7"/>
        <v>134217728</v>
      </c>
      <c r="D41" s="9">
        <f>SUM($C$33:C41)</f>
        <v>153391688</v>
      </c>
      <c r="E41" s="96">
        <f t="shared" si="11"/>
        <v>-79726590.279007226</v>
      </c>
      <c r="F41" s="9">
        <f t="shared" si="8"/>
        <v>2.6438838686354917E-4</v>
      </c>
      <c r="G41" s="259">
        <f t="shared" si="9"/>
        <v>-1.9239715064095686</v>
      </c>
    </row>
    <row r="42" spans="1:7" ht="16.2" thickBot="1" x14ac:dyDescent="0.35">
      <c r="A42" s="129">
        <v>10</v>
      </c>
      <c r="B42" s="94">
        <f t="shared" si="10"/>
        <v>134217728</v>
      </c>
      <c r="C42" s="109">
        <f t="shared" si="7"/>
        <v>1073741824</v>
      </c>
      <c r="D42" s="10">
        <f>SUM($C$33:C42)</f>
        <v>1227133512</v>
      </c>
      <c r="E42" s="357">
        <f t="shared" si="11"/>
        <v>-637818130.51154494</v>
      </c>
      <c r="F42" s="10">
        <f t="shared" si="8"/>
        <v>4.0686309597307511E-5</v>
      </c>
      <c r="G42" s="259">
        <f t="shared" si="9"/>
        <v>-1.9239552049356301</v>
      </c>
    </row>
    <row r="43" spans="1:7" ht="16.2" thickBot="1" x14ac:dyDescent="0.35"/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1" t="s">
        <v>146</v>
      </c>
      <c r="F44" s="152" t="s">
        <v>147</v>
      </c>
      <c r="G44" s="260" t="s">
        <v>46</v>
      </c>
    </row>
    <row r="45" spans="1:7" x14ac:dyDescent="0.3">
      <c r="A45" s="95">
        <v>1</v>
      </c>
      <c r="B45" s="107">
        <v>1</v>
      </c>
      <c r="C45" s="108">
        <f t="shared" ref="C45:C54" si="12">B45*$O$2</f>
        <v>8</v>
      </c>
      <c r="D45" s="57">
        <f>SUM(C45:C45)</f>
        <v>8</v>
      </c>
      <c r="E45" s="57">
        <f t="shared" ref="E45:E54" si="13">D45/R7</f>
        <v>-15.172822791968512</v>
      </c>
      <c r="F45" s="8">
        <f t="shared" ref="F45:F54" si="14">U7/E45</f>
        <v>25.6692504275806</v>
      </c>
      <c r="G45" s="256">
        <f>E45*U7</f>
        <v>5909.4349739228892</v>
      </c>
    </row>
    <row r="46" spans="1:7" x14ac:dyDescent="0.3">
      <c r="A46" s="97">
        <v>2</v>
      </c>
      <c r="B46" s="93">
        <f t="shared" ref="B46:B54" si="15">B45*$O$2*2</f>
        <v>16</v>
      </c>
      <c r="C46" s="1">
        <f t="shared" si="12"/>
        <v>128</v>
      </c>
      <c r="D46" s="9">
        <f>SUM($C$45:C46)</f>
        <v>136</v>
      </c>
      <c r="E46" s="9">
        <f t="shared" si="13"/>
        <v>-321.41079181282214</v>
      </c>
      <c r="F46" s="9">
        <f t="shared" si="14"/>
        <v>3.8195848220592508</v>
      </c>
      <c r="G46" s="257">
        <f t="shared" ref="G46:G54" si="16">E46*U8</f>
        <v>394581.81698366237</v>
      </c>
    </row>
    <row r="47" spans="1:7" x14ac:dyDescent="0.3">
      <c r="A47" s="97">
        <v>3</v>
      </c>
      <c r="B47" s="93">
        <f t="shared" si="15"/>
        <v>256</v>
      </c>
      <c r="C47" s="1">
        <f t="shared" si="12"/>
        <v>2048</v>
      </c>
      <c r="D47" s="9">
        <f>SUM($C$45:C47)</f>
        <v>2184</v>
      </c>
      <c r="E47" s="9">
        <f t="shared" si="13"/>
        <v>-5547.0549671555254</v>
      </c>
      <c r="F47" s="9">
        <f t="shared" si="14"/>
        <v>0.45934364338018724</v>
      </c>
      <c r="G47" s="257">
        <f t="shared" si="16"/>
        <v>14133920.677711109</v>
      </c>
    </row>
    <row r="48" spans="1:7" x14ac:dyDescent="0.3">
      <c r="A48" s="97">
        <v>4</v>
      </c>
      <c r="B48" s="93">
        <f t="shared" si="15"/>
        <v>4096</v>
      </c>
      <c r="C48" s="1">
        <f t="shared" si="12"/>
        <v>32768</v>
      </c>
      <c r="D48" s="9">
        <f>SUM($C$45:C48)</f>
        <v>34952</v>
      </c>
      <c r="E48" s="9">
        <f t="shared" si="13"/>
        <v>-90816.69213743259</v>
      </c>
      <c r="F48" s="9">
        <f t="shared" si="14"/>
        <v>4.8083117811568023E-2</v>
      </c>
      <c r="G48" s="257">
        <f t="shared" si="16"/>
        <v>396573763.80918556</v>
      </c>
    </row>
    <row r="49" spans="1:7" x14ac:dyDescent="0.3">
      <c r="A49" s="97">
        <v>5</v>
      </c>
      <c r="B49" s="93">
        <f t="shared" si="15"/>
        <v>65536</v>
      </c>
      <c r="C49" s="1">
        <f t="shared" si="12"/>
        <v>524288</v>
      </c>
      <c r="D49" s="9">
        <f>SUM($C$45:C49)</f>
        <v>559240</v>
      </c>
      <c r="E49" s="9">
        <f t="shared" si="13"/>
        <v>-1463428.5873205778</v>
      </c>
      <c r="F49" s="9">
        <f t="shared" si="14"/>
        <v>4.5721079188035538E-3</v>
      </c>
      <c r="G49" s="257">
        <f t="shared" si="16"/>
        <v>9791732529.8320961</v>
      </c>
    </row>
    <row r="50" spans="1:7" x14ac:dyDescent="0.3">
      <c r="A50" s="97">
        <v>6</v>
      </c>
      <c r="B50" s="93">
        <f t="shared" si="15"/>
        <v>1048576</v>
      </c>
      <c r="C50" s="1">
        <f t="shared" si="12"/>
        <v>8388608</v>
      </c>
      <c r="D50" s="9">
        <f>SUM($C$45:C50)</f>
        <v>8947848</v>
      </c>
      <c r="E50" s="9">
        <f t="shared" si="13"/>
        <v>-23466436.789259743</v>
      </c>
      <c r="F50" s="9">
        <f t="shared" si="14"/>
        <v>4.0583353329102774E-4</v>
      </c>
      <c r="G50" s="257">
        <f t="shared" si="16"/>
        <v>223481835336.07236</v>
      </c>
    </row>
    <row r="51" spans="1:7" x14ac:dyDescent="0.3">
      <c r="A51" s="97">
        <v>7</v>
      </c>
      <c r="B51" s="93">
        <f t="shared" si="15"/>
        <v>16777216</v>
      </c>
      <c r="C51" s="1">
        <f t="shared" si="12"/>
        <v>134217728</v>
      </c>
      <c r="D51" s="9">
        <f>SUM($C$45:C51)</f>
        <v>143165576</v>
      </c>
      <c r="E51" s="9">
        <f t="shared" si="13"/>
        <v>-375718889.78792006</v>
      </c>
      <c r="F51" s="9">
        <f t="shared" si="14"/>
        <v>3.4242046247347777E-5</v>
      </c>
      <c r="G51" s="257">
        <f t="shared" si="16"/>
        <v>4833767642932.8457</v>
      </c>
    </row>
    <row r="52" spans="1:7" x14ac:dyDescent="0.3">
      <c r="A52" s="97">
        <v>8</v>
      </c>
      <c r="B52" s="93">
        <f t="shared" si="15"/>
        <v>268435456</v>
      </c>
      <c r="C52" s="1">
        <f t="shared" si="12"/>
        <v>2147483648</v>
      </c>
      <c r="D52" s="9">
        <f>SUM($C$45:C52)</f>
        <v>2290649224</v>
      </c>
      <c r="E52" s="9">
        <f t="shared" si="13"/>
        <v>-6012770342.5269747</v>
      </c>
      <c r="F52" s="9">
        <f t="shared" si="14"/>
        <v>2.7802671093324468E-6</v>
      </c>
      <c r="G52" s="257">
        <f t="shared" si="16"/>
        <v>100516128906142.75</v>
      </c>
    </row>
    <row r="53" spans="1:7" x14ac:dyDescent="0.3">
      <c r="A53" s="97">
        <v>9</v>
      </c>
      <c r="B53" s="93">
        <f t="shared" si="15"/>
        <v>4294967296</v>
      </c>
      <c r="C53" s="1">
        <f t="shared" si="12"/>
        <v>34359738368</v>
      </c>
      <c r="D53" s="9">
        <f>SUM($C$45:C53)</f>
        <v>36650387592</v>
      </c>
      <c r="E53" s="9">
        <f t="shared" si="13"/>
        <v>-96210607044.573029</v>
      </c>
      <c r="F53" s="9">
        <f t="shared" si="14"/>
        <v>2.1909002802811896E-7</v>
      </c>
      <c r="G53" s="257">
        <f t="shared" si="16"/>
        <v>2028002661550326.3</v>
      </c>
    </row>
    <row r="54" spans="1:7" ht="16.2" thickBot="1" x14ac:dyDescent="0.35">
      <c r="A54" s="129">
        <v>10</v>
      </c>
      <c r="B54" s="94">
        <f t="shared" si="15"/>
        <v>68719476736</v>
      </c>
      <c r="C54" s="109">
        <f t="shared" si="12"/>
        <v>549755813888</v>
      </c>
      <c r="D54" s="10">
        <f>SUM($C$45:C54)</f>
        <v>586406201480</v>
      </c>
      <c r="E54" s="10">
        <f t="shared" si="13"/>
        <v>-1539400824479.8491</v>
      </c>
      <c r="F54" s="10">
        <f t="shared" si="14"/>
        <v>1.6857510735410354E-8</v>
      </c>
      <c r="G54" s="258">
        <f t="shared" si="16"/>
        <v>3.9948168640225024E+16</v>
      </c>
    </row>
  </sheetData>
  <mergeCells count="2">
    <mergeCell ref="A18:F18"/>
    <mergeCell ref="A31:G31"/>
  </mergeCells>
  <conditionalFormatting sqref="F45:F54">
    <cfRule type="cellIs" dxfId="136" priority="37" operator="equal">
      <formula>MAX($F$45:$F$54)</formula>
    </cfRule>
  </conditionalFormatting>
  <conditionalFormatting sqref="F21:F30">
    <cfRule type="cellIs" dxfId="135" priority="36" operator="equal">
      <formula>MAX($F$21:$F$30)</formula>
    </cfRule>
  </conditionalFormatting>
  <conditionalFormatting sqref="E21:E30">
    <cfRule type="cellIs" dxfId="134" priority="32" stopIfTrue="1" operator="lessThan">
      <formula>0</formula>
    </cfRule>
    <cfRule type="cellIs" dxfId="133" priority="33" operator="equal">
      <formula>MIN($E$21:$E$30)</formula>
    </cfRule>
  </conditionalFormatting>
  <conditionalFormatting sqref="E45:E54">
    <cfRule type="cellIs" dxfId="132" priority="30" stopIfTrue="1" operator="lessThan">
      <formula>0</formula>
    </cfRule>
    <cfRule type="cellIs" dxfId="131" priority="31" operator="equal">
      <formula>MIN($E$45:$E$54)</formula>
    </cfRule>
  </conditionalFormatting>
  <conditionalFormatting sqref="R7:R16">
    <cfRule type="cellIs" dxfId="130" priority="26" operator="lessThanOrEqual">
      <formula>0</formula>
    </cfRule>
    <cfRule type="cellIs" dxfId="129" priority="27" operator="greaterThan">
      <formula>0</formula>
    </cfRule>
  </conditionalFormatting>
  <conditionalFormatting sqref="U7:U16">
    <cfRule type="cellIs" dxfId="128" priority="11" operator="lessThanOrEqual">
      <formula>0</formula>
    </cfRule>
    <cfRule type="cellIs" dxfId="127" priority="12" operator="greaterThan">
      <formula>0</formula>
    </cfRule>
  </conditionalFormatting>
  <conditionalFormatting sqref="S7:T16">
    <cfRule type="cellIs" dxfId="126" priority="5" operator="lessThanOrEqual">
      <formula>0</formula>
    </cfRule>
    <cfRule type="cellIs" dxfId="125" priority="6" operator="greaterThan">
      <formula>0</formula>
    </cfRule>
  </conditionalFormatting>
  <conditionalFormatting sqref="E33:E42">
    <cfRule type="cellIs" dxfId="124" priority="3" stopIfTrue="1" operator="lessThan">
      <formula>0</formula>
    </cfRule>
    <cfRule type="cellIs" dxfId="123" priority="4" operator="equal">
      <formula>MIN($E$33:$E$42)</formula>
    </cfRule>
  </conditionalFormatting>
  <conditionalFormatting sqref="F33:F42">
    <cfRule type="cellIs" dxfId="122" priority="1" operator="lessThanOrEqual">
      <formula>0</formula>
    </cfRule>
    <cfRule type="cellIs" dxfId="121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A89A-3C8D-D649-B3D3-617CB65D7BD5}">
  <sheetPr>
    <pageSetUpPr fitToPage="1"/>
  </sheetPr>
  <dimension ref="A1:X54"/>
  <sheetViews>
    <sheetView zoomScale="90" zoomScaleNormal="90" workbookViewId="0">
      <selection activeCell="B34" sqref="B34:B42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4" x14ac:dyDescent="0.3">
      <c r="C1" t="s">
        <v>93</v>
      </c>
      <c r="D1">
        <f>C2+E2</f>
        <v>1.0000000000000022</v>
      </c>
    </row>
    <row r="2" spans="1:24" x14ac:dyDescent="0.3">
      <c r="A2" t="s">
        <v>39</v>
      </c>
      <c r="B2" s="133" t="s">
        <v>122</v>
      </c>
      <c r="C2" s="139">
        <f>Analysis!B61</f>
        <v>0.23983680534497062</v>
      </c>
      <c r="D2" s="133" t="s">
        <v>123</v>
      </c>
      <c r="E2" s="139">
        <f>Analysis!O61</f>
        <v>0.76016319465503157</v>
      </c>
      <c r="F2" s="133" t="s">
        <v>46</v>
      </c>
      <c r="G2" s="139">
        <f>Analysis!S61</f>
        <v>839.92572991890347</v>
      </c>
      <c r="H2" t="s">
        <v>149</v>
      </c>
      <c r="I2" s="153">
        <f>Analysis!T61</f>
        <v>-840.99580454408215</v>
      </c>
      <c r="J2" t="s">
        <v>47</v>
      </c>
      <c r="K2" s="153">
        <f>G2*C2+I2*E2</f>
        <v>-437.84895368291558</v>
      </c>
      <c r="L2" t="s">
        <v>46</v>
      </c>
      <c r="M2" s="160">
        <v>4</v>
      </c>
      <c r="N2" t="s">
        <v>149</v>
      </c>
      <c r="O2" s="160">
        <v>9</v>
      </c>
    </row>
    <row r="4" spans="1:24" x14ac:dyDescent="0.3">
      <c r="A4" t="s">
        <v>120</v>
      </c>
      <c r="B4">
        <f>$C$2</f>
        <v>0.23983680534497062</v>
      </c>
      <c r="C4" t="s">
        <v>121</v>
      </c>
      <c r="D4">
        <f>$E$2</f>
        <v>0.76016319465503157</v>
      </c>
      <c r="E4" t="s">
        <v>46</v>
      </c>
      <c r="F4">
        <f>G2</f>
        <v>839.92572991890347</v>
      </c>
      <c r="G4" t="s">
        <v>149</v>
      </c>
      <c r="H4">
        <f>I2</f>
        <v>-840.99580454408215</v>
      </c>
      <c r="I4" t="s">
        <v>47</v>
      </c>
      <c r="J4">
        <f>B4*F4+D4*H4</f>
        <v>-437.84895368291558</v>
      </c>
    </row>
    <row r="5" spans="1:24" ht="16.2" thickBot="1" x14ac:dyDescent="0.35"/>
    <row r="6" spans="1:24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241" t="s">
        <v>47</v>
      </c>
      <c r="V6" s="159" t="s">
        <v>46</v>
      </c>
      <c r="W6" s="152" t="s">
        <v>194</v>
      </c>
      <c r="X6" s="260" t="s">
        <v>233</v>
      </c>
    </row>
    <row r="7" spans="1:24" x14ac:dyDescent="0.3">
      <c r="A7" s="100">
        <v>1</v>
      </c>
      <c r="B7" s="95">
        <f>C7*B4</f>
        <v>0.23983680534497062</v>
      </c>
      <c r="C7" s="95">
        <v>1</v>
      </c>
      <c r="D7" s="22">
        <f>C7*D4</f>
        <v>0.76016319465503157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1.0000000000000022</v>
      </c>
      <c r="R7" s="265">
        <f>B7-D7</f>
        <v>-0.52032638931006092</v>
      </c>
      <c r="S7" s="266">
        <f>IF(Rules!B23=Rules!D23,SUM(C7)*B4*F4,SUM(C7)*B4*F4*POWER(O2,A7-1))</f>
        <v>201.44510379079242</v>
      </c>
      <c r="T7" s="252">
        <f>IF(Rules!B23=Rules!D23,SUM(C7)*D4*H4,SUM(C7)*D4*H4*POWER(O2,A7-1))</f>
        <v>-639.29405747370799</v>
      </c>
      <c r="U7" s="263">
        <f>S7+T7</f>
        <v>-437.84895368291558</v>
      </c>
      <c r="V7" s="280">
        <f>S7/B4</f>
        <v>839.92572991890347</v>
      </c>
      <c r="W7" s="57">
        <f>T7/D4</f>
        <v>-840.99580454408215</v>
      </c>
      <c r="X7" s="96">
        <f>S7/T7</f>
        <v>-0.31510554718252981</v>
      </c>
    </row>
    <row r="8" spans="1:24" x14ac:dyDescent="0.3">
      <c r="A8" s="98">
        <v>2</v>
      </c>
      <c r="B8" s="97">
        <f>C8*B4</f>
        <v>0.29331201897919285</v>
      </c>
      <c r="C8" s="97">
        <f>1/(1-B4*D4)</f>
        <v>1.2229650013779405</v>
      </c>
      <c r="D8" s="128">
        <f>C8*D4</f>
        <v>0.92965298239875038</v>
      </c>
      <c r="E8" s="1">
        <f>D8*D4</f>
        <v>0.70668798102081187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1.0000000000000047</v>
      </c>
      <c r="R8" s="267">
        <f>B8-E8</f>
        <v>-0.41337596204161903</v>
      </c>
      <c r="S8" s="268">
        <f>IF(Rules!B23=Rules!D23,SUM(C8:D8)*B4*F4,SUM(C8:D8)*B4*F4*POWER(O2,A8-1))</f>
        <v>433.63435316382186</v>
      </c>
      <c r="T8" s="253">
        <f>IF(Rules!B23=Rules!D23,SUM(C8:D8)*D4*H4,SUM(C8:D8)*D4*H4*POWER(O2,A8-1))</f>
        <v>-1376.1558850394733</v>
      </c>
      <c r="U8" s="264">
        <f>S8+T8+U7</f>
        <v>-1380.370485558567</v>
      </c>
      <c r="V8" s="93">
        <f>S8/B4</f>
        <v>1808.0392312601957</v>
      </c>
      <c r="W8" s="9">
        <f>T8/D4</f>
        <v>-1810.3426931423382</v>
      </c>
      <c r="X8" s="97">
        <f t="shared" ref="X8:X16" si="0">S8/T8</f>
        <v>-0.31510554718252981</v>
      </c>
    </row>
    <row r="9" spans="1:24" x14ac:dyDescent="0.3">
      <c r="A9" s="98">
        <v>3</v>
      </c>
      <c r="B9" s="97">
        <f>C9*B4</f>
        <v>0.30865637425634718</v>
      </c>
      <c r="C9" s="97">
        <f>1/(1-D4*B4/(1-D4*B4))</f>
        <v>1.286943318863798</v>
      </c>
      <c r="D9" s="128">
        <f>C9*D4*C8</f>
        <v>1.1964106945598756</v>
      </c>
      <c r="E9" s="1">
        <f>D9*(D4)</f>
        <v>0.90946737569608027</v>
      </c>
      <c r="F9" s="1">
        <f>E9*D4</f>
        <v>0.69134362574366015</v>
      </c>
      <c r="G9" s="1"/>
      <c r="H9" s="1"/>
      <c r="I9" s="1"/>
      <c r="J9" s="1"/>
      <c r="K9" s="1"/>
      <c r="L9" s="1"/>
      <c r="M9" s="235"/>
      <c r="N9" s="97">
        <f>B9+F9</f>
        <v>1.0000000000000073</v>
      </c>
      <c r="R9" s="267">
        <f>B9-F9</f>
        <v>-0.38268725148731297</v>
      </c>
      <c r="S9" s="268">
        <f>IF(Rules!B23=Rules!D23,SUM(C9:E9)*B4*F4,SUM(C9:E9)*B4*F4*POWER(O2,A9-1))</f>
        <v>683.46725687484934</v>
      </c>
      <c r="T9" s="253">
        <f>IF(Rules!B23=Rules!D23,SUM(C9:E9)*D4*H4,SUM(C9:E9)*D4*H4*POWER(O2,A9-1))</f>
        <v>-2169.0105521339497</v>
      </c>
      <c r="U9" s="264">
        <f t="shared" ref="U9:U16" si="1">S9+T9+U8</f>
        <v>-2865.9137808176674</v>
      </c>
      <c r="V9" s="93">
        <f>S9/B4</f>
        <v>2849.7179817408773</v>
      </c>
      <c r="W9" s="9">
        <f>T9/D4</f>
        <v>-2853.3485538171376</v>
      </c>
      <c r="X9" s="97">
        <f t="shared" si="0"/>
        <v>-0.31510554718252981</v>
      </c>
    </row>
    <row r="10" spans="1:24" x14ac:dyDescent="0.3">
      <c r="A10" s="98">
        <v>4</v>
      </c>
      <c r="B10" s="97">
        <f>C10*B4</f>
        <v>0.31336028262866777</v>
      </c>
      <c r="C10" s="97">
        <f>1/(1-D4*B4/(1-D4*B4/(1-D4*B4)))</f>
        <v>1.3065562734541274</v>
      </c>
      <c r="D10" s="128">
        <f>C10*D4*C9</f>
        <v>1.2781869447151391</v>
      </c>
      <c r="E10" s="1">
        <f>D10*D4*C8</f>
        <v>1.1882703052175756</v>
      </c>
      <c r="F10" s="1">
        <f>E10*D4</f>
        <v>0.90327935132790171</v>
      </c>
      <c r="G10" s="1">
        <f>F10*D4</f>
        <v>0.68663971737134244</v>
      </c>
      <c r="H10" s="1"/>
      <c r="I10" s="1"/>
      <c r="J10" s="1"/>
      <c r="K10" s="1"/>
      <c r="L10" s="1"/>
      <c r="M10" s="235"/>
      <c r="N10" s="97">
        <f>B10+G10</f>
        <v>1.0000000000000102</v>
      </c>
      <c r="R10" s="267">
        <f>B10-G10</f>
        <v>-0.37327943474267467</v>
      </c>
      <c r="S10" s="268">
        <f>IF(Rules!B23=Rules!D23,SUM(C10:F10)*B4*F4,SUM(C10:F10)*B4*F4*POWER(O2,A10-1))</f>
        <v>942.01630350305447</v>
      </c>
      <c r="T10" s="253">
        <f>IF(Rules!B23=Rules!D23,SUM(C10:F10)*D4*H4,SUM(C10:F10)*D4*H4*POWER(O2,A10-1))</f>
        <v>-2989.5262458117786</v>
      </c>
      <c r="U10" s="264">
        <f t="shared" si="1"/>
        <v>-4913.4237231263915</v>
      </c>
      <c r="V10" s="93">
        <f>S10/B4</f>
        <v>3927.7387061093482</v>
      </c>
      <c r="W10" s="9">
        <f>T10/D4</f>
        <v>-3932.7426884544848</v>
      </c>
      <c r="X10" s="97">
        <f t="shared" si="0"/>
        <v>-0.31510554718252975</v>
      </c>
    </row>
    <row r="11" spans="1:24" x14ac:dyDescent="0.3">
      <c r="A11" s="98">
        <v>5</v>
      </c>
      <c r="B11" s="97">
        <f>C11*B4</f>
        <v>0.31483114317098121</v>
      </c>
      <c r="C11" s="97">
        <f>1/(1-D4*B4/(1-D4*B4/(1-D4*B4/(1-D4*B4))))</f>
        <v>1.3126890291844158</v>
      </c>
      <c r="D11" s="128">
        <f>C11*D4*C10</f>
        <v>1.3037574809865304</v>
      </c>
      <c r="E11" s="1">
        <f>D11*D4*C9</f>
        <v>1.2754489225834231</v>
      </c>
      <c r="F11" s="1">
        <f>E11*D4*C8</f>
        <v>1.1857248947769521</v>
      </c>
      <c r="G11" s="1">
        <f>F11*D4</f>
        <v>0.90134442399564907</v>
      </c>
      <c r="H11" s="1">
        <f>G11*D4</f>
        <v>0.68516885682903195</v>
      </c>
      <c r="I11" s="1"/>
      <c r="J11" s="1"/>
      <c r="K11" s="1"/>
      <c r="L11" s="1"/>
      <c r="M11" s="235"/>
      <c r="N11" s="97">
        <f>B11+H11</f>
        <v>1.0000000000000131</v>
      </c>
      <c r="R11" s="267">
        <f>B11-H11</f>
        <v>-0.37033771365805074</v>
      </c>
      <c r="S11" s="268">
        <f>IF(Rules!B23=Rules!D23,SUM(C11:G11)*B4*F4,SUM(C11:G11)*B4*F4*POWER(O2,A11-1))</f>
        <v>1204.4331749328398</v>
      </c>
      <c r="T11" s="253">
        <f>IF(Rules!B23=Rules!D23,SUM(C11:G11)*D4*H4,SUM(C11:G11)*D4*H4*POWER(O2,A11-1))</f>
        <v>-3822.3166354959571</v>
      </c>
      <c r="U11" s="264">
        <f t="shared" si="1"/>
        <v>-7531.3071836895087</v>
      </c>
      <c r="V11" s="93">
        <f>S11/B4</f>
        <v>5021.8863330856857</v>
      </c>
      <c r="W11" s="9">
        <f>T11/D4</f>
        <v>-5028.2842715511324</v>
      </c>
      <c r="X11" s="97">
        <f t="shared" si="0"/>
        <v>-0.31510554718252981</v>
      </c>
    </row>
    <row r="12" spans="1:24" x14ac:dyDescent="0.3">
      <c r="A12" s="98">
        <v>6</v>
      </c>
      <c r="B12" s="97">
        <f>C12*B4</f>
        <v>0.31529390311975036</v>
      </c>
      <c r="C12" s="97">
        <f>1/(1-D4*B4/(1-D4*B4/(1-D4*B4/(1-D4*B4/(1-D4*B4)))))</f>
        <v>1.3146185076399997</v>
      </c>
      <c r="D12" s="128">
        <f>C12*D4*C11</f>
        <v>1.3118024449477901</v>
      </c>
      <c r="E12" s="1">
        <f>D12*D4*C10</f>
        <v>1.3028769290771847</v>
      </c>
      <c r="F12" s="1">
        <f>E12*D4*C9</f>
        <v>1.2745874901464609</v>
      </c>
      <c r="G12" s="1">
        <f>F12*D4*C8</f>
        <v>1.1849240615427952</v>
      </c>
      <c r="H12" s="1">
        <f>G12*D4</f>
        <v>0.90073566004598637</v>
      </c>
      <c r="I12" s="1">
        <f>H12*D4</f>
        <v>0.68470609688026551</v>
      </c>
      <c r="J12" s="1"/>
      <c r="K12" s="1"/>
      <c r="L12" s="1"/>
      <c r="M12" s="235"/>
      <c r="N12" s="97">
        <f>B12+I12</f>
        <v>1.000000000000016</v>
      </c>
      <c r="R12" s="267">
        <f>B12-I12</f>
        <v>-0.36941219376051515</v>
      </c>
      <c r="S12" s="268">
        <f>IF(Rules!B23=Rules!D23,SUM(C12:H12)*B4*F4,SUM(C12:H12)*B4*F4*POWER(O2,A12-1))</f>
        <v>1468.4431679276681</v>
      </c>
      <c r="T12" s="253">
        <f>IF(Rules!B23=Rules!D23,SUM(C12:H12)*D4*H4,SUM(C12:H12)*D4*H4*POWER(O2,A12-1))</f>
        <v>-4660.1628598973839</v>
      </c>
      <c r="U12" s="264">
        <f t="shared" si="1"/>
        <v>-10723.026875659225</v>
      </c>
      <c r="V12" s="93">
        <f>S12/B4</f>
        <v>6122.6764833509378</v>
      </c>
      <c r="W12" s="9">
        <f>T12/D4</f>
        <v>-6130.4768405844816</v>
      </c>
      <c r="X12" s="97">
        <f t="shared" si="0"/>
        <v>-0.31510554718252981</v>
      </c>
    </row>
    <row r="13" spans="1:24" x14ac:dyDescent="0.3">
      <c r="A13" s="98">
        <v>7</v>
      </c>
      <c r="B13" s="97">
        <f>C13*B4</f>
        <v>0.31543977742555801</v>
      </c>
      <c r="C13" s="97">
        <f>1/(1-D4*B4/(1-D4*B4/(1-D4*B4/(1-D4*B4/(1-D4*B4/(1-D4*B4))))))</f>
        <v>1.3152267308257521</v>
      </c>
      <c r="D13" s="128">
        <f>C13*D4*C12</f>
        <v>1.314338432636909</v>
      </c>
      <c r="E13" s="1">
        <f>D13*D4*C11</f>
        <v>1.3115229698972808</v>
      </c>
      <c r="F13" s="1">
        <f>E13*D4*C10</f>
        <v>1.3025993555774831</v>
      </c>
      <c r="G13" s="1">
        <f>F13*D4*C9</f>
        <v>1.274315943615534</v>
      </c>
      <c r="H13" s="1">
        <f>G13*D4*C8</f>
        <v>1.184671617500459</v>
      </c>
      <c r="I13" s="1">
        <f>H13*D4</f>
        <v>0.90054376137629255</v>
      </c>
      <c r="J13" s="1">
        <f>I13*D4</f>
        <v>0.68456022257446103</v>
      </c>
      <c r="K13" s="1"/>
      <c r="L13" s="1"/>
      <c r="M13" s="235"/>
      <c r="N13" s="97">
        <f>B13+J13</f>
        <v>1.0000000000000191</v>
      </c>
      <c r="R13" s="267">
        <f>B13-J13</f>
        <v>-0.36912044514890302</v>
      </c>
      <c r="S13" s="268">
        <f>IF(Rules!B23=Rules!D23,SUM(C13:I13)*B4*F4,SUM(C13:I13)*B4*F4*POWER(O2,A13-1))</f>
        <v>1733.0763064033558</v>
      </c>
      <c r="T13" s="253">
        <f>IF(Rules!B23=Rules!D23,SUM(C13:I13)*D4*H4,SUM(C13:I13)*D4*H4*POWER(O2,A13-1))</f>
        <v>-5499.9866612930309</v>
      </c>
      <c r="U13" s="264">
        <f t="shared" si="1"/>
        <v>-14489.9372305489</v>
      </c>
      <c r="V13" s="93">
        <f>S13/B4</f>
        <v>7226.0648398421408</v>
      </c>
      <c r="W13" s="9">
        <f>T13/D4</f>
        <v>-7235.2709259871108</v>
      </c>
      <c r="X13" s="97">
        <f t="shared" si="0"/>
        <v>-0.31510554718252981</v>
      </c>
    </row>
    <row r="14" spans="1:24" x14ac:dyDescent="0.3">
      <c r="A14" s="98">
        <v>8</v>
      </c>
      <c r="B14" s="97">
        <f>C14*B4</f>
        <v>0.3154857888913295</v>
      </c>
      <c r="C14" s="97">
        <f>1/(1-D4*B4/(1-D4*B4/(1-D4*B4/(1-D4*B4/(1-D4*B4/(1-D4*B4/(1-D4*B4)))))))</f>
        <v>1.3154185757167201</v>
      </c>
      <c r="D14" s="128">
        <f>C14*D4*C13</f>
        <v>1.315138330261846</v>
      </c>
      <c r="E14" s="1">
        <f>D14*D4*C12</f>
        <v>1.314250091778344</v>
      </c>
      <c r="F14" s="1">
        <f>E14*D4*C11</f>
        <v>1.3114348182749045</v>
      </c>
      <c r="G14" s="1">
        <f>F14*D4*C10</f>
        <v>1.302511803739554</v>
      </c>
      <c r="H14" s="1">
        <f>G14*D4*C9</f>
        <v>1.2742302927955116</v>
      </c>
      <c r="I14" s="1">
        <f>H14*D4*C8</f>
        <v>1.1845919919601802</v>
      </c>
      <c r="J14" s="1">
        <f>I14*D4</f>
        <v>0.90048323297121802</v>
      </c>
      <c r="K14" s="1">
        <f>J14*D4</f>
        <v>0.68451421110869215</v>
      </c>
      <c r="L14" s="1"/>
      <c r="M14" s="235"/>
      <c r="N14" s="97">
        <f>B14+K14</f>
        <v>1.0000000000000218</v>
      </c>
      <c r="R14" s="267">
        <f>B14-K14</f>
        <v>-0.36902842221736265</v>
      </c>
      <c r="S14" s="268">
        <f>IF(Rules!B23=Rules!D23,SUM(C14:J14)*B4*F4,SUM(C14:J14)*B4*F4*POWER(O2,A14-1))</f>
        <v>1997.944452356558</v>
      </c>
      <c r="T14" s="253">
        <f>IF(Rules!B23=Rules!D23,SUM(C14:J14)*D4*H4,SUM(C14:J14)*D4*H4*POWER(O2,A14-1))</f>
        <v>-6340.5562682754598</v>
      </c>
      <c r="U14" s="264">
        <f t="shared" si="1"/>
        <v>-18832.549046467801</v>
      </c>
      <c r="V14" s="93">
        <f>S14/B4</f>
        <v>8330.433060442092</v>
      </c>
      <c r="W14" s="9">
        <f>T14/D4</f>
        <v>-8341.0461238561511</v>
      </c>
      <c r="X14" s="97">
        <f t="shared" si="0"/>
        <v>-0.31510554718252981</v>
      </c>
    </row>
    <row r="15" spans="1:24" x14ac:dyDescent="0.3">
      <c r="A15" s="98">
        <v>9</v>
      </c>
      <c r="B15" s="97">
        <f>C15*B4</f>
        <v>0.31550030454708411</v>
      </c>
      <c r="C15" s="97">
        <f>1/(1-D4*B4/(1-D4*B4/(1-D4*B4/(1-D4*B4/(1-D4*B4/(1-D4*B4/(1-D4*B4/(1-D4*B4))))))))</f>
        <v>1.315479098770026</v>
      </c>
      <c r="D15" s="128">
        <f>C15*D4*C14</f>
        <v>1.3153906812436691</v>
      </c>
      <c r="E15" s="1">
        <f>D15*D4*C13</f>
        <v>1.3151104417316177</v>
      </c>
      <c r="F15" s="1">
        <f>E15*D4*C12</f>
        <v>1.314222222083903</v>
      </c>
      <c r="G15" s="1">
        <f>F15*D4*C11</f>
        <v>1.3114070082805258</v>
      </c>
      <c r="H15" s="1">
        <f>G15*D4*C10</f>
        <v>1.3024841829646323</v>
      </c>
      <c r="I15" s="1">
        <f>H15*D4*C9</f>
        <v>1.2742032717520058</v>
      </c>
      <c r="J15" s="1">
        <f>I15*D4*C8</f>
        <v>1.1845668717664974</v>
      </c>
      <c r="K15" s="1">
        <f>J15*D4</f>
        <v>0.9004641375245378</v>
      </c>
      <c r="L15" s="1">
        <f>K15*D4</f>
        <v>0.68449969545294032</v>
      </c>
      <c r="M15" s="235"/>
      <c r="N15" s="97">
        <f>B15+L15</f>
        <v>1.0000000000000244</v>
      </c>
      <c r="R15" s="267">
        <f>B15-L15</f>
        <v>-0.36899939090585621</v>
      </c>
      <c r="S15" s="268">
        <f>IF(Rules!B23=Rules!D23,SUM(C15:K15)*B4*F4,SUM(C15:K15)*B4*F4*POWER(O2,A15-1))</f>
        <v>2262.8989079782782</v>
      </c>
      <c r="T15" s="253">
        <f>IF(Rules!B23=Rules!D23,SUM(C15:K15)*D4*H4,SUM(C15:K15)*D4*H4*POWER(O2,A15-1))</f>
        <v>-7181.3997824273747</v>
      </c>
      <c r="U15" s="264">
        <f t="shared" si="1"/>
        <v>-23751.049920916899</v>
      </c>
      <c r="V15" s="93">
        <f>S15/B4</f>
        <v>9435.1611493633136</v>
      </c>
      <c r="W15" s="9">
        <f>T15/D4</f>
        <v>-9447.1816485226627</v>
      </c>
      <c r="X15" s="97">
        <f t="shared" si="0"/>
        <v>-0.31510554718252975</v>
      </c>
    </row>
    <row r="16" spans="1:24" ht="16.2" thickBot="1" x14ac:dyDescent="0.35">
      <c r="A16" s="99">
        <v>10</v>
      </c>
      <c r="B16" s="129">
        <f>C16*B4</f>
        <v>0.31550488421025485</v>
      </c>
      <c r="C16" s="129">
        <f>1/(1-D4*B4/(1-D4*B4/(1-D4*B4/(1-D4*B4/(1-D4*B4/(1-D4*B4/(1-D4*B4/(1-D4*B4/(1-D4*B4)))))))))</f>
        <v>1.3154981936840204</v>
      </c>
      <c r="D16" s="137">
        <f>C16*D4*C15</f>
        <v>1.3154702975226085</v>
      </c>
      <c r="E16" s="109">
        <f>D16*D4*C14</f>
        <v>1.3153818805878112</v>
      </c>
      <c r="F16" s="109">
        <f>E16*D4*C13</f>
        <v>1.3151016429507096</v>
      </c>
      <c r="G16" s="109">
        <f>F16*D4*C12</f>
        <v>1.3142134292456518</v>
      </c>
      <c r="H16" s="109">
        <f>G16*D4*C11</f>
        <v>1.3113982342775363</v>
      </c>
      <c r="I16" s="109">
        <f>H16*D4*C10</f>
        <v>1.3024754686600397</v>
      </c>
      <c r="J16" s="109">
        <f>I16*D4*C9</f>
        <v>1.2741947466615915</v>
      </c>
      <c r="K16" s="109">
        <f>J16*D4*C8</f>
        <v>1.1845589463907686</v>
      </c>
      <c r="L16" s="109">
        <f>K16*D4</f>
        <v>0.90045811294560496</v>
      </c>
      <c r="M16" s="237">
        <f>L16*D4</f>
        <v>0.68449511578977229</v>
      </c>
      <c r="N16" s="129">
        <f>B16+M16</f>
        <v>1.0000000000000271</v>
      </c>
      <c r="R16" s="269">
        <f>B16-M16</f>
        <v>-0.36899023157951744</v>
      </c>
      <c r="S16" s="270">
        <f>IF(Rules!B23=Rules!D23,SUM(C16:L16)*B4*F4,SUM(C16:L16)*B4*F4*POWER(O2,A16-1))</f>
        <v>2527.884438157053</v>
      </c>
      <c r="T16" s="254">
        <f>IF(Rules!B23=Rules!D23,SUM(C16:L16)*D4*H4,SUM(C16:L16)*D4*H4*POWER(O2,A16-1))</f>
        <v>-8022.3419129233434</v>
      </c>
      <c r="U16" s="264">
        <f t="shared" si="1"/>
        <v>-29245.507395683191</v>
      </c>
      <c r="V16" s="94">
        <f>S16/B4</f>
        <v>10540.018803707197</v>
      </c>
      <c r="W16" s="10">
        <f>T16/D4</f>
        <v>-10553.446903679609</v>
      </c>
      <c r="X16" s="129">
        <f t="shared" si="0"/>
        <v>-0.31510554718252981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46</v>
      </c>
    </row>
    <row r="21" spans="1:7" x14ac:dyDescent="0.3">
      <c r="A21" s="95">
        <v>1</v>
      </c>
      <c r="B21" s="107">
        <v>1</v>
      </c>
      <c r="C21" s="108">
        <f t="shared" ref="C21:C30" si="2">B21*$O$2</f>
        <v>9</v>
      </c>
      <c r="D21" s="57">
        <f>SUM($C$21:C21)</f>
        <v>9</v>
      </c>
      <c r="E21" s="57">
        <f t="shared" ref="E21:E30" si="3">D21/R7</f>
        <v>-17.29683557263694</v>
      </c>
      <c r="F21" s="8">
        <f t="shared" ref="F21:F30" si="4">U7/E21</f>
        <v>25.313818348113287</v>
      </c>
      <c r="G21" s="256">
        <f>E21*U7</f>
        <v>7573.4013575045183</v>
      </c>
    </row>
    <row r="22" spans="1:7" x14ac:dyDescent="0.3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-217.71948120906634</v>
      </c>
      <c r="F22" s="9">
        <f t="shared" si="4"/>
        <v>6.3401330826847717</v>
      </c>
      <c r="G22" s="257">
        <f t="shared" ref="G22:G30" si="5">E22*U8</f>
        <v>300533.54599211819</v>
      </c>
    </row>
    <row r="23" spans="1:7" x14ac:dyDescent="0.3">
      <c r="A23" s="97">
        <v>3</v>
      </c>
      <c r="B23" s="93">
        <f t="shared" ref="B23:B30" si="6">C22</f>
        <v>81</v>
      </c>
      <c r="C23" s="1">
        <f t="shared" si="2"/>
        <v>729</v>
      </c>
      <c r="D23" s="9">
        <f>SUM($C$21:C23)</f>
        <v>819</v>
      </c>
      <c r="E23" s="9">
        <f t="shared" si="3"/>
        <v>-2140.1287783090729</v>
      </c>
      <c r="F23" s="9">
        <f t="shared" si="4"/>
        <v>1.3391314624917297</v>
      </c>
      <c r="G23" s="257">
        <f t="shared" si="5"/>
        <v>6133424.5584804509</v>
      </c>
    </row>
    <row r="24" spans="1:7" x14ac:dyDescent="0.3">
      <c r="A24" s="97">
        <v>4</v>
      </c>
      <c r="B24" s="93">
        <f t="shared" si="6"/>
        <v>729</v>
      </c>
      <c r="C24" s="1">
        <f t="shared" si="2"/>
        <v>6561</v>
      </c>
      <c r="D24" s="9">
        <f>SUM($C$21:C24)</f>
        <v>7380</v>
      </c>
      <c r="E24" s="9">
        <f t="shared" si="3"/>
        <v>-19770.711464689997</v>
      </c>
      <c r="F24" s="9">
        <f t="shared" si="4"/>
        <v>0.24852032927098475</v>
      </c>
      <c r="G24" s="257">
        <f t="shared" si="5"/>
        <v>97141882.733694762</v>
      </c>
    </row>
    <row r="25" spans="1:7" x14ac:dyDescent="0.3">
      <c r="A25" s="97">
        <v>5</v>
      </c>
      <c r="B25" s="93">
        <f t="shared" si="6"/>
        <v>6561</v>
      </c>
      <c r="C25" s="1">
        <f t="shared" si="2"/>
        <v>59049</v>
      </c>
      <c r="D25" s="9">
        <f>SUM($C$21:C25)</f>
        <v>66429</v>
      </c>
      <c r="E25" s="9">
        <f t="shared" si="3"/>
        <v>-179374.11597603816</v>
      </c>
      <c r="F25" s="9">
        <f t="shared" si="4"/>
        <v>4.1986588436737353E-2</v>
      </c>
      <c r="G25" s="257">
        <f t="shared" si="5"/>
        <v>1350921568.2182913</v>
      </c>
    </row>
    <row r="26" spans="1:7" x14ac:dyDescent="0.3">
      <c r="A26" s="97">
        <v>6</v>
      </c>
      <c r="B26" s="93">
        <f t="shared" si="6"/>
        <v>59049</v>
      </c>
      <c r="C26" s="1">
        <f t="shared" si="2"/>
        <v>531441</v>
      </c>
      <c r="D26" s="9">
        <f>SUM($C$21:C26)</f>
        <v>597870</v>
      </c>
      <c r="E26" s="9">
        <f t="shared" si="3"/>
        <v>-1618436.0183507935</v>
      </c>
      <c r="F26" s="9">
        <f t="shared" si="4"/>
        <v>6.625548834847437E-3</v>
      </c>
      <c r="G26" s="257">
        <f t="shared" si="5"/>
        <v>17354532921.310467</v>
      </c>
    </row>
    <row r="27" spans="1:7" x14ac:dyDescent="0.3">
      <c r="A27" s="97">
        <v>7</v>
      </c>
      <c r="B27" s="93">
        <f t="shared" si="6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-14577461.288629981</v>
      </c>
      <c r="F27" s="9">
        <f t="shared" si="4"/>
        <v>9.9399593273834675E-4</v>
      </c>
      <c r="G27" s="257">
        <f t="shared" si="5"/>
        <v>211226499053.00488</v>
      </c>
    </row>
    <row r="28" spans="1:7" x14ac:dyDescent="0.3">
      <c r="A28" s="97">
        <v>8</v>
      </c>
      <c r="B28" s="93">
        <f t="shared" si="6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-131229892.02028325</v>
      </c>
      <c r="F28" s="9">
        <f t="shared" si="4"/>
        <v>1.4350807393453458E-4</v>
      </c>
      <c r="G28" s="257">
        <f t="shared" si="5"/>
        <v>2471393377834.6577</v>
      </c>
    </row>
    <row r="29" spans="1:7" x14ac:dyDescent="0.3">
      <c r="A29" s="97">
        <v>9</v>
      </c>
      <c r="B29" s="93">
        <f t="shared" si="6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-1181161974.0890007</v>
      </c>
      <c r="F29" s="9">
        <f t="shared" si="4"/>
        <v>2.010820737709192E-5</v>
      </c>
      <c r="G29" s="257">
        <f t="shared" si="5"/>
        <v>28053837011276.609</v>
      </c>
    </row>
    <row r="30" spans="1:7" ht="16.2" thickBot="1" x14ac:dyDescent="0.35">
      <c r="A30" s="129">
        <v>10</v>
      </c>
      <c r="B30" s="94">
        <f t="shared" si="6"/>
        <v>387420489</v>
      </c>
      <c r="C30" s="109">
        <f t="shared" si="2"/>
        <v>3486784401</v>
      </c>
      <c r="D30" s="10">
        <f>SUM($C$21:C30)</f>
        <v>3922632450</v>
      </c>
      <c r="E30" s="10">
        <f t="shared" si="3"/>
        <v>-10630721667.640333</v>
      </c>
      <c r="F30" s="10">
        <f t="shared" si="4"/>
        <v>2.7510368825388241E-6</v>
      </c>
      <c r="G30" s="258">
        <f t="shared" si="5"/>
        <v>310900849152424.94</v>
      </c>
    </row>
    <row r="31" spans="1:7" ht="16.2" thickBot="1" x14ac:dyDescent="0.35">
      <c r="A31" s="502" t="s">
        <v>232</v>
      </c>
      <c r="B31" s="502"/>
      <c r="C31" s="502"/>
      <c r="D31" s="502"/>
      <c r="E31" s="502"/>
      <c r="F31" s="502"/>
      <c r="G31" s="502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234</v>
      </c>
      <c r="F32" s="152" t="s">
        <v>235</v>
      </c>
      <c r="G32" s="260" t="s">
        <v>236</v>
      </c>
    </row>
    <row r="33" spans="1:7" x14ac:dyDescent="0.3">
      <c r="A33" s="95">
        <v>1</v>
      </c>
      <c r="B33" s="107">
        <v>1</v>
      </c>
      <c r="C33" s="108">
        <f t="shared" ref="C33:C42" si="7">B33*$O$2</f>
        <v>9</v>
      </c>
      <c r="D33" s="57">
        <f>SUM($C$33:C33)</f>
        <v>9</v>
      </c>
      <c r="E33" s="96">
        <f>D33/(B7-((1-B7)/-X7))</f>
        <v>-4.1425566818310493</v>
      </c>
      <c r="F33" s="8">
        <f t="shared" ref="F33:F42" si="8">U7/E33</f>
        <v>105.69534403796793</v>
      </c>
      <c r="G33" s="259">
        <f>(B7-((1-B7)/-X7))</f>
        <v>-2.1725713590047766</v>
      </c>
    </row>
    <row r="34" spans="1:7" x14ac:dyDescent="0.3">
      <c r="A34" s="97">
        <v>2</v>
      </c>
      <c r="B34" s="93">
        <f>C33</f>
        <v>9</v>
      </c>
      <c r="C34" s="1">
        <f t="shared" si="7"/>
        <v>81</v>
      </c>
      <c r="D34" s="9">
        <f>SUM($C$33:C34)</f>
        <v>90</v>
      </c>
      <c r="E34" s="96">
        <f>D34/(B8-((1-B8)/-X8))</f>
        <v>-46.168278457802998</v>
      </c>
      <c r="F34" s="9">
        <f t="shared" si="8"/>
        <v>29.898677872951264</v>
      </c>
      <c r="G34" s="259">
        <f t="shared" ref="G34:G42" si="9">(B8-((1-B8)/-X8))</f>
        <v>-1.9493904257716352</v>
      </c>
    </row>
    <row r="35" spans="1:7" x14ac:dyDescent="0.3">
      <c r="A35" s="97">
        <v>3</v>
      </c>
      <c r="B35" s="93">
        <f t="shared" ref="B35:B42" si="10">C34</f>
        <v>81</v>
      </c>
      <c r="C35" s="1">
        <f t="shared" si="7"/>
        <v>729</v>
      </c>
      <c r="D35" s="9">
        <f>SUM($C$33:C35)</f>
        <v>819</v>
      </c>
      <c r="E35" s="96">
        <f t="shared" ref="E35:E42" si="11">D35/(B9-((1-B9)/-X9))</f>
        <v>-434.40206628616079</v>
      </c>
      <c r="F35" s="9">
        <f t="shared" si="8"/>
        <v>6.5973760330360793</v>
      </c>
      <c r="G35" s="259">
        <f t="shared" si="9"/>
        <v>-1.8853501480825985</v>
      </c>
    </row>
    <row r="36" spans="1:7" x14ac:dyDescent="0.3">
      <c r="A36" s="97">
        <v>4</v>
      </c>
      <c r="B36" s="93">
        <f t="shared" si="10"/>
        <v>729</v>
      </c>
      <c r="C36" s="1">
        <f t="shared" si="7"/>
        <v>6561</v>
      </c>
      <c r="D36" s="9">
        <f>SUM($C$33:C36)</f>
        <v>7380</v>
      </c>
      <c r="E36" s="96">
        <f t="shared" si="11"/>
        <v>-3955.5812893670059</v>
      </c>
      <c r="F36" s="9">
        <f t="shared" si="8"/>
        <v>1.2421496017119307</v>
      </c>
      <c r="G36" s="259">
        <f t="shared" si="9"/>
        <v>-1.8657181992032803</v>
      </c>
    </row>
    <row r="37" spans="1:7" x14ac:dyDescent="0.3">
      <c r="A37" s="97">
        <v>5</v>
      </c>
      <c r="B37" s="93">
        <f t="shared" si="10"/>
        <v>6561</v>
      </c>
      <c r="C37" s="1">
        <f t="shared" si="7"/>
        <v>59049</v>
      </c>
      <c r="D37" s="9">
        <f>SUM($C$33:C37)</f>
        <v>66429</v>
      </c>
      <c r="E37" s="96">
        <f t="shared" si="11"/>
        <v>-35722.592043597244</v>
      </c>
      <c r="F37" s="9">
        <f t="shared" si="8"/>
        <v>0.21082756745361614</v>
      </c>
      <c r="G37" s="259">
        <f t="shared" si="9"/>
        <v>-1.8595795041672076</v>
      </c>
    </row>
    <row r="38" spans="1:7" x14ac:dyDescent="0.3">
      <c r="A38" s="97">
        <v>6</v>
      </c>
      <c r="B38" s="93">
        <f t="shared" si="10"/>
        <v>59049</v>
      </c>
      <c r="C38" s="1">
        <f t="shared" si="7"/>
        <v>531441</v>
      </c>
      <c r="D38" s="9">
        <f>SUM($C$33:C38)</f>
        <v>597870</v>
      </c>
      <c r="E38" s="96">
        <f t="shared" si="11"/>
        <v>-321842.43163387722</v>
      </c>
      <c r="F38" s="9">
        <f t="shared" si="8"/>
        <v>3.3317629441283768E-2</v>
      </c>
      <c r="G38" s="259">
        <f t="shared" si="9"/>
        <v>-1.8576481570961014</v>
      </c>
    </row>
    <row r="39" spans="1:7" x14ac:dyDescent="0.3">
      <c r="A39" s="97">
        <v>7</v>
      </c>
      <c r="B39" s="93">
        <f t="shared" si="10"/>
        <v>531441</v>
      </c>
      <c r="C39" s="1">
        <f t="shared" si="7"/>
        <v>4782969</v>
      </c>
      <c r="D39" s="9">
        <f>SUM($C$33:C39)</f>
        <v>5380839</v>
      </c>
      <c r="E39" s="96">
        <f t="shared" si="11"/>
        <v>-2897536.3472272605</v>
      </c>
      <c r="F39" s="9">
        <f t="shared" si="8"/>
        <v>5.0007784179876662E-3</v>
      </c>
      <c r="G39" s="259">
        <f t="shared" si="9"/>
        <v>-1.8570393448727869</v>
      </c>
    </row>
    <row r="40" spans="1:7" x14ac:dyDescent="0.3">
      <c r="A40" s="97">
        <v>8</v>
      </c>
      <c r="B40" s="93">
        <f t="shared" si="10"/>
        <v>4782969</v>
      </c>
      <c r="C40" s="1">
        <f t="shared" si="7"/>
        <v>43046721</v>
      </c>
      <c r="D40" s="9">
        <f>SUM($C$33:C40)</f>
        <v>48427560</v>
      </c>
      <c r="E40" s="96">
        <f>D40/(B14-((1-B14)/-X14))</f>
        <v>-26080528.878146436</v>
      </c>
      <c r="F40" s="9">
        <f t="shared" si="8"/>
        <v>7.2209229860549691E-4</v>
      </c>
      <c r="G40" s="259">
        <f t="shared" si="9"/>
        <v>-1.8568473141884301</v>
      </c>
    </row>
    <row r="41" spans="1:7" x14ac:dyDescent="0.3">
      <c r="A41" s="97">
        <v>9</v>
      </c>
      <c r="B41" s="93">
        <f t="shared" si="10"/>
        <v>43046721</v>
      </c>
      <c r="C41" s="1">
        <f t="shared" si="7"/>
        <v>387420489</v>
      </c>
      <c r="D41" s="9">
        <f>SUM($C$33:C41)</f>
        <v>435848049</v>
      </c>
      <c r="E41" s="96">
        <f t="shared" si="11"/>
        <v>-234732423.15136221</v>
      </c>
      <c r="F41" s="9">
        <f t="shared" si="8"/>
        <v>1.0118350759580214E-4</v>
      </c>
      <c r="G41" s="259">
        <f t="shared" si="9"/>
        <v>-1.8567867325211935</v>
      </c>
    </row>
    <row r="42" spans="1:7" ht="16.2" thickBot="1" x14ac:dyDescent="0.35">
      <c r="A42" s="129">
        <v>10</v>
      </c>
      <c r="B42" s="94">
        <f t="shared" si="10"/>
        <v>387420489</v>
      </c>
      <c r="C42" s="109">
        <f t="shared" si="7"/>
        <v>3486784401</v>
      </c>
      <c r="D42" s="10">
        <f>SUM($C$33:C42)</f>
        <v>3922632450</v>
      </c>
      <c r="E42" s="357">
        <f t="shared" si="11"/>
        <v>-2112613560.0482347</v>
      </c>
      <c r="F42" s="10">
        <f t="shared" si="8"/>
        <v>1.3843283006767912E-5</v>
      </c>
      <c r="G42" s="259">
        <f t="shared" si="9"/>
        <v>-1.8567676191146096</v>
      </c>
    </row>
    <row r="43" spans="1:7" ht="16.2" thickBot="1" x14ac:dyDescent="0.35"/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1" t="s">
        <v>146</v>
      </c>
      <c r="F44" s="152" t="s">
        <v>147</v>
      </c>
      <c r="G44" s="260" t="s">
        <v>46</v>
      </c>
    </row>
    <row r="45" spans="1:7" x14ac:dyDescent="0.3">
      <c r="A45" s="95">
        <v>1</v>
      </c>
      <c r="B45" s="107">
        <v>1</v>
      </c>
      <c r="C45" s="108">
        <f t="shared" ref="C45:C54" si="12">B45*$O$2</f>
        <v>9</v>
      </c>
      <c r="D45" s="57">
        <f>SUM(C45:C45)</f>
        <v>9</v>
      </c>
      <c r="E45" s="57">
        <f t="shared" ref="E45:E54" si="13">D45/R7</f>
        <v>-17.29683557263694</v>
      </c>
      <c r="F45" s="8">
        <f t="shared" ref="F45:F54" si="14">U7/E45</f>
        <v>25.313818348113287</v>
      </c>
      <c r="G45" s="256">
        <f>E45*U7</f>
        <v>7573.4013575045183</v>
      </c>
    </row>
    <row r="46" spans="1:7" x14ac:dyDescent="0.3">
      <c r="A46" s="97">
        <v>2</v>
      </c>
      <c r="B46" s="93">
        <f t="shared" ref="B46:B54" si="15">B45*$O$2*2</f>
        <v>18</v>
      </c>
      <c r="C46" s="1">
        <f t="shared" si="12"/>
        <v>162</v>
      </c>
      <c r="D46" s="9">
        <f>SUM($C$45:C46)</f>
        <v>171</v>
      </c>
      <c r="E46" s="9">
        <f t="shared" si="13"/>
        <v>-413.66701429722605</v>
      </c>
      <c r="F46" s="9">
        <f t="shared" si="14"/>
        <v>3.3369121487814586</v>
      </c>
      <c r="G46" s="257">
        <f t="shared" ref="G46:G54" si="16">E46*U8</f>
        <v>571013.73738502455</v>
      </c>
    </row>
    <row r="47" spans="1:7" x14ac:dyDescent="0.3">
      <c r="A47" s="97">
        <v>3</v>
      </c>
      <c r="B47" s="93">
        <f t="shared" si="15"/>
        <v>324</v>
      </c>
      <c r="C47" s="1">
        <f t="shared" si="12"/>
        <v>2916</v>
      </c>
      <c r="D47" s="9">
        <f>SUM($C$45:C47)</f>
        <v>3087</v>
      </c>
      <c r="E47" s="9">
        <f t="shared" si="13"/>
        <v>-8066.6392413188123</v>
      </c>
      <c r="F47" s="9">
        <f t="shared" si="14"/>
        <v>0.35527977576311198</v>
      </c>
      <c r="G47" s="257">
        <f t="shared" si="16"/>
        <v>23118292.566580158</v>
      </c>
    </row>
    <row r="48" spans="1:7" x14ac:dyDescent="0.3">
      <c r="A48" s="97">
        <v>4</v>
      </c>
      <c r="B48" s="93">
        <f t="shared" si="15"/>
        <v>5832</v>
      </c>
      <c r="C48" s="1">
        <f t="shared" si="12"/>
        <v>52488</v>
      </c>
      <c r="D48" s="9">
        <f>SUM($C$45:C48)</f>
        <v>55575</v>
      </c>
      <c r="E48" s="9">
        <f t="shared" si="13"/>
        <v>-148883.10157861066</v>
      </c>
      <c r="F48" s="9">
        <f t="shared" si="14"/>
        <v>3.3001889878900001E-2</v>
      </c>
      <c r="G48" s="257">
        <f t="shared" si="16"/>
        <v>731525763.26898193</v>
      </c>
    </row>
    <row r="49" spans="1:7" x14ac:dyDescent="0.3">
      <c r="A49" s="97">
        <v>5</v>
      </c>
      <c r="B49" s="93">
        <f t="shared" si="15"/>
        <v>104976</v>
      </c>
      <c r="C49" s="1">
        <f t="shared" si="12"/>
        <v>944784</v>
      </c>
      <c r="D49" s="9">
        <f>SUM($C$45:C49)</f>
        <v>1000359</v>
      </c>
      <c r="E49" s="9">
        <f t="shared" si="13"/>
        <v>-2701207.4738995549</v>
      </c>
      <c r="F49" s="9">
        <f t="shared" si="14"/>
        <v>2.7881261459776199E-3</v>
      </c>
      <c r="G49" s="257">
        <f t="shared" si="16"/>
        <v>20343623252.81551</v>
      </c>
    </row>
    <row r="50" spans="1:7" x14ac:dyDescent="0.3">
      <c r="A50" s="97">
        <v>6</v>
      </c>
      <c r="B50" s="93">
        <f t="shared" si="15"/>
        <v>1889568</v>
      </c>
      <c r="C50" s="1">
        <f t="shared" si="12"/>
        <v>17006112</v>
      </c>
      <c r="D50" s="9">
        <f>SUM($C$45:C50)</f>
        <v>18006471</v>
      </c>
      <c r="E50" s="9">
        <f t="shared" si="13"/>
        <v>-48743575.07449618</v>
      </c>
      <c r="F50" s="9">
        <f t="shared" si="14"/>
        <v>2.1998851867699324E-4</v>
      </c>
      <c r="G50" s="257">
        <f t="shared" si="16"/>
        <v>522678665539.53564</v>
      </c>
    </row>
    <row r="51" spans="1:7" x14ac:dyDescent="0.3">
      <c r="A51" s="97">
        <v>7</v>
      </c>
      <c r="B51" s="93">
        <f t="shared" si="15"/>
        <v>34012224</v>
      </c>
      <c r="C51" s="1">
        <f t="shared" si="12"/>
        <v>306110016</v>
      </c>
      <c r="D51" s="9">
        <f>SUM($C$45:C51)</f>
        <v>324116487</v>
      </c>
      <c r="E51" s="9">
        <f t="shared" si="13"/>
        <v>-878077850.35925484</v>
      </c>
      <c r="F51" s="9">
        <f t="shared" si="14"/>
        <v>1.6501882178921286E-5</v>
      </c>
      <c r="G51" s="257">
        <f t="shared" si="16"/>
        <v>12723292935240.912</v>
      </c>
    </row>
    <row r="52" spans="1:7" x14ac:dyDescent="0.3">
      <c r="A52" s="97">
        <v>8</v>
      </c>
      <c r="B52" s="93">
        <f t="shared" si="15"/>
        <v>612220032</v>
      </c>
      <c r="C52" s="1">
        <f t="shared" si="12"/>
        <v>5509980288</v>
      </c>
      <c r="D52" s="9">
        <f>SUM($C$45:C52)</f>
        <v>5834096775</v>
      </c>
      <c r="E52" s="9">
        <f t="shared" si="13"/>
        <v>-15809342651.563135</v>
      </c>
      <c r="F52" s="9">
        <f t="shared" si="14"/>
        <v>1.1912291017745603E-6</v>
      </c>
      <c r="G52" s="257">
        <f t="shared" si="16"/>
        <v>297730220877978.06</v>
      </c>
    </row>
    <row r="53" spans="1:7" x14ac:dyDescent="0.3">
      <c r="A53" s="97">
        <v>9</v>
      </c>
      <c r="B53" s="93">
        <f t="shared" si="15"/>
        <v>11019960576</v>
      </c>
      <c r="C53" s="1">
        <f t="shared" si="12"/>
        <v>99179645184</v>
      </c>
      <c r="D53" s="9">
        <f>SUM($C$45:C53)</f>
        <v>105013741959</v>
      </c>
      <c r="E53" s="9">
        <f t="shared" si="13"/>
        <v>-284590556372.46954</v>
      </c>
      <c r="F53" s="9">
        <f t="shared" si="14"/>
        <v>8.3456915168441991E-8</v>
      </c>
      <c r="G53" s="257">
        <f t="shared" si="16"/>
        <v>6759324511424039</v>
      </c>
    </row>
    <row r="54" spans="1:7" ht="16.2" thickBot="1" x14ac:dyDescent="0.35">
      <c r="A54" s="129">
        <v>10</v>
      </c>
      <c r="B54" s="94">
        <f t="shared" si="15"/>
        <v>198359290368</v>
      </c>
      <c r="C54" s="109">
        <f t="shared" si="12"/>
        <v>1785233613312</v>
      </c>
      <c r="D54" s="10">
        <f>SUM($C$45:C54)</f>
        <v>1890247355271</v>
      </c>
      <c r="E54" s="10">
        <f t="shared" si="13"/>
        <v>-5122757172133.0283</v>
      </c>
      <c r="F54" s="10">
        <f t="shared" si="14"/>
        <v>5.7089388415234729E-9</v>
      </c>
      <c r="G54" s="258">
        <f t="shared" si="16"/>
        <v>1.498176327639056E+17</v>
      </c>
    </row>
  </sheetData>
  <mergeCells count="2">
    <mergeCell ref="A18:F18"/>
    <mergeCell ref="A31:G31"/>
  </mergeCells>
  <conditionalFormatting sqref="F45:F54">
    <cfRule type="cellIs" dxfId="120" priority="37" operator="equal">
      <formula>MAX($F$45:$F$54)</formula>
    </cfRule>
  </conditionalFormatting>
  <conditionalFormatting sqref="F21:F30">
    <cfRule type="cellIs" dxfId="119" priority="36" operator="equal">
      <formula>MAX($F$21:$F$30)</formula>
    </cfRule>
  </conditionalFormatting>
  <conditionalFormatting sqref="E21:E30">
    <cfRule type="cellIs" dxfId="118" priority="32" stopIfTrue="1" operator="lessThan">
      <formula>0</formula>
    </cfRule>
    <cfRule type="cellIs" dxfId="117" priority="33" operator="equal">
      <formula>MIN($E$21:$E$30)</formula>
    </cfRule>
  </conditionalFormatting>
  <conditionalFormatting sqref="E45:E54">
    <cfRule type="cellIs" dxfId="116" priority="30" stopIfTrue="1" operator="lessThan">
      <formula>0</formula>
    </cfRule>
    <cfRule type="cellIs" dxfId="115" priority="31" operator="equal">
      <formula>MIN($E$45:$E$54)</formula>
    </cfRule>
  </conditionalFormatting>
  <conditionalFormatting sqref="R7:R16">
    <cfRule type="cellIs" dxfId="114" priority="26" operator="lessThanOrEqual">
      <formula>0</formula>
    </cfRule>
    <cfRule type="cellIs" dxfId="113" priority="27" operator="greaterThan">
      <formula>0</formula>
    </cfRule>
  </conditionalFormatting>
  <conditionalFormatting sqref="U7:U16">
    <cfRule type="cellIs" dxfId="112" priority="11" operator="lessThanOrEqual">
      <formula>0</formula>
    </cfRule>
    <cfRule type="cellIs" dxfId="111" priority="12" operator="greaterThan">
      <formula>0</formula>
    </cfRule>
  </conditionalFormatting>
  <conditionalFormatting sqref="S7:T16">
    <cfRule type="cellIs" dxfId="110" priority="5" operator="lessThanOrEqual">
      <formula>0</formula>
    </cfRule>
    <cfRule type="cellIs" dxfId="109" priority="6" operator="greaterThan">
      <formula>0</formula>
    </cfRule>
  </conditionalFormatting>
  <conditionalFormatting sqref="E33:E42">
    <cfRule type="cellIs" dxfId="108" priority="3" stopIfTrue="1" operator="lessThan">
      <formula>0</formula>
    </cfRule>
    <cfRule type="cellIs" dxfId="107" priority="4" operator="equal">
      <formula>MIN($E$33:$E$42)</formula>
    </cfRule>
  </conditionalFormatting>
  <conditionalFormatting sqref="F33:F42">
    <cfRule type="cellIs" dxfId="106" priority="1" operator="lessThanOrEqual">
      <formula>0</formula>
    </cfRule>
    <cfRule type="cellIs" dxfId="105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717-D1C9-6346-84AE-5198E2AB8EAE}">
  <sheetPr>
    <pageSetUpPr fitToPage="1"/>
  </sheetPr>
  <dimension ref="A1:X54"/>
  <sheetViews>
    <sheetView zoomScale="90" zoomScaleNormal="90" workbookViewId="0">
      <selection activeCell="B34" sqref="B34:B42"/>
    </sheetView>
  </sheetViews>
  <sheetFormatPr defaultColWidth="8.69921875" defaultRowHeight="15.6" x14ac:dyDescent="0.3"/>
  <cols>
    <col min="5" max="5" width="9.19921875" customWidth="1"/>
    <col min="14" max="14" width="5.69921875" bestFit="1" customWidth="1"/>
  </cols>
  <sheetData>
    <row r="1" spans="1:24" x14ac:dyDescent="0.3">
      <c r="C1" t="s">
        <v>93</v>
      </c>
      <c r="D1">
        <f>C2+E2</f>
        <v>1.0000000000000022</v>
      </c>
    </row>
    <row r="2" spans="1:24" x14ac:dyDescent="0.3">
      <c r="A2" t="s">
        <v>39</v>
      </c>
      <c r="B2" s="133" t="s">
        <v>122</v>
      </c>
      <c r="C2" s="139">
        <f>Analysis!B62</f>
        <v>0.2422639410290621</v>
      </c>
      <c r="D2" s="133" t="s">
        <v>123</v>
      </c>
      <c r="E2" s="139">
        <f>Analysis!P62</f>
        <v>0.7577360589709401</v>
      </c>
      <c r="F2" s="133" t="s">
        <v>46</v>
      </c>
      <c r="G2" s="139">
        <f>Analysis!S62</f>
        <v>943.61961502631516</v>
      </c>
      <c r="H2" t="s">
        <v>149</v>
      </c>
      <c r="I2" s="153">
        <f>Analysis!T62</f>
        <v>-944.82179680250385</v>
      </c>
      <c r="J2" t="s">
        <v>47</v>
      </c>
      <c r="K2" s="153">
        <f>G2*C2+I2*E2</f>
        <v>-487.3205379703702</v>
      </c>
      <c r="L2" t="s">
        <v>46</v>
      </c>
      <c r="M2" s="160">
        <v>4</v>
      </c>
      <c r="N2" t="s">
        <v>149</v>
      </c>
      <c r="O2" s="160">
        <v>10</v>
      </c>
    </row>
    <row r="4" spans="1:24" x14ac:dyDescent="0.3">
      <c r="A4" t="s">
        <v>120</v>
      </c>
      <c r="B4">
        <f>$C$2</f>
        <v>0.2422639410290621</v>
      </c>
      <c r="C4" t="s">
        <v>121</v>
      </c>
      <c r="D4">
        <f>$E$2</f>
        <v>0.7577360589709401</v>
      </c>
      <c r="E4" t="s">
        <v>46</v>
      </c>
      <c r="F4">
        <f>G2</f>
        <v>943.61961502631516</v>
      </c>
      <c r="G4" t="s">
        <v>149</v>
      </c>
      <c r="H4">
        <f>I2</f>
        <v>-944.82179680250385</v>
      </c>
      <c r="I4" t="s">
        <v>47</v>
      </c>
      <c r="J4">
        <f>B4*F4+D4*H4</f>
        <v>-487.3205379703702</v>
      </c>
    </row>
    <row r="5" spans="1:24" ht="16.2" thickBot="1" x14ac:dyDescent="0.35"/>
    <row r="6" spans="1:24" ht="16.2" thickBot="1" x14ac:dyDescent="0.35">
      <c r="A6" s="102"/>
      <c r="B6" s="102">
        <v>1</v>
      </c>
      <c r="C6" s="138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33">
        <v>-10</v>
      </c>
      <c r="N6" s="103" t="s">
        <v>131</v>
      </c>
      <c r="R6" s="166" t="s">
        <v>48</v>
      </c>
      <c r="S6" s="148" t="s">
        <v>127</v>
      </c>
      <c r="T6" s="149" t="s">
        <v>132</v>
      </c>
      <c r="U6" s="241" t="s">
        <v>47</v>
      </c>
      <c r="V6" s="159" t="s">
        <v>46</v>
      </c>
      <c r="W6" s="152" t="s">
        <v>194</v>
      </c>
      <c r="X6" s="260" t="s">
        <v>233</v>
      </c>
    </row>
    <row r="7" spans="1:24" x14ac:dyDescent="0.3">
      <c r="A7" s="100">
        <v>1</v>
      </c>
      <c r="B7" s="95">
        <f>C7*B4</f>
        <v>0.2422639410290621</v>
      </c>
      <c r="C7" s="95">
        <v>1</v>
      </c>
      <c r="D7" s="22">
        <f>C7*D4</f>
        <v>0.7577360589709401</v>
      </c>
      <c r="E7" s="2"/>
      <c r="F7" s="2"/>
      <c r="G7" s="2"/>
      <c r="H7" s="2"/>
      <c r="I7" s="2"/>
      <c r="J7" s="2"/>
      <c r="K7" s="2"/>
      <c r="L7" s="2"/>
      <c r="M7" s="234"/>
      <c r="N7" s="96">
        <f>B7+D7</f>
        <v>1.0000000000000022</v>
      </c>
      <c r="R7" s="265">
        <f>B7-D7</f>
        <v>-0.51547211794187797</v>
      </c>
      <c r="S7" s="266">
        <f>IF(Rules!B23=Rules!D23,SUM(C7)*B4*F4,SUM(C7)*B4*F4*POWER(O2,A7-1))</f>
        <v>228.6050067686015</v>
      </c>
      <c r="T7" s="252">
        <f>IF(Rules!B23=Rules!D23,SUM(C7)*D4*H4,SUM(C7)*D4*H4*POWER(O2,A7-1))</f>
        <v>-715.92554473897167</v>
      </c>
      <c r="U7" s="263">
        <f>S7+T7</f>
        <v>-487.3205379703702</v>
      </c>
      <c r="V7" s="280">
        <f>S7/B4</f>
        <v>943.61961502631516</v>
      </c>
      <c r="W7" s="57">
        <f>T7/D4</f>
        <v>-944.82179680250385</v>
      </c>
      <c r="X7" s="96">
        <f>S7/T7</f>
        <v>-0.31931394046283329</v>
      </c>
    </row>
    <row r="8" spans="1:24" x14ac:dyDescent="0.3">
      <c r="A8" s="98">
        <v>2</v>
      </c>
      <c r="B8" s="97">
        <f>C8*B4</f>
        <v>0.29673648845523659</v>
      </c>
      <c r="C8" s="97">
        <f>1/(1-B4*D4)</f>
        <v>1.2248479373149468</v>
      </c>
      <c r="D8" s="128">
        <f>C8*D4</f>
        <v>0.92811144885971286</v>
      </c>
      <c r="E8" s="1">
        <f>D8*D4</f>
        <v>0.70326351154476807</v>
      </c>
      <c r="F8" s="1"/>
      <c r="G8" s="1"/>
      <c r="H8" s="1"/>
      <c r="I8" s="1"/>
      <c r="J8" s="1"/>
      <c r="K8" s="1"/>
      <c r="L8" s="1"/>
      <c r="M8" s="235"/>
      <c r="N8" s="97">
        <f>B8+E8</f>
        <v>1.0000000000000047</v>
      </c>
      <c r="R8" s="267">
        <f>B8-E8</f>
        <v>-0.40652702308953148</v>
      </c>
      <c r="S8" s="268">
        <f>IF(Rules!B23=Rules!D23,SUM(C8:D8)*B4*F4,SUM(C8:D8)*B4*F4*POWER(O2,A8-1))</f>
        <v>492.1772950489821</v>
      </c>
      <c r="T8" s="253">
        <f>IF(Rules!B23=Rules!D23,SUM(C8:D8)*D4*H4,SUM(C8:D8)*D4*H4*POWER(O2,A8-1))</f>
        <v>-1541.358621347975</v>
      </c>
      <c r="U8" s="264">
        <f>S8+T8+U7</f>
        <v>-1536.5018642693631</v>
      </c>
      <c r="V8" s="93">
        <f>S8/B4</f>
        <v>2031.5747071494238</v>
      </c>
      <c r="W8" s="9">
        <f>T8/D4</f>
        <v>-2034.1629556883574</v>
      </c>
      <c r="X8" s="97">
        <f t="shared" ref="X8:X16" si="0">S8/T8</f>
        <v>-0.31931394046283329</v>
      </c>
    </row>
    <row r="9" spans="1:24" x14ac:dyDescent="0.3">
      <c r="A9" s="98">
        <v>3</v>
      </c>
      <c r="B9" s="97">
        <f>C9*B4</f>
        <v>0.31253731066635215</v>
      </c>
      <c r="C9" s="97">
        <f>1/(1-D4*B4/(1-D4*B4))</f>
        <v>1.2900694562252664</v>
      </c>
      <c r="D9" s="128">
        <f>C9*D4*C8</f>
        <v>1.1973282321468939</v>
      </c>
      <c r="E9" s="1">
        <f>D9*(D4)</f>
        <v>0.90725877592163018</v>
      </c>
      <c r="F9" s="1">
        <f>E9*D4</f>
        <v>0.68746268933365529</v>
      </c>
      <c r="G9" s="1"/>
      <c r="H9" s="1"/>
      <c r="I9" s="1"/>
      <c r="J9" s="1"/>
      <c r="K9" s="1"/>
      <c r="L9" s="1"/>
      <c r="M9" s="235"/>
      <c r="N9" s="97">
        <f>B9+F9</f>
        <v>1.0000000000000075</v>
      </c>
      <c r="R9" s="267">
        <f>B9-F9</f>
        <v>-0.37492537866730313</v>
      </c>
      <c r="S9" s="268">
        <f>IF(Rules!B23=Rules!D23,SUM(C9:E9)*B4*F4,SUM(C9:E9)*B4*F4*POWER(O2,A9-1))</f>
        <v>776.03546399695881</v>
      </c>
      <c r="T9" s="253">
        <f>IF(Rules!B23=Rules!D23,SUM(C9:E9)*D4*H4,SUM(C9:E9)*D4*H4*POWER(O2,A9-1))</f>
        <v>-2430.3212784012035</v>
      </c>
      <c r="U9" s="264">
        <f t="shared" ref="U9:U16" si="1">S9+T9+U8</f>
        <v>-3190.7876786736078</v>
      </c>
      <c r="V9" s="93">
        <f>S9/B4</f>
        <v>3203.2644259834988</v>
      </c>
      <c r="W9" s="9">
        <f>T9/D4</f>
        <v>-3207.345420121294</v>
      </c>
      <c r="X9" s="97">
        <f t="shared" si="0"/>
        <v>-0.31931394046283329</v>
      </c>
    </row>
    <row r="10" spans="1:24" x14ac:dyDescent="0.3">
      <c r="A10" s="98">
        <v>4</v>
      </c>
      <c r="B10" s="97">
        <f>C10*B4</f>
        <v>0.31744043584457354</v>
      </c>
      <c r="C10" s="97">
        <f>1/(1-D4*B4/(1-D4*B4/(1-D4*B4)))</f>
        <v>1.3103082303383038</v>
      </c>
      <c r="D10" s="128">
        <f>C10*D4*C9</f>
        <v>1.2808684157461097</v>
      </c>
      <c r="E10" s="1">
        <f>D10*D4*C8</f>
        <v>1.188788641136767</v>
      </c>
      <c r="F10" s="1">
        <f>E10*D4</f>
        <v>0.90078801988439294</v>
      </c>
      <c r="G10" s="1">
        <f>F10*D4</f>
        <v>0.68255956415543673</v>
      </c>
      <c r="H10" s="1"/>
      <c r="I10" s="1"/>
      <c r="J10" s="1"/>
      <c r="K10" s="1"/>
      <c r="L10" s="1"/>
      <c r="M10" s="235"/>
      <c r="N10" s="97">
        <f>B10+G10</f>
        <v>1.0000000000000102</v>
      </c>
      <c r="R10" s="267">
        <f>B10-G10</f>
        <v>-0.36511912831086318</v>
      </c>
      <c r="S10" s="268">
        <f>IF(Rules!B23=Rules!D23,SUM(C10:F10)*B4*F4,SUM(C10:F10)*B4*F4*POWER(O2,A10-1))</f>
        <v>1070.0436414530234</v>
      </c>
      <c r="T10" s="253">
        <f>IF(Rules!B23=Rules!D23,SUM(C10:F10)*D4*H4,SUM(C10:F10)*D4*H4*POWER(O2,A10-1))</f>
        <v>-3351.0708611783007</v>
      </c>
      <c r="U10" s="264">
        <f t="shared" si="1"/>
        <v>-5471.8148983988849</v>
      </c>
      <c r="V10" s="93">
        <f>S10/B4</f>
        <v>4416.8506336841128</v>
      </c>
      <c r="W10" s="9">
        <f>T10/D4</f>
        <v>-4422.4777500087503</v>
      </c>
      <c r="X10" s="97">
        <f t="shared" si="0"/>
        <v>-0.31931394046283329</v>
      </c>
    </row>
    <row r="11" spans="1:24" x14ac:dyDescent="0.3">
      <c r="A11" s="98">
        <v>5</v>
      </c>
      <c r="B11" s="97">
        <f>C11*B4</f>
        <v>0.31899334491770376</v>
      </c>
      <c r="C11" s="97">
        <f>1/(1-D4*B4/(1-D4*B4/(1-D4*B4/(1-D4*B4))))</f>
        <v>1.3167182188266191</v>
      </c>
      <c r="D11" s="128">
        <f>C11*D4*C10</f>
        <v>1.307327113896102</v>
      </c>
      <c r="E11" s="1">
        <f>D11*D4*C9</f>
        <v>1.2779542785942033</v>
      </c>
      <c r="F11" s="1">
        <f>E11*D4*C8</f>
        <v>1.1860839970825352</v>
      </c>
      <c r="G11" s="1">
        <f>F11*D4</f>
        <v>0.89873861355782025</v>
      </c>
      <c r="H11" s="1">
        <f>G11*D4</f>
        <v>0.6810066550823094</v>
      </c>
      <c r="I11" s="1"/>
      <c r="J11" s="1"/>
      <c r="K11" s="1"/>
      <c r="L11" s="1"/>
      <c r="M11" s="235"/>
      <c r="N11" s="97">
        <f>B11+H11</f>
        <v>1.0000000000000131</v>
      </c>
      <c r="R11" s="267">
        <f>B11-H11</f>
        <v>-0.36201331016460564</v>
      </c>
      <c r="S11" s="268">
        <f>IF(Rules!B23=Rules!D23,SUM(C11:G11)*B4*F4,SUM(C11:G11)*B4*F4*POWER(O2,A11-1))</f>
        <v>1368.617534572958</v>
      </c>
      <c r="T11" s="253">
        <f>IF(Rules!B23=Rules!D23,SUM(C11:G11)*D4*H4,SUM(C11:G11)*D4*H4*POWER(O2,A11-1))</f>
        <v>-4286.1189605101463</v>
      </c>
      <c r="U11" s="264">
        <f t="shared" si="1"/>
        <v>-8389.3163243360723</v>
      </c>
      <c r="V11" s="93">
        <f>S11/B4</f>
        <v>5649.2828803143184</v>
      </c>
      <c r="W11" s="9">
        <f>T11/D4</f>
        <v>-5656.4801288868357</v>
      </c>
      <c r="X11" s="97">
        <f t="shared" si="0"/>
        <v>-0.31931394046283335</v>
      </c>
    </row>
    <row r="12" spans="1:24" x14ac:dyDescent="0.3">
      <c r="A12" s="98">
        <v>6</v>
      </c>
      <c r="B12" s="97">
        <f>C12*B4</f>
        <v>0.31948835250628971</v>
      </c>
      <c r="C12" s="97">
        <f>1/(1-D4*B4/(1-D4*B4/(1-D4*B4/(1-D4*B4/(1-D4*B4)))))</f>
        <v>1.318761476219706</v>
      </c>
      <c r="D12" s="128">
        <f>C12*D4*C11</f>
        <v>1.3157611275772449</v>
      </c>
      <c r="E12" s="1">
        <f>D12*D4*C10</f>
        <v>1.3063768488182066</v>
      </c>
      <c r="F12" s="1">
        <f>E12*D4*C9</f>
        <v>1.2770253639337585</v>
      </c>
      <c r="G12" s="1">
        <f>F12*D4*C8</f>
        <v>1.1852218607511626</v>
      </c>
      <c r="H12" s="1">
        <f>G12*D4</f>
        <v>0.89808534177179034</v>
      </c>
      <c r="I12" s="1">
        <f>H12*D4</f>
        <v>0.68051164749372617</v>
      </c>
      <c r="J12" s="1"/>
      <c r="K12" s="1"/>
      <c r="L12" s="1"/>
      <c r="M12" s="235"/>
      <c r="N12" s="97">
        <f>B12+I12</f>
        <v>1.000000000000016</v>
      </c>
      <c r="R12" s="267">
        <f>B12-I12</f>
        <v>-0.36102329498743646</v>
      </c>
      <c r="S12" s="268">
        <f>IF(Rules!B23=Rules!D23,SUM(C12:H12)*B4*F4,SUM(C12:H12)*B4*F4*POWER(O2,A12-1))</f>
        <v>1669.0981951390545</v>
      </c>
      <c r="T12" s="253">
        <f>IF(Rules!B23=Rules!D23,SUM(C12:H12)*D4*H4,SUM(C12:H12)*D4*H4*POWER(O2,A12-1))</f>
        <v>-5227.1385105196496</v>
      </c>
      <c r="U12" s="264">
        <f t="shared" si="1"/>
        <v>-11947.356639716667</v>
      </c>
      <c r="V12" s="93">
        <f>S12/B4</f>
        <v>6889.5857470544024</v>
      </c>
      <c r="W12" s="9">
        <f>T12/D4</f>
        <v>-6898.3631551314566</v>
      </c>
      <c r="X12" s="97">
        <f t="shared" si="0"/>
        <v>-0.31931394046283329</v>
      </c>
    </row>
    <row r="13" spans="1:24" x14ac:dyDescent="0.3">
      <c r="A13" s="98">
        <v>7</v>
      </c>
      <c r="B13" s="97">
        <f>C13*B4</f>
        <v>0.31964646492032628</v>
      </c>
      <c r="C13" s="97">
        <f>1/(1-D4*B4/(1-D4*B4/(1-D4*B4/(1-D4*B4/(1-D4*B4/(1-D4*B4))))))</f>
        <v>1.3194141214848862</v>
      </c>
      <c r="D13" s="128">
        <f>C13*D4*C12</f>
        <v>1.3184550706477989</v>
      </c>
      <c r="E13" s="1">
        <f>D13*D4*C11</f>
        <v>1.315455419116649</v>
      </c>
      <c r="F13" s="1">
        <f>E13*D4*C10</f>
        <v>1.3060733207331767</v>
      </c>
      <c r="G13" s="1">
        <f>F13*D4*C9</f>
        <v>1.2767286554735617</v>
      </c>
      <c r="H13" s="1">
        <f>G13*D4*C8</f>
        <v>1.1849464822322804</v>
      </c>
      <c r="I13" s="1">
        <f>H13*D4</f>
        <v>0.89787667753816724</v>
      </c>
      <c r="J13" s="1">
        <f>I13*D4</f>
        <v>0.68035353507969243</v>
      </c>
      <c r="K13" s="1"/>
      <c r="L13" s="1"/>
      <c r="M13" s="235"/>
      <c r="N13" s="97">
        <f>B13+J13</f>
        <v>1.0000000000000187</v>
      </c>
      <c r="R13" s="267">
        <f>B13-J13</f>
        <v>-0.36070707015936615</v>
      </c>
      <c r="S13" s="268">
        <f>IF(Rules!B23=Rules!D23,SUM(C13:I13)*B4*F4,SUM(C13:I13)*B4*F4*POWER(O2,A13-1))</f>
        <v>1970.3350653029552</v>
      </c>
      <c r="T13" s="253">
        <f>IF(Rules!B23=Rules!D23,SUM(C13:I13)*D4*H4,SUM(C13:I13)*D4*H4*POWER(O2,A13-1))</f>
        <v>-6170.5262928609691</v>
      </c>
      <c r="U13" s="264">
        <f t="shared" si="1"/>
        <v>-16147.547867274681</v>
      </c>
      <c r="V13" s="93">
        <f>S13/B4</f>
        <v>8133.0100424090469</v>
      </c>
      <c r="W13" s="9">
        <f>T13/D4</f>
        <v>-8143.3715867250485</v>
      </c>
      <c r="X13" s="97">
        <f t="shared" si="0"/>
        <v>-0.31931394046283335</v>
      </c>
    </row>
    <row r="14" spans="1:24" x14ac:dyDescent="0.3">
      <c r="A14" s="98">
        <v>8</v>
      </c>
      <c r="B14" s="97">
        <f>C14*B4</f>
        <v>0.31969700124044165</v>
      </c>
      <c r="C14" s="97">
        <f>1/(1-D4*B4/(1-D4*B4/(1-D4*B4/(1-D4*B4/(1-D4*B4/(1-D4*B4/(1-D4*B4)))))))</f>
        <v>1.3196227217408745</v>
      </c>
      <c r="D14" s="128">
        <f>C14*D4*C13</f>
        <v>1.3193161160642244</v>
      </c>
      <c r="E14" s="1">
        <f>D14*D4*C12</f>
        <v>1.3183571364649533</v>
      </c>
      <c r="F14" s="1">
        <f>E14*D4*C11</f>
        <v>1.315357707746418</v>
      </c>
      <c r="G14" s="1">
        <f>F14*D4*C10</f>
        <v>1.3059763062605183</v>
      </c>
      <c r="H14" s="1">
        <f>G14*D4*C9</f>
        <v>1.2766338207079537</v>
      </c>
      <c r="I14" s="1">
        <f>H14*D4*C8</f>
        <v>1.1848584650005698</v>
      </c>
      <c r="J14" s="1">
        <f>I14*D4</f>
        <v>0.89780998370788934</v>
      </c>
      <c r="K14" s="1">
        <f>J14*D4</f>
        <v>0.68030299875958</v>
      </c>
      <c r="L14" s="1"/>
      <c r="M14" s="235"/>
      <c r="N14" s="97">
        <f>B14+K14</f>
        <v>1.0000000000000218</v>
      </c>
      <c r="R14" s="267">
        <f>B14-K14</f>
        <v>-0.36060599751913835</v>
      </c>
      <c r="S14" s="268">
        <f>IF(Rules!B23=Rules!D23,SUM(C14:J14)*B4*F4,SUM(C14:J14)*B4*F4*POWER(O2,A14-1))</f>
        <v>2271.861071035903</v>
      </c>
      <c r="T14" s="253">
        <f>IF(Rules!B23=Rules!D23,SUM(C14:J14)*D4*H4,SUM(C14:J14)*D4*H4*POWER(O2,A14-1))</f>
        <v>-7114.8195651681463</v>
      </c>
      <c r="U14" s="264">
        <f t="shared" si="1"/>
        <v>-20990.506361406922</v>
      </c>
      <c r="V14" s="93">
        <f>S14/B4</f>
        <v>9377.6278111622469</v>
      </c>
      <c r="W14" s="9">
        <f>T14/D4</f>
        <v>-9389.5750122154423</v>
      </c>
      <c r="X14" s="97">
        <f t="shared" si="0"/>
        <v>-0.31931394046283329</v>
      </c>
    </row>
    <row r="15" spans="1:24" x14ac:dyDescent="0.3">
      <c r="A15" s="98">
        <v>9</v>
      </c>
      <c r="B15" s="97">
        <f>C15*B4</f>
        <v>0.31971315716675408</v>
      </c>
      <c r="C15" s="97">
        <f>1/(1-D4*B4/(1-D4*B4/(1-D4*B4/(1-D4*B4/(1-D4*B4/(1-D4*B4/(1-D4*B4/(1-D4*B4))))))))</f>
        <v>1.3196894090334357</v>
      </c>
      <c r="D15" s="128">
        <f>C15*D4*C14</f>
        <v>1.3195913831645525</v>
      </c>
      <c r="E15" s="1">
        <f>D15*D4*C13</f>
        <v>1.3192847847692148</v>
      </c>
      <c r="F15" s="1">
        <f>E15*D4*C12</f>
        <v>1.3183258279439192</v>
      </c>
      <c r="G15" s="1">
        <f>F15*D4*C11</f>
        <v>1.3153264704562171</v>
      </c>
      <c r="H15" s="1">
        <f>G15*D4*C10</f>
        <v>1.3059452917610908</v>
      </c>
      <c r="I15" s="1">
        <f>H15*D4*C9</f>
        <v>1.2766035030377849</v>
      </c>
      <c r="J15" s="1">
        <f>I15*D4*C8</f>
        <v>1.1848303268237834</v>
      </c>
      <c r="K15" s="1">
        <f>J15*D4</f>
        <v>0.89778866239670463</v>
      </c>
      <c r="L15" s="1">
        <f>K15*D4</f>
        <v>0.68028684283327079</v>
      </c>
      <c r="M15" s="235"/>
      <c r="N15" s="97">
        <f>B15+L15</f>
        <v>1.0000000000000249</v>
      </c>
      <c r="R15" s="267">
        <f>B15-L15</f>
        <v>-0.36057368566651671</v>
      </c>
      <c r="S15" s="268">
        <f>IF(Rules!B23=Rules!D23,SUM(C15:K15)*B4*F4,SUM(C15:K15)*B4*F4*POWER(O2,A15-1))</f>
        <v>2573.4947248608546</v>
      </c>
      <c r="T15" s="253">
        <f>IF(Rules!B23=Rules!D23,SUM(C15:K15)*D4*H4,SUM(C15:K15)*D4*H4*POWER(O2,A15-1))</f>
        <v>-8059.4499605331139</v>
      </c>
      <c r="U15" s="264">
        <f t="shared" si="1"/>
        <v>-26476.461597079182</v>
      </c>
      <c r="V15" s="93">
        <f>S15/B4</f>
        <v>10622.689922113241</v>
      </c>
      <c r="W15" s="9">
        <f>T15/D4</f>
        <v>-10636.223346000486</v>
      </c>
      <c r="X15" s="97">
        <f t="shared" si="0"/>
        <v>-0.31931394046283323</v>
      </c>
    </row>
    <row r="16" spans="1:24" ht="16.2" thickBot="1" x14ac:dyDescent="0.35">
      <c r="A16" s="99">
        <v>10</v>
      </c>
      <c r="B16" s="129">
        <f>C16*B4</f>
        <v>0.31971832238974401</v>
      </c>
      <c r="C16" s="129">
        <f>1/(1-D4*B4/(1-D4*B4/(1-D4*B4/(1-D4*B4/(1-D4*B4/(1-D4*B4/(1-D4*B4/(1-D4*B4/(1-D4*B4)))))))))</f>
        <v>1.3197107296764006</v>
      </c>
      <c r="D16" s="137">
        <f>C16*D4*C15</f>
        <v>1.3196793890100544</v>
      </c>
      <c r="E16" s="109">
        <f>D16*D4*C14</f>
        <v>1.3195813638854534</v>
      </c>
      <c r="F16" s="109">
        <f>E16*D4*C13</f>
        <v>1.3192747678180294</v>
      </c>
      <c r="G16" s="109">
        <f>F16*D4*C12</f>
        <v>1.3183158182738179</v>
      </c>
      <c r="H16" s="109">
        <f>G16*D4*C11</f>
        <v>1.3153164835593774</v>
      </c>
      <c r="I16" s="109">
        <f>H16*D4*C10</f>
        <v>1.3059353760928516</v>
      </c>
      <c r="J16" s="109">
        <f>I16*D4*C9</f>
        <v>1.2765938101533365</v>
      </c>
      <c r="K16" s="109">
        <f>J16*D4*C8</f>
        <v>1.1848213307467543</v>
      </c>
      <c r="L16" s="109">
        <f>K16*D4</f>
        <v>0.8977818457447504</v>
      </c>
      <c r="M16" s="237">
        <f>L16*D4</f>
        <v>0.68028167761028357</v>
      </c>
      <c r="N16" s="129">
        <f>B16+M16</f>
        <v>1.0000000000000275</v>
      </c>
      <c r="R16" s="269">
        <f>B16-M16</f>
        <v>-0.36056335522053956</v>
      </c>
      <c r="S16" s="270">
        <f>IF(Rules!B23=Rules!D23,SUM(C16:L16)*B4*F4,SUM(C16:L16)*B4*F4*POWER(O2,A16-1))</f>
        <v>2875.1676653433947</v>
      </c>
      <c r="T16" s="254">
        <f>IF(Rules!B23=Rules!D23,SUM(C16:L16)*D4*H4,SUM(C16:L16)*D4*H4*POWER(O2,A16-1))</f>
        <v>-9004.2033904813215</v>
      </c>
      <c r="U16" s="264">
        <f t="shared" si="1"/>
        <v>-32605.49732221711</v>
      </c>
      <c r="V16" s="94">
        <f>S16/B4</f>
        <v>11867.9141977571</v>
      </c>
      <c r="W16" s="10">
        <f>T16/D4</f>
        <v>-11883.034051077992</v>
      </c>
      <c r="X16" s="129">
        <f t="shared" si="0"/>
        <v>-0.31931394046283335</v>
      </c>
    </row>
    <row r="18" spans="1:7" x14ac:dyDescent="0.3">
      <c r="A18" s="457" t="s">
        <v>181</v>
      </c>
      <c r="B18" s="457"/>
      <c r="C18" s="457"/>
      <c r="D18" s="457"/>
      <c r="E18" s="457"/>
      <c r="F18" s="457"/>
    </row>
    <row r="19" spans="1:7" ht="16.2" thickBot="1" x14ac:dyDescent="0.35"/>
    <row r="20" spans="1:7" ht="16.2" thickBot="1" x14ac:dyDescent="0.35">
      <c r="A20" s="29" t="s">
        <v>130</v>
      </c>
      <c r="B20" s="19" t="s">
        <v>135</v>
      </c>
      <c r="C20" s="19" t="s">
        <v>134</v>
      </c>
      <c r="D20" s="19" t="s">
        <v>133</v>
      </c>
      <c r="E20" s="151" t="s">
        <v>146</v>
      </c>
      <c r="F20" s="152" t="s">
        <v>147</v>
      </c>
      <c r="G20" s="150" t="s">
        <v>46</v>
      </c>
    </row>
    <row r="21" spans="1:7" x14ac:dyDescent="0.3">
      <c r="A21" s="95">
        <v>1</v>
      </c>
      <c r="B21" s="107">
        <v>1</v>
      </c>
      <c r="C21" s="108">
        <f t="shared" ref="C21:C30" si="2">B21*$O$2</f>
        <v>10</v>
      </c>
      <c r="D21" s="57">
        <f>SUM($C$21:C21)</f>
        <v>10</v>
      </c>
      <c r="E21" s="57">
        <f t="shared" ref="E21:E30" si="3">D21/R7</f>
        <v>-19.39969137404935</v>
      </c>
      <c r="F21" s="8">
        <f t="shared" ref="F21:F30" si="4">U7/E21</f>
        <v>25.120014982416212</v>
      </c>
      <c r="G21" s="256">
        <f>E21*U7</f>
        <v>9453.8680368608802</v>
      </c>
    </row>
    <row r="22" spans="1:7" x14ac:dyDescent="0.3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-270.58471824091788</v>
      </c>
      <c r="F22" s="9">
        <f t="shared" si="4"/>
        <v>5.6784502622994504</v>
      </c>
      <c r="G22" s="257">
        <f t="shared" ref="G22:G30" si="5">E22*U8</f>
        <v>415753.92401997064</v>
      </c>
    </row>
    <row r="23" spans="1:7" x14ac:dyDescent="0.3">
      <c r="A23" s="97">
        <v>3</v>
      </c>
      <c r="B23" s="93">
        <f t="shared" ref="B23:B30" si="6">C22</f>
        <v>100</v>
      </c>
      <c r="C23" s="1">
        <f t="shared" si="2"/>
        <v>1000</v>
      </c>
      <c r="D23" s="9">
        <f>SUM($C$21:C23)</f>
        <v>1110</v>
      </c>
      <c r="E23" s="9">
        <f t="shared" si="3"/>
        <v>-2960.5891282835209</v>
      </c>
      <c r="F23" s="9">
        <f t="shared" si="4"/>
        <v>1.0777543051114122</v>
      </c>
      <c r="G23" s="257">
        <f t="shared" si="5"/>
        <v>9446611.3121420965</v>
      </c>
    </row>
    <row r="24" spans="1:7" x14ac:dyDescent="0.3">
      <c r="A24" s="97">
        <v>4</v>
      </c>
      <c r="B24" s="93">
        <f t="shared" si="6"/>
        <v>1000</v>
      </c>
      <c r="C24" s="1">
        <f t="shared" si="2"/>
        <v>10000</v>
      </c>
      <c r="D24" s="9">
        <f>SUM($C$21:C24)</f>
        <v>11110</v>
      </c>
      <c r="E24" s="9">
        <f t="shared" si="3"/>
        <v>-30428.424967483279</v>
      </c>
      <c r="F24" s="9">
        <f t="shared" si="4"/>
        <v>0.17982576831519309</v>
      </c>
      <c r="G24" s="257">
        <f t="shared" si="5"/>
        <v>166498709.07188761</v>
      </c>
    </row>
    <row r="25" spans="1:7" x14ac:dyDescent="0.3">
      <c r="A25" s="97">
        <v>5</v>
      </c>
      <c r="B25" s="93">
        <f t="shared" si="6"/>
        <v>10000</v>
      </c>
      <c r="C25" s="1">
        <f t="shared" si="2"/>
        <v>100000</v>
      </c>
      <c r="D25" s="9">
        <f>SUM($C$21:C25)</f>
        <v>111110</v>
      </c>
      <c r="E25" s="9">
        <f t="shared" si="3"/>
        <v>-306922.41660804913</v>
      </c>
      <c r="F25" s="9">
        <f t="shared" si="4"/>
        <v>2.7333670890026675E-2</v>
      </c>
      <c r="G25" s="257">
        <f t="shared" si="5"/>
        <v>2574869239.9545832</v>
      </c>
    </row>
    <row r="26" spans="1:7" x14ac:dyDescent="0.3">
      <c r="A26" s="97">
        <v>6</v>
      </c>
      <c r="B26" s="93">
        <f t="shared" si="6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-3077668.4369873316</v>
      </c>
      <c r="F26" s="9">
        <f t="shared" si="4"/>
        <v>3.8819505363650209E-3</v>
      </c>
      <c r="G26" s="257">
        <f t="shared" si="5"/>
        <v>36770002435.487015</v>
      </c>
    </row>
    <row r="27" spans="1:7" x14ac:dyDescent="0.3">
      <c r="A27" s="97">
        <v>7</v>
      </c>
      <c r="B27" s="93">
        <f t="shared" si="6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-30803693.409976505</v>
      </c>
      <c r="F27" s="9">
        <f t="shared" si="4"/>
        <v>5.2420817375246681E-4</v>
      </c>
      <c r="G27" s="257">
        <f t="shared" si="5"/>
        <v>497404113826.44928</v>
      </c>
    </row>
    <row r="28" spans="1:7" x14ac:dyDescent="0.3">
      <c r="A28" s="97">
        <v>8</v>
      </c>
      <c r="B28" s="93">
        <f t="shared" si="6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-308123300.12371194</v>
      </c>
      <c r="F28" s="9">
        <f t="shared" si="4"/>
        <v>6.81237230452199E-5</v>
      </c>
      <c r="G28" s="257">
        <f t="shared" si="5"/>
        <v>6467664091344.4697</v>
      </c>
    </row>
    <row r="29" spans="1:7" x14ac:dyDescent="0.3">
      <c r="A29" s="97">
        <v>9</v>
      </c>
      <c r="B29" s="93">
        <f t="shared" si="6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-3081509145.4777756</v>
      </c>
      <c r="F29" s="9">
        <f t="shared" si="4"/>
        <v>8.5920438159121904E-6</v>
      </c>
      <c r="G29" s="257">
        <f t="shared" si="5"/>
        <v>81587458551290.609</v>
      </c>
    </row>
    <row r="30" spans="1:7" ht="16.2" thickBot="1" x14ac:dyDescent="0.35">
      <c r="A30" s="129">
        <v>10</v>
      </c>
      <c r="B30" s="94">
        <f t="shared" si="6"/>
        <v>1000000000</v>
      </c>
      <c r="C30" s="109">
        <f t="shared" si="2"/>
        <v>10000000000</v>
      </c>
      <c r="D30" s="10">
        <f>SUM($C$21:C30)</f>
        <v>11111111110</v>
      </c>
      <c r="E30" s="10">
        <f t="shared" si="3"/>
        <v>-30815974361.021404</v>
      </c>
      <c r="F30" s="10">
        <f t="shared" si="4"/>
        <v>1.0580712762877698E-6</v>
      </c>
      <c r="G30" s="258">
        <f t="shared" si="5"/>
        <v>1004770169509794.5</v>
      </c>
    </row>
    <row r="31" spans="1:7" ht="16.2" thickBot="1" x14ac:dyDescent="0.35">
      <c r="A31" s="502" t="s">
        <v>232</v>
      </c>
      <c r="B31" s="502"/>
      <c r="C31" s="502"/>
      <c r="D31" s="502"/>
      <c r="E31" s="502"/>
      <c r="F31" s="502"/>
      <c r="G31" s="502"/>
    </row>
    <row r="32" spans="1:7" ht="16.2" thickBot="1" x14ac:dyDescent="0.35">
      <c r="A32" s="115" t="s">
        <v>130</v>
      </c>
      <c r="B32" s="116" t="s">
        <v>135</v>
      </c>
      <c r="C32" s="116" t="s">
        <v>134</v>
      </c>
      <c r="D32" s="154" t="s">
        <v>133</v>
      </c>
      <c r="E32" s="356" t="s">
        <v>234</v>
      </c>
      <c r="F32" s="152" t="s">
        <v>235</v>
      </c>
      <c r="G32" s="260" t="s">
        <v>236</v>
      </c>
    </row>
    <row r="33" spans="1:7" x14ac:dyDescent="0.3">
      <c r="A33" s="95">
        <v>1</v>
      </c>
      <c r="B33" s="107">
        <v>1</v>
      </c>
      <c r="C33" s="108">
        <f t="shared" ref="C33:C42" si="7">B33*$O$2</f>
        <v>10</v>
      </c>
      <c r="D33" s="57">
        <f>SUM($C$33:C33)</f>
        <v>10</v>
      </c>
      <c r="E33" s="96">
        <f>D33/(B7-((1-B7)/-X7))</f>
        <v>-4.693185726546119</v>
      </c>
      <c r="F33" s="8">
        <f t="shared" ref="F33:F42" si="8">U7/E33</f>
        <v>103.83576665503212</v>
      </c>
      <c r="G33" s="259">
        <f>(B7-((1-B7)/-X7))</f>
        <v>-2.1307488308926041</v>
      </c>
    </row>
    <row r="34" spans="1:7" x14ac:dyDescent="0.3">
      <c r="A34" s="97">
        <v>2</v>
      </c>
      <c r="B34" s="93">
        <f>C33</f>
        <v>10</v>
      </c>
      <c r="C34" s="1">
        <f t="shared" si="7"/>
        <v>100</v>
      </c>
      <c r="D34" s="9">
        <f>SUM($C$33:C34)</f>
        <v>110</v>
      </c>
      <c r="E34" s="96">
        <f>D34/(B8-((1-B8)/-X8))</f>
        <v>-57.722061796860089</v>
      </c>
      <c r="F34" s="9">
        <f t="shared" si="8"/>
        <v>26.61897057102254</v>
      </c>
      <c r="G34" s="259">
        <f t="shared" ref="G34:G42" si="9">(B8-((1-B8)/-X8))</f>
        <v>-1.9056838334555761</v>
      </c>
    </row>
    <row r="35" spans="1:7" x14ac:dyDescent="0.3">
      <c r="A35" s="97">
        <v>3</v>
      </c>
      <c r="B35" s="93">
        <f t="shared" ref="B35:B42" si="10">C34</f>
        <v>100</v>
      </c>
      <c r="C35" s="1">
        <f t="shared" si="7"/>
        <v>1000</v>
      </c>
      <c r="D35" s="9">
        <f>SUM($C$33:C35)</f>
        <v>1110</v>
      </c>
      <c r="E35" s="96">
        <f t="shared" ref="E35:E42" si="11">D35/(B9-((1-B9)/-X9))</f>
        <v>-603.12996675065608</v>
      </c>
      <c r="F35" s="9">
        <f t="shared" si="8"/>
        <v>5.2903816002774278</v>
      </c>
      <c r="G35" s="259">
        <f t="shared" si="9"/>
        <v>-1.8403993520336761</v>
      </c>
    </row>
    <row r="36" spans="1:7" x14ac:dyDescent="0.3">
      <c r="A36" s="97">
        <v>4</v>
      </c>
      <c r="B36" s="93">
        <f t="shared" si="10"/>
        <v>1000</v>
      </c>
      <c r="C36" s="1">
        <f t="shared" si="7"/>
        <v>10000</v>
      </c>
      <c r="D36" s="9">
        <f>SUM($C$33:C36)</f>
        <v>11110</v>
      </c>
      <c r="E36" s="96">
        <f t="shared" si="11"/>
        <v>-6103.9225834803465</v>
      </c>
      <c r="F36" s="9">
        <f t="shared" si="8"/>
        <v>0.89644238169202906</v>
      </c>
      <c r="G36" s="259">
        <f t="shared" si="9"/>
        <v>-1.8201410401350928</v>
      </c>
    </row>
    <row r="37" spans="1:7" x14ac:dyDescent="0.3">
      <c r="A37" s="97">
        <v>5</v>
      </c>
      <c r="B37" s="93">
        <f t="shared" si="10"/>
        <v>10000</v>
      </c>
      <c r="C37" s="1">
        <f t="shared" si="7"/>
        <v>100000</v>
      </c>
      <c r="D37" s="9">
        <f>SUM($C$33:C37)</f>
        <v>111110</v>
      </c>
      <c r="E37" s="96">
        <f t="shared" si="11"/>
        <v>-61260.669810149593</v>
      </c>
      <c r="F37" s="9">
        <f t="shared" si="8"/>
        <v>0.1369445739058201</v>
      </c>
      <c r="G37" s="259">
        <f t="shared" si="9"/>
        <v>-1.8137248636741388</v>
      </c>
    </row>
    <row r="38" spans="1:7" x14ac:dyDescent="0.3">
      <c r="A38" s="97">
        <v>6</v>
      </c>
      <c r="B38" s="93">
        <f t="shared" si="10"/>
        <v>100000</v>
      </c>
      <c r="C38" s="1">
        <f t="shared" si="7"/>
        <v>1000000</v>
      </c>
      <c r="D38" s="9">
        <f>SUM($C$33:C38)</f>
        <v>1111110</v>
      </c>
      <c r="E38" s="96">
        <f t="shared" si="11"/>
        <v>-613303.79790894536</v>
      </c>
      <c r="F38" s="9">
        <f t="shared" si="8"/>
        <v>1.9480323911984711E-2</v>
      </c>
      <c r="G38" s="259">
        <f t="shared" si="9"/>
        <v>-1.8116796337937595</v>
      </c>
    </row>
    <row r="39" spans="1:7" x14ac:dyDescent="0.3">
      <c r="A39" s="97">
        <v>7</v>
      </c>
      <c r="B39" s="93">
        <f t="shared" si="10"/>
        <v>1000000</v>
      </c>
      <c r="C39" s="1">
        <f t="shared" si="7"/>
        <v>10000000</v>
      </c>
      <c r="D39" s="9">
        <f>SUM($C$33:C39)</f>
        <v>11111110</v>
      </c>
      <c r="E39" s="96">
        <f t="shared" si="11"/>
        <v>-6135255.8166380143</v>
      </c>
      <c r="F39" s="9">
        <f t="shared" si="8"/>
        <v>2.6319273963254534E-3</v>
      </c>
      <c r="G39" s="259">
        <f t="shared" si="9"/>
        <v>-1.8110263584882831</v>
      </c>
    </row>
    <row r="40" spans="1:7" x14ac:dyDescent="0.3">
      <c r="A40" s="97">
        <v>8</v>
      </c>
      <c r="B40" s="93">
        <f t="shared" si="10"/>
        <v>10000000</v>
      </c>
      <c r="C40" s="1">
        <f t="shared" si="7"/>
        <v>100000000</v>
      </c>
      <c r="D40" s="9">
        <f>SUM($C$33:C40)</f>
        <v>111111110</v>
      </c>
      <c r="E40" s="96">
        <f>D40/(B14-((1-B14)/-X14))</f>
        <v>-61359638.125470325</v>
      </c>
      <c r="F40" s="9">
        <f t="shared" si="8"/>
        <v>3.4208980043990485E-4</v>
      </c>
      <c r="G40" s="259">
        <f t="shared" si="9"/>
        <v>-1.810817556857101</v>
      </c>
    </row>
    <row r="41" spans="1:7" x14ac:dyDescent="0.3">
      <c r="A41" s="97">
        <v>9</v>
      </c>
      <c r="B41" s="93">
        <f t="shared" si="10"/>
        <v>100000000</v>
      </c>
      <c r="C41" s="1">
        <f t="shared" si="7"/>
        <v>1000000000</v>
      </c>
      <c r="D41" s="9">
        <f>SUM($C$33:C41)</f>
        <v>1111111110</v>
      </c>
      <c r="E41" s="96">
        <f t="shared" si="11"/>
        <v>-613619006.44591379</v>
      </c>
      <c r="F41" s="9">
        <f t="shared" si="8"/>
        <v>4.3148046783021048E-5</v>
      </c>
      <c r="G41" s="259">
        <f t="shared" si="9"/>
        <v>-1.8107508051870238</v>
      </c>
    </row>
    <row r="42" spans="1:7" ht="16.2" thickBot="1" x14ac:dyDescent="0.35">
      <c r="A42" s="129">
        <v>10</v>
      </c>
      <c r="B42" s="94">
        <f t="shared" si="10"/>
        <v>1000000000</v>
      </c>
      <c r="C42" s="109">
        <f t="shared" si="7"/>
        <v>10000000000</v>
      </c>
      <c r="D42" s="10">
        <f>SUM($C$33:C42)</f>
        <v>11111111110</v>
      </c>
      <c r="E42" s="357">
        <f t="shared" si="11"/>
        <v>-6136262391.0083694</v>
      </c>
      <c r="F42" s="10">
        <f t="shared" si="8"/>
        <v>5.313576122493527E-6</v>
      </c>
      <c r="G42" s="259">
        <f t="shared" si="9"/>
        <v>-1.8107294639618752</v>
      </c>
    </row>
    <row r="43" spans="1:7" ht="16.2" thickBot="1" x14ac:dyDescent="0.35"/>
    <row r="44" spans="1:7" ht="16.2" thickBot="1" x14ac:dyDescent="0.35">
      <c r="A44" s="115" t="s">
        <v>130</v>
      </c>
      <c r="B44" s="116" t="s">
        <v>135</v>
      </c>
      <c r="C44" s="116" t="s">
        <v>134</v>
      </c>
      <c r="D44" s="154" t="s">
        <v>133</v>
      </c>
      <c r="E44" s="151" t="s">
        <v>146</v>
      </c>
      <c r="F44" s="152" t="s">
        <v>147</v>
      </c>
      <c r="G44" s="260" t="s">
        <v>46</v>
      </c>
    </row>
    <row r="45" spans="1:7" x14ac:dyDescent="0.3">
      <c r="A45" s="95">
        <v>1</v>
      </c>
      <c r="B45" s="107">
        <v>1</v>
      </c>
      <c r="C45" s="108">
        <f t="shared" ref="C45:C54" si="12">B45*$O$2</f>
        <v>10</v>
      </c>
      <c r="D45" s="57">
        <f>SUM(C45:C45)</f>
        <v>10</v>
      </c>
      <c r="E45" s="57">
        <f t="shared" ref="E45:E54" si="13">D45/R7</f>
        <v>-19.39969137404935</v>
      </c>
      <c r="F45" s="8">
        <f t="shared" ref="F45:F54" si="14">U7/E45</f>
        <v>25.120014982416212</v>
      </c>
      <c r="G45" s="256">
        <f>E45*U7</f>
        <v>9453.8680368608802</v>
      </c>
    </row>
    <row r="46" spans="1:7" x14ac:dyDescent="0.3">
      <c r="A46" s="97">
        <v>2</v>
      </c>
      <c r="B46" s="93">
        <f t="shared" ref="B46:B54" si="15">B45*$O$2*2</f>
        <v>20</v>
      </c>
      <c r="C46" s="1">
        <f t="shared" si="12"/>
        <v>200</v>
      </c>
      <c r="D46" s="9">
        <f>SUM($C$45:C46)</f>
        <v>210</v>
      </c>
      <c r="E46" s="9">
        <f t="shared" si="13"/>
        <v>-516.57082573266143</v>
      </c>
      <c r="F46" s="9">
        <f t="shared" si="14"/>
        <v>2.9744263278711407</v>
      </c>
      <c r="G46" s="257">
        <f t="shared" ref="G46:G54" si="16">E46*U8</f>
        <v>793712.03676539857</v>
      </c>
    </row>
    <row r="47" spans="1:7" x14ac:dyDescent="0.3">
      <c r="A47" s="97">
        <v>3</v>
      </c>
      <c r="B47" s="93">
        <f t="shared" si="15"/>
        <v>400</v>
      </c>
      <c r="C47" s="1">
        <f t="shared" si="12"/>
        <v>4000</v>
      </c>
      <c r="D47" s="9">
        <f>SUM($C$45:C47)</f>
        <v>4210</v>
      </c>
      <c r="E47" s="9">
        <f t="shared" si="13"/>
        <v>-11228.901108174436</v>
      </c>
      <c r="F47" s="9">
        <f t="shared" si="14"/>
        <v>0.28415849849730823</v>
      </c>
      <c r="G47" s="257">
        <f t="shared" si="16"/>
        <v>35829039.301007412</v>
      </c>
    </row>
    <row r="48" spans="1:7" x14ac:dyDescent="0.3">
      <c r="A48" s="97">
        <v>4</v>
      </c>
      <c r="B48" s="93">
        <f t="shared" si="15"/>
        <v>8000</v>
      </c>
      <c r="C48" s="1">
        <f t="shared" si="12"/>
        <v>80000</v>
      </c>
      <c r="D48" s="9">
        <f>SUM($C$45:C48)</f>
        <v>84210</v>
      </c>
      <c r="E48" s="9">
        <f t="shared" si="13"/>
        <v>-230637.05369142815</v>
      </c>
      <c r="F48" s="9">
        <f t="shared" si="14"/>
        <v>2.3724786675950543E-2</v>
      </c>
      <c r="G48" s="257">
        <f t="shared" si="16"/>
        <v>1262003266.5115802</v>
      </c>
    </row>
    <row r="49" spans="1:7" x14ac:dyDescent="0.3">
      <c r="A49" s="97">
        <v>5</v>
      </c>
      <c r="B49" s="93">
        <f t="shared" si="15"/>
        <v>160000</v>
      </c>
      <c r="C49" s="1">
        <f t="shared" si="12"/>
        <v>1600000</v>
      </c>
      <c r="D49" s="9">
        <f>SUM($C$45:C49)</f>
        <v>1684210</v>
      </c>
      <c r="E49" s="9">
        <f t="shared" si="13"/>
        <v>-4652342.7529065106</v>
      </c>
      <c r="F49" s="9">
        <f t="shared" si="14"/>
        <v>1.8032455409900572E-3</v>
      </c>
      <c r="G49" s="257">
        <f t="shared" si="16"/>
        <v>39029975003.365211</v>
      </c>
    </row>
    <row r="50" spans="1:7" x14ac:dyDescent="0.3">
      <c r="A50" s="97">
        <v>6</v>
      </c>
      <c r="B50" s="93">
        <f t="shared" si="15"/>
        <v>3200000</v>
      </c>
      <c r="C50" s="1">
        <f t="shared" si="12"/>
        <v>32000000</v>
      </c>
      <c r="D50" s="9">
        <f>SUM($C$45:C50)</f>
        <v>33684210</v>
      </c>
      <c r="E50" s="9">
        <f t="shared" si="13"/>
        <v>-93302040.249707997</v>
      </c>
      <c r="F50" s="9">
        <f t="shared" si="14"/>
        <v>1.2805032567070855E-4</v>
      </c>
      <c r="G50" s="257">
        <f t="shared" si="16"/>
        <v>1114712750076.4604</v>
      </c>
    </row>
    <row r="51" spans="1:7" x14ac:dyDescent="0.3">
      <c r="A51" s="97">
        <v>7</v>
      </c>
      <c r="B51" s="93">
        <f t="shared" si="15"/>
        <v>64000000</v>
      </c>
      <c r="C51" s="1">
        <f t="shared" si="12"/>
        <v>640000000</v>
      </c>
      <c r="D51" s="9">
        <f>SUM($C$45:C51)</f>
        <v>673684210</v>
      </c>
      <c r="E51" s="9">
        <f t="shared" si="13"/>
        <v>-1867676754.1660759</v>
      </c>
      <c r="F51" s="9">
        <f t="shared" si="14"/>
        <v>8.6457936745508272E-6</v>
      </c>
      <c r="G51" s="257">
        <f t="shared" si="16"/>
        <v>30158399788492.918</v>
      </c>
    </row>
    <row r="52" spans="1:7" x14ac:dyDescent="0.3">
      <c r="A52" s="97">
        <v>8</v>
      </c>
      <c r="B52" s="93">
        <f t="shared" si="15"/>
        <v>1280000000</v>
      </c>
      <c r="C52" s="1">
        <f t="shared" si="12"/>
        <v>12800000000</v>
      </c>
      <c r="D52" s="9">
        <f>SUM($C$45:C52)</f>
        <v>13473684210</v>
      </c>
      <c r="E52" s="9">
        <f t="shared" si="13"/>
        <v>-37364004766.129585</v>
      </c>
      <c r="F52" s="9">
        <f t="shared" si="14"/>
        <v>5.6178416882214894E-7</v>
      </c>
      <c r="G52" s="257">
        <f t="shared" si="16"/>
        <v>784289379731081.63</v>
      </c>
    </row>
    <row r="53" spans="1:7" x14ac:dyDescent="0.3">
      <c r="A53" s="97">
        <v>9</v>
      </c>
      <c r="B53" s="93">
        <f t="shared" si="15"/>
        <v>25600000000</v>
      </c>
      <c r="C53" s="1">
        <f t="shared" si="12"/>
        <v>256000000000</v>
      </c>
      <c r="D53" s="9">
        <f>SUM($C$45:C53)</f>
        <v>269473684210</v>
      </c>
      <c r="E53" s="9">
        <f t="shared" si="13"/>
        <v>-747347060870.18164</v>
      </c>
      <c r="F53" s="9">
        <f t="shared" si="14"/>
        <v>3.5427263962543755E-8</v>
      </c>
      <c r="G53" s="257">
        <f t="shared" si="16"/>
        <v>1.9787105756819364E+16</v>
      </c>
    </row>
    <row r="54" spans="1:7" ht="16.2" thickBot="1" x14ac:dyDescent="0.35">
      <c r="A54" s="129">
        <v>10</v>
      </c>
      <c r="B54" s="94">
        <f t="shared" si="15"/>
        <v>512000000000</v>
      </c>
      <c r="C54" s="109">
        <f t="shared" si="12"/>
        <v>5120000000000</v>
      </c>
      <c r="D54" s="10">
        <f>SUM($C$45:C54)</f>
        <v>5389473684210</v>
      </c>
      <c r="E54" s="10">
        <f t="shared" si="13"/>
        <v>-14947369459976.08</v>
      </c>
      <c r="F54" s="10">
        <f t="shared" si="14"/>
        <v>2.1813535424760479E-9</v>
      </c>
      <c r="G54" s="258">
        <f t="shared" si="16"/>
        <v>4.8736641490143987E+17</v>
      </c>
    </row>
  </sheetData>
  <mergeCells count="2">
    <mergeCell ref="A18:F18"/>
    <mergeCell ref="A31:G31"/>
  </mergeCells>
  <conditionalFormatting sqref="F45:F54">
    <cfRule type="cellIs" dxfId="104" priority="37" operator="equal">
      <formula>MAX($F$45:$F$54)</formula>
    </cfRule>
  </conditionalFormatting>
  <conditionalFormatting sqref="F21:F30">
    <cfRule type="cellIs" dxfId="103" priority="36" operator="equal">
      <formula>MAX($F$21:$F$30)</formula>
    </cfRule>
  </conditionalFormatting>
  <conditionalFormatting sqref="E21:E30">
    <cfRule type="cellIs" dxfId="102" priority="32" stopIfTrue="1" operator="lessThan">
      <formula>0</formula>
    </cfRule>
    <cfRule type="cellIs" dxfId="101" priority="33" operator="equal">
      <formula>MIN($E$21:$E$30)</formula>
    </cfRule>
  </conditionalFormatting>
  <conditionalFormatting sqref="E45:E54">
    <cfRule type="cellIs" dxfId="100" priority="30" stopIfTrue="1" operator="lessThan">
      <formula>0</formula>
    </cfRule>
    <cfRule type="cellIs" dxfId="99" priority="31" operator="equal">
      <formula>MIN($E$45:$E$54)</formula>
    </cfRule>
  </conditionalFormatting>
  <conditionalFormatting sqref="R7:R16">
    <cfRule type="cellIs" dxfId="98" priority="26" operator="lessThanOrEqual">
      <formula>0</formula>
    </cfRule>
    <cfRule type="cellIs" dxfId="97" priority="27" operator="greaterThan">
      <formula>0</formula>
    </cfRule>
  </conditionalFormatting>
  <conditionalFormatting sqref="U7:U16">
    <cfRule type="cellIs" dxfId="96" priority="11" operator="lessThanOrEqual">
      <formula>0</formula>
    </cfRule>
    <cfRule type="cellIs" dxfId="95" priority="12" operator="greaterThan">
      <formula>0</formula>
    </cfRule>
  </conditionalFormatting>
  <conditionalFormatting sqref="S7:T16">
    <cfRule type="cellIs" dxfId="94" priority="5" operator="lessThanOrEqual">
      <formula>0</formula>
    </cfRule>
    <cfRule type="cellIs" dxfId="93" priority="6" operator="greaterThan">
      <formula>0</formula>
    </cfRule>
  </conditionalFormatting>
  <conditionalFormatting sqref="E33:E42">
    <cfRule type="cellIs" dxfId="92" priority="3" stopIfTrue="1" operator="lessThan">
      <formula>0</formula>
    </cfRule>
    <cfRule type="cellIs" dxfId="91" priority="4" operator="equal">
      <formula>MIN($E$33:$E$42)</formula>
    </cfRule>
  </conditionalFormatting>
  <conditionalFormatting sqref="F33:F42">
    <cfRule type="cellIs" dxfId="90" priority="1" operator="lessThanOrEqual">
      <formula>0</formula>
    </cfRule>
    <cfRule type="cellIs" dxfId="89" priority="2" operator="equal">
      <formula>MAX($F$33:$F$42)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132"/>
  <sheetViews>
    <sheetView workbookViewId="0">
      <selection activeCell="E3" sqref="E3"/>
    </sheetView>
  </sheetViews>
  <sheetFormatPr defaultColWidth="8.796875" defaultRowHeight="15.6" x14ac:dyDescent="0.3"/>
  <cols>
    <col min="1" max="1" width="6.69921875" style="272" customWidth="1"/>
    <col min="2" max="10" width="6.69921875" customWidth="1"/>
    <col min="11" max="11" width="6.69921875" style="272" customWidth="1"/>
    <col min="12" max="19" width="6.69921875" customWidth="1"/>
    <col min="20" max="20" width="6.69921875" style="272" customWidth="1"/>
    <col min="21" max="27" width="6.69921875" customWidth="1"/>
  </cols>
  <sheetData>
    <row r="1" spans="1:27" x14ac:dyDescent="0.3">
      <c r="B1" s="413" t="s">
        <v>47</v>
      </c>
      <c r="C1" s="413"/>
      <c r="D1" s="413"/>
      <c r="E1" s="413"/>
      <c r="F1" s="413"/>
      <c r="G1" s="413"/>
      <c r="H1" s="413"/>
      <c r="I1" s="413"/>
      <c r="J1" s="413"/>
      <c r="L1" s="413" t="s">
        <v>47</v>
      </c>
      <c r="M1" s="413"/>
      <c r="N1" s="413"/>
      <c r="O1" s="413"/>
      <c r="P1" s="413"/>
      <c r="Q1" s="413"/>
      <c r="R1" s="413"/>
      <c r="S1" s="413"/>
      <c r="U1" s="413" t="s">
        <v>47</v>
      </c>
      <c r="V1" s="413"/>
      <c r="W1" s="413"/>
      <c r="X1" s="413"/>
      <c r="Y1" s="413"/>
      <c r="Z1" s="413"/>
      <c r="AA1" s="413"/>
    </row>
    <row r="2" spans="1:27" x14ac:dyDescent="0.3">
      <c r="A2" s="272" t="s">
        <v>55</v>
      </c>
      <c r="B2" s="49" t="s">
        <v>137</v>
      </c>
      <c r="C2" s="49" t="s">
        <v>138</v>
      </c>
      <c r="D2" s="49" t="s">
        <v>139</v>
      </c>
      <c r="E2" s="49" t="s">
        <v>140</v>
      </c>
      <c r="F2" s="49" t="s">
        <v>141</v>
      </c>
      <c r="G2" s="49" t="s">
        <v>142</v>
      </c>
      <c r="H2" s="49" t="s">
        <v>143</v>
      </c>
      <c r="I2" s="49" t="s">
        <v>144</v>
      </c>
      <c r="J2" s="49" t="s">
        <v>145</v>
      </c>
      <c r="K2" s="272" t="s">
        <v>55</v>
      </c>
      <c r="L2" s="49" t="s">
        <v>152</v>
      </c>
      <c r="M2" s="49" t="s">
        <v>153</v>
      </c>
      <c r="N2" s="49" t="s">
        <v>154</v>
      </c>
      <c r="O2" s="49" t="s">
        <v>155</v>
      </c>
      <c r="P2" s="49" t="s">
        <v>156</v>
      </c>
      <c r="Q2" s="49" t="s">
        <v>157</v>
      </c>
      <c r="R2" s="49" t="s">
        <v>158</v>
      </c>
      <c r="S2" s="49" t="s">
        <v>159</v>
      </c>
      <c r="T2" s="272" t="s">
        <v>55</v>
      </c>
      <c r="U2" s="49" t="s">
        <v>161</v>
      </c>
      <c r="V2" s="49" t="s">
        <v>162</v>
      </c>
      <c r="W2" s="49" t="s">
        <v>163</v>
      </c>
      <c r="X2" s="49" t="s">
        <v>164</v>
      </c>
      <c r="Y2" s="49" t="s">
        <v>165</v>
      </c>
      <c r="Z2" s="49" t="s">
        <v>166</v>
      </c>
      <c r="AA2" s="49" t="s">
        <v>167</v>
      </c>
    </row>
    <row r="3" spans="1:27" x14ac:dyDescent="0.3">
      <c r="A3" s="272">
        <v>1</v>
      </c>
      <c r="B3" s="1">
        <f>'1x2'!U7</f>
        <v>4.7399114426772719</v>
      </c>
      <c r="C3" s="1">
        <f>'1x3'!U7</f>
        <v>17.503011866585112</v>
      </c>
      <c r="D3" s="1">
        <f>'1x4'!U7</f>
        <v>32.012777985242998</v>
      </c>
      <c r="E3" s="1">
        <f>'1x5'!U7</f>
        <v>47.525509289515824</v>
      </c>
      <c r="F3" s="1">
        <f>'1x6'!U7</f>
        <v>63.671275305649537</v>
      </c>
      <c r="G3" s="1">
        <f>'1x7'!U7</f>
        <v>80.23229263900943</v>
      </c>
      <c r="H3" s="1">
        <f>'1x8'!U7</f>
        <v>97.068267298115515</v>
      </c>
      <c r="I3" s="1">
        <f>'1x9'!U7</f>
        <v>114.08498945678205</v>
      </c>
      <c r="J3" s="1">
        <f>'1x10'!U7</f>
        <v>131.21836733478597</v>
      </c>
      <c r="K3" s="272">
        <v>1</v>
      </c>
      <c r="L3" s="1">
        <f>'2x3'!U7</f>
        <v>-32.411814211100634</v>
      </c>
      <c r="M3" s="1">
        <f>'2x4'!U7</f>
        <v>-29.981522245151567</v>
      </c>
      <c r="N3" s="1">
        <f>'2x5'!U7</f>
        <v>-26.549990789343752</v>
      </c>
      <c r="O3" s="1">
        <f>'2x6'!U7</f>
        <v>-22.928095312399137</v>
      </c>
      <c r="P3" s="1">
        <f>'2x7'!U7</f>
        <v>-19.516020970004575</v>
      </c>
      <c r="Q3" s="1">
        <f>'2x8'!U7</f>
        <v>-16.499594201383303</v>
      </c>
      <c r="R3" s="1">
        <f>'2x9'!U7</f>
        <v>-13.946234968739134</v>
      </c>
      <c r="S3" s="1">
        <f>'2x10'!U7</f>
        <v>-11.857432048222449</v>
      </c>
      <c r="T3" s="272">
        <v>1</v>
      </c>
      <c r="U3" s="1">
        <f>'3x4'!U7</f>
        <v>-118.87215452415926</v>
      </c>
      <c r="V3" s="1">
        <f>'3x5'!U7</f>
        <v>-138.2790532134967</v>
      </c>
      <c r="W3" s="1">
        <f>'3x6'!U7</f>
        <v>-158.04255111545817</v>
      </c>
      <c r="X3" s="1">
        <f>'3x7'!U7</f>
        <v>-178.61061888797269</v>
      </c>
      <c r="Y3" s="1">
        <f>'3x8'!U7</f>
        <v>-200.14761057214301</v>
      </c>
      <c r="Z3" s="1">
        <f>'3x9'!U7</f>
        <v>-222.66389642971762</v>
      </c>
      <c r="AA3" s="1">
        <f>'3x10'!U7</f>
        <v>-246.08962266186006</v>
      </c>
    </row>
    <row r="4" spans="1:27" x14ac:dyDescent="0.3">
      <c r="A4" s="272">
        <v>2</v>
      </c>
      <c r="B4" s="1">
        <f>'1x2'!U8</f>
        <v>9.1616069363387709</v>
      </c>
      <c r="C4" s="1">
        <f>'1x3'!U8</f>
        <v>31.967675468940406</v>
      </c>
      <c r="D4" s="1">
        <f>'1x4'!U8</f>
        <v>56.367933992946604</v>
      </c>
      <c r="E4" s="1">
        <f>'1x5'!U8</f>
        <v>81.705941861061405</v>
      </c>
      <c r="F4" s="1">
        <f>'1x6'!U8</f>
        <v>107.73426159687509</v>
      </c>
      <c r="G4" s="1">
        <f>'1x7'!U8</f>
        <v>134.30019201009063</v>
      </c>
      <c r="H4" s="1">
        <f>'1x8'!U8</f>
        <v>161.28573540753754</v>
      </c>
      <c r="I4" s="1">
        <f>'1x9'!U8</f>
        <v>188.59470181980535</v>
      </c>
      <c r="J4" s="1">
        <f>'1x10'!U8</f>
        <v>216.1491099122014</v>
      </c>
      <c r="K4" s="272">
        <v>2</v>
      </c>
      <c r="L4" s="1">
        <f>'2x3'!U8</f>
        <v>-68.43797266882342</v>
      </c>
      <c r="M4" s="1">
        <f>'2x4'!U8</f>
        <v>-62.430001033050615</v>
      </c>
      <c r="N4" s="1">
        <f>'2x5'!U8</f>
        <v>-54.685380915919183</v>
      </c>
      <c r="O4" s="1">
        <f>'2x6'!U8</f>
        <v>-46.846660454106313</v>
      </c>
      <c r="P4" s="1">
        <f>'2x7'!U8</f>
        <v>-39.64399734519526</v>
      </c>
      <c r="Q4" s="1">
        <f>'2x8'!U8</f>
        <v>-33.377636983475099</v>
      </c>
      <c r="R4" s="1">
        <f>'2x9'!U8</f>
        <v>-28.12918668653947</v>
      </c>
      <c r="S4" s="1">
        <f>'2x10'!U8</f>
        <v>-23.866136334831936</v>
      </c>
      <c r="T4" s="272">
        <v>2</v>
      </c>
      <c r="U4" s="1">
        <f>'3x4'!U8</f>
        <v>-255.98382666458906</v>
      </c>
      <c r="V4" s="1">
        <f>'3x5'!U8</f>
        <v>-297.3133457701374</v>
      </c>
      <c r="W4" s="1">
        <f>'3x6'!U8</f>
        <v>-339.26065128104182</v>
      </c>
      <c r="X4" s="1">
        <f>'3x7'!U8</f>
        <v>-382.89006606296942</v>
      </c>
      <c r="Y4" s="1">
        <f>'3x8'!U8</f>
        <v>-428.60083666499935</v>
      </c>
      <c r="Z4" s="1">
        <f>'3x9'!U8</f>
        <v>-476.43440427141206</v>
      </c>
      <c r="AA4" s="1">
        <f>'3x10'!U8</f>
        <v>-526.24710409226884</v>
      </c>
    </row>
    <row r="5" spans="1:27" x14ac:dyDescent="0.3">
      <c r="A5" s="272">
        <v>3</v>
      </c>
      <c r="B5" s="1">
        <f>'1x2'!U9</f>
        <v>13.270479283955169</v>
      </c>
      <c r="C5" s="1">
        <f>'1x3'!U9</f>
        <v>43.667928244632961</v>
      </c>
      <c r="D5" s="1">
        <f>'1x4'!U9</f>
        <v>74.227431590782999</v>
      </c>
      <c r="E5" s="1">
        <f>'1x5'!U9</f>
        <v>105.14037108477036</v>
      </c>
      <c r="F5" s="1">
        <f>'1x6'!U9</f>
        <v>136.58251097493184</v>
      </c>
      <c r="G5" s="1">
        <f>'1x7'!U9</f>
        <v>168.58973010275329</v>
      </c>
      <c r="H5" s="1">
        <f>'1x8'!U9</f>
        <v>201.12219837478446</v>
      </c>
      <c r="I5" s="1">
        <f>'1x9'!U9</f>
        <v>234.10928348941789</v>
      </c>
      <c r="J5" s="1">
        <f>'1x10'!U9</f>
        <v>267.47328769290573</v>
      </c>
      <c r="K5" s="272">
        <v>3</v>
      </c>
      <c r="L5" s="1">
        <f>'2x3'!U9</f>
        <v>-107.75347453887861</v>
      </c>
      <c r="M5" s="1">
        <f>'2x4'!U9</f>
        <v>-97.243218611474447</v>
      </c>
      <c r="N5" s="1">
        <f>'2x5'!U9</f>
        <v>-84.37487864973798</v>
      </c>
      <c r="O5" s="1">
        <f>'2x6'!U9</f>
        <v>-71.746098757635195</v>
      </c>
      <c r="P5" s="1">
        <f>'2x7'!U9</f>
        <v>-60.38093441493038</v>
      </c>
      <c r="Q5" s="1">
        <f>'2x8'!U9</f>
        <v>-50.633165243432245</v>
      </c>
      <c r="R5" s="1">
        <f>'2x9'!U9</f>
        <v>-42.548531632467984</v>
      </c>
      <c r="S5" s="1">
        <f>'2x10'!U9</f>
        <v>-36.02599762701459</v>
      </c>
      <c r="T5" s="272">
        <v>3</v>
      </c>
      <c r="U5" s="1">
        <f>'3x4'!U9</f>
        <v>-405.84383881512821</v>
      </c>
      <c r="V5" s="1">
        <f>'3x5'!U9</f>
        <v>-471.8140839805215</v>
      </c>
      <c r="W5" s="1">
        <f>'3x6'!U9</f>
        <v>-538.44178370135137</v>
      </c>
      <c r="X5" s="1">
        <f>'3x7'!U9</f>
        <v>-607.57222156043838</v>
      </c>
      <c r="Y5" s="1">
        <f>'3x8'!U9</f>
        <v>-679.92857117500296</v>
      </c>
      <c r="Z5" s="1">
        <f>'3x9'!U9</f>
        <v>-755.62442438209848</v>
      </c>
      <c r="AA5" s="1">
        <f>'3x10'!U9</f>
        <v>-834.45599981320038</v>
      </c>
    </row>
    <row r="6" spans="1:27" x14ac:dyDescent="0.3">
      <c r="A6" s="272">
        <v>4</v>
      </c>
      <c r="B6" s="1">
        <f>'1x2'!U10</f>
        <v>17.073896978650126</v>
      </c>
      <c r="C6" s="1">
        <f>'1x3'!U10</f>
        <v>52.939768542689663</v>
      </c>
      <c r="D6" s="1">
        <f>'1x4'!U10</f>
        <v>86.887409401382783</v>
      </c>
      <c r="E6" s="1">
        <f>'1x5'!U10</f>
        <v>120.53479360373139</v>
      </c>
      <c r="F6" s="1">
        <f>'1x6'!U10</f>
        <v>154.57421421549631</v>
      </c>
      <c r="G6" s="1">
        <f>'1x7'!U10</f>
        <v>189.22525505810614</v>
      </c>
      <c r="H6" s="1">
        <f>'1x8'!U10</f>
        <v>224.51118905315397</v>
      </c>
      <c r="I6" s="1">
        <f>'1x9'!U10</f>
        <v>260.37695241806506</v>
      </c>
      <c r="J6" s="1">
        <f>'1x10'!U10</f>
        <v>296.74056326326735</v>
      </c>
      <c r="K6" s="272">
        <v>4</v>
      </c>
      <c r="L6" s="1">
        <f>'2x3'!U10</f>
        <v>-149.95954507264253</v>
      </c>
      <c r="M6" s="1">
        <f>'2x4'!U10</f>
        <v>-134.28638928741816</v>
      </c>
      <c r="N6" s="1">
        <f>'2x5'!U10</f>
        <v>-115.57590017435075</v>
      </c>
      <c r="O6" s="1">
        <f>'2x6'!U10</f>
        <v>-97.613160063510804</v>
      </c>
      <c r="P6" s="1">
        <f>'2x7'!U10</f>
        <v>-81.722668831619444</v>
      </c>
      <c r="Q6" s="1">
        <f>'2x8'!U10</f>
        <v>-68.264835533736573</v>
      </c>
      <c r="R6" s="1">
        <f>'2x9'!U10</f>
        <v>-57.203817760998618</v>
      </c>
      <c r="S6" s="1">
        <f>'2x10'!U10</f>
        <v>-48.336854774330732</v>
      </c>
      <c r="T6" s="272">
        <v>4</v>
      </c>
      <c r="U6" s="1">
        <f>'3x4'!U10</f>
        <v>-563.68586082756997</v>
      </c>
      <c r="V6" s="1">
        <f>'3x5'!U10</f>
        <v>-656.8015941825339</v>
      </c>
      <c r="W6" s="1">
        <f>'3x6'!U10</f>
        <v>-750.4227181225815</v>
      </c>
      <c r="X6" s="1">
        <f>'3x7'!U10</f>
        <v>-847.26691086300536</v>
      </c>
      <c r="Y6" s="1">
        <f>'3x8'!U10</f>
        <v>-948.44963816460847</v>
      </c>
      <c r="Z6" s="1">
        <f>'3x9'!U10</f>
        <v>-1054.1971049722151</v>
      </c>
      <c r="AA6" s="1">
        <f>'3x10'!U10</f>
        <v>-1164.2654941021501</v>
      </c>
    </row>
    <row r="7" spans="1:27" x14ac:dyDescent="0.3">
      <c r="A7" s="272">
        <v>5</v>
      </c>
      <c r="B7" s="1">
        <f>'1x2'!U11</f>
        <v>20.581032933511409</v>
      </c>
      <c r="C7" s="1">
        <f>'1x3'!U11</f>
        <v>60.146959104607205</v>
      </c>
      <c r="D7" s="1">
        <f>'1x4'!U11</f>
        <v>95.59419516693707</v>
      </c>
      <c r="E7" s="1">
        <f>'1x5'!U11</f>
        <v>130.28152614625321</v>
      </c>
      <c r="F7" s="1">
        <f>'1x6'!U11</f>
        <v>165.34520191756198</v>
      </c>
      <c r="G7" s="1">
        <f>'1x7'!U11</f>
        <v>201.11549161407871</v>
      </c>
      <c r="H7" s="1">
        <f>'1x8'!U11</f>
        <v>237.63746137164514</v>
      </c>
      <c r="I7" s="1">
        <f>'1x9'!U11</f>
        <v>274.85170541412242</v>
      </c>
      <c r="J7" s="1">
        <f>'1x10'!U11</f>
        <v>312.66396705705893</v>
      </c>
      <c r="K7" s="272">
        <v>5</v>
      </c>
      <c r="L7" s="1">
        <f>'2x3'!U11</f>
        <v>-194.62425915273008</v>
      </c>
      <c r="M7" s="1">
        <f>'2x4'!U11</f>
        <v>-173.39936593112867</v>
      </c>
      <c r="N7" s="1">
        <f>'2x5'!U11</f>
        <v>-148.23571453301702</v>
      </c>
      <c r="O7" s="1">
        <f>'2x6'!U11</f>
        <v>-124.43111992407773</v>
      </c>
      <c r="P7" s="1">
        <f>'2x7'!U11</f>
        <v>-103.6638973794395</v>
      </c>
      <c r="Q7" s="1">
        <f>'2x8'!U11</f>
        <v>-86.270928916894491</v>
      </c>
      <c r="R7" s="1">
        <f>'2x9'!U11</f>
        <v>-72.094465381741884</v>
      </c>
      <c r="S7" s="1">
        <f>'2x10'!U11</f>
        <v>-60.798500883767474</v>
      </c>
      <c r="T7" s="272">
        <v>5</v>
      </c>
      <c r="U7" s="1">
        <f>'3x4'!U11</f>
        <v>-726.10942718291756</v>
      </c>
      <c r="V7" s="1">
        <f>'3x5'!U11</f>
        <v>-848.37015697947163</v>
      </c>
      <c r="W7" s="1">
        <f>'3x6'!U11</f>
        <v>-970.90329252077481</v>
      </c>
      <c r="X7" s="1">
        <f>'3x7'!U11</f>
        <v>-1097.3054871280419</v>
      </c>
      <c r="Y7" s="1">
        <f>'3x8'!U11</f>
        <v>-1229.1128457183036</v>
      </c>
      <c r="Z7" s="1">
        <f>'3x9'!U11</f>
        <v>-1366.6888713333844</v>
      </c>
      <c r="AA7" s="1">
        <f>'3x10'!U11</f>
        <v>-1509.7658098233862</v>
      </c>
    </row>
    <row r="8" spans="1:27" x14ac:dyDescent="0.3">
      <c r="A8" s="272">
        <v>6</v>
      </c>
      <c r="B8" s="1">
        <f>'1x2'!U12</f>
        <v>23.80265793781237</v>
      </c>
      <c r="C8" s="1">
        <f>'1x3'!U12</f>
        <v>65.650517459905231</v>
      </c>
      <c r="D8" s="1">
        <f>'1x4'!U12</f>
        <v>101.42631703358765</v>
      </c>
      <c r="E8" s="1">
        <f>'1x5'!U12</f>
        <v>136.26423452717245</v>
      </c>
      <c r="F8" s="1">
        <f>'1x6'!U12</f>
        <v>171.58052592172248</v>
      </c>
      <c r="G8" s="1">
        <f>'1x7'!U12</f>
        <v>207.73030738241178</v>
      </c>
      <c r="H8" s="1">
        <f>'1x8'!U12</f>
        <v>244.7431642170101</v>
      </c>
      <c r="I8" s="1">
        <f>'1x9'!U12</f>
        <v>282.54066114576693</v>
      </c>
      <c r="J8" s="1">
        <f>'1x10'!U12</f>
        <v>321.01187636041686</v>
      </c>
      <c r="K8" s="272">
        <v>6</v>
      </c>
      <c r="L8" s="1">
        <f>'2x3'!U12</f>
        <v>-241.31871931569401</v>
      </c>
      <c r="M8" s="1">
        <f>'2x4'!U12</f>
        <v>-214.4045362001998</v>
      </c>
      <c r="N8" s="1">
        <f>'2x5'!U12</f>
        <v>-182.29280967304567</v>
      </c>
      <c r="O8" s="1">
        <f>'2x6'!U12</f>
        <v>-152.18000176866235</v>
      </c>
      <c r="P8" s="1">
        <f>'2x7'!U12</f>
        <v>-126.19821329083834</v>
      </c>
      <c r="Q8" s="1">
        <f>'2x8'!U12</f>
        <v>-104.6493571480712</v>
      </c>
      <c r="R8" s="1">
        <f>'2x9'!U12</f>
        <v>-87.219768284761358</v>
      </c>
      <c r="S8" s="1">
        <f>'2x10'!U12</f>
        <v>-73.410683544163476</v>
      </c>
      <c r="T8" s="272">
        <v>6</v>
      </c>
      <c r="U8" s="1">
        <f>'3x4'!U12</f>
        <v>-890.99382448353151</v>
      </c>
      <c r="V8" s="1">
        <f>'3x5'!U12</f>
        <v>-1043.8231005954676</v>
      </c>
      <c r="W8" s="1">
        <f>'3x6'!U12</f>
        <v>-1196.7137333372295</v>
      </c>
      <c r="X8" s="1">
        <f>'3x7'!U12</f>
        <v>-1354.0946221690128</v>
      </c>
      <c r="Y8" s="1">
        <f>'3x8'!U12</f>
        <v>-1517.9157808598034</v>
      </c>
      <c r="Z8" s="1">
        <f>'3x9'!U12</f>
        <v>-1688.6838979863899</v>
      </c>
      <c r="AA8" s="1">
        <f>'3x10'!U12</f>
        <v>-1866.1148568790991</v>
      </c>
    </row>
    <row r="9" spans="1:27" x14ac:dyDescent="0.3">
      <c r="A9" s="272">
        <v>7</v>
      </c>
      <c r="B9" s="1">
        <f>'1x2'!U13</f>
        <v>26.750907690159295</v>
      </c>
      <c r="C9" s="1">
        <f>'1x3'!U13</f>
        <v>69.785755960278024</v>
      </c>
      <c r="D9" s="1">
        <f>'1x4'!U13</f>
        <v>105.24557263144163</v>
      </c>
      <c r="E9" s="1">
        <f>'1x5'!U13</f>
        <v>139.84367715662711</v>
      </c>
      <c r="F9" s="1">
        <f>'1x6'!U13</f>
        <v>175.09354028854438</v>
      </c>
      <c r="G9" s="1">
        <f>'1x7'!U13</f>
        <v>211.30877543634242</v>
      </c>
      <c r="H9" s="1">
        <f>'1x8'!U13</f>
        <v>248.48176415486392</v>
      </c>
      <c r="I9" s="1">
        <f>'1x9'!U13</f>
        <v>286.50915599880807</v>
      </c>
      <c r="J9" s="1">
        <f>'1x10'!U13</f>
        <v>325.26331025570585</v>
      </c>
      <c r="K9" s="272">
        <v>7</v>
      </c>
      <c r="L9" s="1">
        <f>'2x3'!U13</f>
        <v>-289.64432530653971</v>
      </c>
      <c r="M9" s="1">
        <f>'2x4'!U13</f>
        <v>-257.11470684325514</v>
      </c>
      <c r="N9" s="1">
        <f>'2x5'!U13</f>
        <v>-217.67841260357022</v>
      </c>
      <c r="O9" s="1">
        <f>'2x6'!U13</f>
        <v>-180.83683633884448</v>
      </c>
      <c r="P9" s="1">
        <f>'2x7'!U13</f>
        <v>-149.31814962726617</v>
      </c>
      <c r="Q9" s="1">
        <f>'2x8'!U13</f>
        <v>-123.39767014225117</v>
      </c>
      <c r="R9" s="1">
        <f>'2x9'!U13</f>
        <v>-102.57889510720815</v>
      </c>
      <c r="S9" s="1">
        <f>'2x10'!U13</f>
        <v>-86.17310509953586</v>
      </c>
      <c r="T9" s="272">
        <v>7</v>
      </c>
      <c r="U9" s="1">
        <f>'3x4'!U13</f>
        <v>-1057.1357602224714</v>
      </c>
      <c r="V9" s="1">
        <f>'3x5'!U13</f>
        <v>-1241.4621356287428</v>
      </c>
      <c r="W9" s="1">
        <f>'3x6'!U13</f>
        <v>-1425.7174717820217</v>
      </c>
      <c r="X9" s="1">
        <f>'3x7'!U13</f>
        <v>-1615.1000449060725</v>
      </c>
      <c r="Y9" s="1">
        <f>'3x8'!U13</f>
        <v>-1811.9477220564518</v>
      </c>
      <c r="Z9" s="1">
        <f>'3x9'!U13</f>
        <v>-2016.9025907315117</v>
      </c>
      <c r="AA9" s="1">
        <f>'3x10'!U13</f>
        <v>-2229.6638390476855</v>
      </c>
    </row>
    <row r="10" spans="1:27" x14ac:dyDescent="0.3">
      <c r="A10" s="272">
        <v>8</v>
      </c>
      <c r="B10" s="1">
        <f>'1x2'!U14</f>
        <v>29.439032861506547</v>
      </c>
      <c r="C10" s="1">
        <f>'1x3'!U14</f>
        <v>72.848077300614875</v>
      </c>
      <c r="D10" s="1">
        <f>'1x4'!U14</f>
        <v>107.69923933469971</v>
      </c>
      <c r="E10" s="1">
        <f>'1x5'!U14</f>
        <v>141.94078692282724</v>
      </c>
      <c r="F10" s="1">
        <f>'1x6'!U14</f>
        <v>177.03011187666223</v>
      </c>
      <c r="G10" s="1">
        <f>'1x7'!U14</f>
        <v>213.20212929286532</v>
      </c>
      <c r="H10" s="1">
        <f>'1x8'!U14</f>
        <v>250.40516305792553</v>
      </c>
      <c r="I10" s="1">
        <f>'1x9'!U14</f>
        <v>288.51171888326985</v>
      </c>
      <c r="J10" s="1">
        <f>'1x10'!U14</f>
        <v>327.38001500960922</v>
      </c>
      <c r="K10" s="272">
        <v>8</v>
      </c>
      <c r="L10" s="1">
        <f>'2x3'!U14</f>
        <v>-339.24968965975768</v>
      </c>
      <c r="M10" s="1">
        <f>'2x4'!U14</f>
        <v>-301.34038127328267</v>
      </c>
      <c r="N10" s="1">
        <f>'2x5'!U14</f>
        <v>-254.31809379916217</v>
      </c>
      <c r="O10" s="1">
        <f>'2x6'!U14</f>
        <v>-210.3759519426942</v>
      </c>
      <c r="P10" s="1">
        <f>'2x7'!U14</f>
        <v>-173.01522915490386</v>
      </c>
      <c r="Q10" s="1">
        <f>'2x8'!U14</f>
        <v>-142.5130646738985</v>
      </c>
      <c r="R10" s="1">
        <f>'2x9'!U14</f>
        <v>-118.17089093610321</v>
      </c>
      <c r="S10" s="1">
        <f>'2x10'!U14</f>
        <v>-99.085422970722902</v>
      </c>
      <c r="T10" s="272">
        <v>8</v>
      </c>
      <c r="U10" s="1">
        <f>'3x4'!U14</f>
        <v>-1223.8968262006947</v>
      </c>
      <c r="V10" s="1">
        <f>'3x5'!U14</f>
        <v>-1440.2871872978067</v>
      </c>
      <c r="W10" s="1">
        <f>'3x6'!U14</f>
        <v>-1656.5670487301072</v>
      </c>
      <c r="X10" s="1">
        <f>'3x7'!U14</f>
        <v>-1878.6481633622686</v>
      </c>
      <c r="Y10" s="1">
        <f>'3x8'!U14</f>
        <v>-2109.2252238504284</v>
      </c>
      <c r="Z10" s="1">
        <f>'3x9'!U14</f>
        <v>-2349.0613811790627</v>
      </c>
      <c r="AA10" s="1">
        <f>'3x10'!U14</f>
        <v>-2597.8338188901862</v>
      </c>
    </row>
    <row r="11" spans="1:27" x14ac:dyDescent="0.3">
      <c r="A11" s="272">
        <v>9</v>
      </c>
      <c r="B11" s="1">
        <f>'1x2'!U15</f>
        <v>31.881141653143317</v>
      </c>
      <c r="C11" s="1">
        <f>'1x3'!U15</f>
        <v>75.086734309478857</v>
      </c>
      <c r="D11" s="1">
        <f>'1x4'!U15</f>
        <v>109.2503881466728</v>
      </c>
      <c r="E11" s="1">
        <f>'1x5'!U15</f>
        <v>143.14853716211462</v>
      </c>
      <c r="F11" s="1">
        <f>'1x6'!U15</f>
        <v>178.07909721614385</v>
      </c>
      <c r="G11" s="1">
        <f>'1x7'!U15</f>
        <v>214.18631748349065</v>
      </c>
      <c r="H11" s="1">
        <f>'1x8'!U15</f>
        <v>251.37725862295648</v>
      </c>
      <c r="I11" s="1">
        <f>'1x9'!U15</f>
        <v>289.50439965191492</v>
      </c>
      <c r="J11" s="1">
        <f>'1x10'!U15</f>
        <v>328.41525187660505</v>
      </c>
      <c r="K11" s="272">
        <v>9</v>
      </c>
      <c r="L11" s="1">
        <f>'2x3'!U15</f>
        <v>-389.83811718173934</v>
      </c>
      <c r="M11" s="1">
        <f>'2x4'!U15</f>
        <v>-346.89599943054748</v>
      </c>
      <c r="N11" s="1">
        <f>'2x5'!U15</f>
        <v>-292.13338797996539</v>
      </c>
      <c r="O11" s="1">
        <f>'2x6'!U15</f>
        <v>-240.76928857044641</v>
      </c>
      <c r="P11" s="1">
        <f>'2x7'!U15</f>
        <v>-197.28002007244186</v>
      </c>
      <c r="Q11" s="1">
        <f>'2x8'!U15</f>
        <v>-161.99239424903317</v>
      </c>
      <c r="R11" s="1">
        <f>'2x9'!U15</f>
        <v>-133.9946791412417</v>
      </c>
      <c r="S11" s="1">
        <f>'2x10'!U15</f>
        <v>-112.14725002466912</v>
      </c>
      <c r="T11" s="272">
        <v>9</v>
      </c>
      <c r="U11" s="1">
        <f>'3x4'!U15</f>
        <v>-1390.954271784517</v>
      </c>
      <c r="V11" s="1">
        <f>'3x5'!U15</f>
        <v>-1639.7377566837738</v>
      </c>
      <c r="W11" s="1">
        <f>'3x6'!U15</f>
        <v>-1888.4540016037051</v>
      </c>
      <c r="X11" s="1">
        <f>'3x7'!U15</f>
        <v>-2143.6875599839068</v>
      </c>
      <c r="Y11" s="1">
        <f>'3x8'!U15</f>
        <v>-2408.46236548663</v>
      </c>
      <c r="Z11" s="1">
        <f>'3x9'!U15</f>
        <v>-2683.6472541523522</v>
      </c>
      <c r="AA11" s="1">
        <f>'3x10'!U15</f>
        <v>-2968.8900936082309</v>
      </c>
    </row>
    <row r="12" spans="1:27" x14ac:dyDescent="0.3">
      <c r="A12" s="272">
        <v>10</v>
      </c>
      <c r="B12" s="1">
        <f>'1x2'!U16</f>
        <v>34.091943791913138</v>
      </c>
      <c r="C12" s="1">
        <f>'1x3'!U16</f>
        <v>76.704671672281336</v>
      </c>
      <c r="D12" s="1">
        <f>'1x4'!U16</f>
        <v>110.21780235320429</v>
      </c>
      <c r="E12" s="1">
        <f>'1x5'!U16</f>
        <v>143.83438033047653</v>
      </c>
      <c r="F12" s="1">
        <f>'1x6'!U16</f>
        <v>178.63928795679169</v>
      </c>
      <c r="G12" s="1">
        <f>'1x7'!U16</f>
        <v>214.6906774947129</v>
      </c>
      <c r="H12" s="1">
        <f>'1x8'!U16</f>
        <v>251.86161366927212</v>
      </c>
      <c r="I12" s="1">
        <f>'1x9'!U16</f>
        <v>289.98952184906489</v>
      </c>
      <c r="J12" s="1">
        <f>'1x10'!U16</f>
        <v>328.91441285360753</v>
      </c>
      <c r="K12" s="272">
        <v>10</v>
      </c>
      <c r="L12" s="1">
        <f>'2x3'!U16</f>
        <v>-441.16786350421228</v>
      </c>
      <c r="M12" s="1">
        <f>'2x4'!U16</f>
        <v>-393.60489261851012</v>
      </c>
      <c r="N12" s="1">
        <f>'2x5'!U16</f>
        <v>-331.04336958284352</v>
      </c>
      <c r="O12" s="1">
        <f>'2x6'!U16</f>
        <v>-271.98672866813877</v>
      </c>
      <c r="P12" s="1">
        <f>'2x7'!U16</f>
        <v>-222.10219688749112</v>
      </c>
      <c r="Q12" s="1">
        <f>'2x8'!U16</f>
        <v>-181.83218008228687</v>
      </c>
      <c r="R12" s="1">
        <f>'2x9'!U16</f>
        <v>-150.04906343135099</v>
      </c>
      <c r="S12" s="1">
        <f>'2x10'!U16</f>
        <v>-125.35815499057435</v>
      </c>
      <c r="T12" s="272">
        <v>10</v>
      </c>
      <c r="U12" s="1">
        <f>'3x4'!U16</f>
        <v>-1558.1505806983816</v>
      </c>
      <c r="V12" s="1">
        <f>'3x5'!U16</f>
        <v>-1839.5110661658048</v>
      </c>
      <c r="W12" s="1">
        <f>'3x6'!U16</f>
        <v>-2120.911201994626</v>
      </c>
      <c r="X12" s="1">
        <f>'3x7'!U16</f>
        <v>-2409.5824086448001</v>
      </c>
      <c r="Y12" s="1">
        <f>'3x8'!U16</f>
        <v>-2708.8568252247146</v>
      </c>
      <c r="Z12" s="1">
        <f>'3x9'!U16</f>
        <v>-3019.6955676498678</v>
      </c>
      <c r="AA12" s="1">
        <f>'3x10'!U16</f>
        <v>-3341.7099176971783</v>
      </c>
    </row>
    <row r="13" spans="1:27" x14ac:dyDescent="0.3">
      <c r="A13" s="367"/>
      <c r="B13" s="413" t="s">
        <v>248</v>
      </c>
      <c r="C13" s="413"/>
      <c r="D13" s="413"/>
      <c r="E13" s="413"/>
      <c r="F13" s="413"/>
      <c r="G13" s="413"/>
      <c r="H13" s="413"/>
      <c r="I13" s="413"/>
      <c r="J13" s="413"/>
      <c r="K13" s="367"/>
      <c r="L13" s="413" t="s">
        <v>248</v>
      </c>
      <c r="M13" s="413"/>
      <c r="N13" s="413"/>
      <c r="O13" s="413"/>
      <c r="P13" s="413"/>
      <c r="Q13" s="413"/>
      <c r="R13" s="413"/>
      <c r="S13" s="413"/>
      <c r="T13" s="367"/>
      <c r="U13" s="413" t="s">
        <v>248</v>
      </c>
      <c r="V13" s="413"/>
      <c r="W13" s="413"/>
      <c r="X13" s="413"/>
      <c r="Y13" s="413"/>
      <c r="Z13" s="413"/>
      <c r="AA13" s="413"/>
    </row>
    <row r="14" spans="1:27" x14ac:dyDescent="0.3">
      <c r="A14" s="367" t="s">
        <v>55</v>
      </c>
      <c r="B14" s="366" t="s">
        <v>137</v>
      </c>
      <c r="C14" s="366" t="s">
        <v>138</v>
      </c>
      <c r="D14" s="366" t="s">
        <v>139</v>
      </c>
      <c r="E14" s="366" t="s">
        <v>140</v>
      </c>
      <c r="F14" s="366" t="s">
        <v>141</v>
      </c>
      <c r="G14" s="366" t="s">
        <v>142</v>
      </c>
      <c r="H14" s="366" t="s">
        <v>143</v>
      </c>
      <c r="I14" s="366" t="s">
        <v>144</v>
      </c>
      <c r="J14" s="366" t="s">
        <v>145</v>
      </c>
      <c r="K14" s="367" t="s">
        <v>55</v>
      </c>
      <c r="L14" s="366" t="s">
        <v>152</v>
      </c>
      <c r="M14" s="366" t="s">
        <v>153</v>
      </c>
      <c r="N14" s="366" t="s">
        <v>154</v>
      </c>
      <c r="O14" s="366" t="s">
        <v>155</v>
      </c>
      <c r="P14" s="366" t="s">
        <v>156</v>
      </c>
      <c r="Q14" s="366" t="s">
        <v>157</v>
      </c>
      <c r="R14" s="366" t="s">
        <v>158</v>
      </c>
      <c r="S14" s="366" t="s">
        <v>159</v>
      </c>
      <c r="T14" s="367" t="s">
        <v>55</v>
      </c>
      <c r="U14" s="366" t="s">
        <v>161</v>
      </c>
      <c r="V14" s="366" t="s">
        <v>162</v>
      </c>
      <c r="W14" s="366" t="s">
        <v>163</v>
      </c>
      <c r="X14" s="366" t="s">
        <v>164</v>
      </c>
      <c r="Y14" s="366" t="s">
        <v>165</v>
      </c>
      <c r="Z14" s="366" t="s">
        <v>166</v>
      </c>
      <c r="AA14" s="366" t="s">
        <v>167</v>
      </c>
    </row>
    <row r="15" spans="1:27" x14ac:dyDescent="0.3">
      <c r="A15" s="367">
        <v>1</v>
      </c>
      <c r="B15" s="1">
        <f>'1x2'!B7</f>
        <v>0.54622204413945596</v>
      </c>
      <c r="C15" s="1">
        <f>'1x3'!B7</f>
        <v>0.60863716620300201</v>
      </c>
      <c r="D15" s="1">
        <f>'1x4'!B7</f>
        <v>0.64326420850828114</v>
      </c>
      <c r="E15" s="1">
        <f>'1x5'!B7</f>
        <v>0.66422948787519054</v>
      </c>
      <c r="F15" s="1">
        <f>'1x6'!B7</f>
        <v>0.67760068711456678</v>
      </c>
      <c r="G15" s="1">
        <f>'1x7'!B7</f>
        <v>0.68641335984375196</v>
      </c>
      <c r="H15" s="1">
        <f>'1x8'!B7</f>
        <v>0.69234801568343018</v>
      </c>
      <c r="I15" s="1">
        <f>'1x9'!B7</f>
        <v>0.696402710387937</v>
      </c>
      <c r="J15" s="1">
        <f>'1x10'!B7</f>
        <v>0.69920039008563861</v>
      </c>
      <c r="K15" s="367">
        <v>1</v>
      </c>
      <c r="L15" s="1">
        <f>'2x3'!B7</f>
        <v>0.39151450498629714</v>
      </c>
      <c r="M15" s="1">
        <f>'2x4'!B7</f>
        <v>0.42727505578589536</v>
      </c>
      <c r="N15" s="1">
        <f>'2x5'!B7</f>
        <v>0.4500823573859859</v>
      </c>
      <c r="O15" s="1">
        <f>'2x6'!B7</f>
        <v>0.46511416427474456</v>
      </c>
      <c r="P15" s="1">
        <f>'2x7'!B7</f>
        <v>0.47523692762641795</v>
      </c>
      <c r="Q15" s="1">
        <f>'2x8'!B7</f>
        <v>0.48215303465365061</v>
      </c>
      <c r="R15" s="1">
        <f>'2x9'!B7</f>
        <v>0.48692504675994153</v>
      </c>
      <c r="S15" s="1">
        <f>'2x10'!B7</f>
        <v>0.4902400813875642</v>
      </c>
      <c r="T15" s="367">
        <v>1</v>
      </c>
      <c r="U15" s="1">
        <f>'3x4'!B7</f>
        <v>0.28952187138743751</v>
      </c>
      <c r="V15" s="1">
        <f>'3x5'!B7</f>
        <v>0.30894254313971087</v>
      </c>
      <c r="W15" s="1">
        <f>'3x6'!B7</f>
        <v>0.32202086870187641</v>
      </c>
      <c r="X15" s="1">
        <f>'3x7'!B7</f>
        <v>0.33095628447547337</v>
      </c>
      <c r="Y15" s="1">
        <f>'3x8'!B7</f>
        <v>0.33712158991080698</v>
      </c>
      <c r="Z15" s="1">
        <f>'3x9'!B7</f>
        <v>0.34140452141910255</v>
      </c>
      <c r="AA15" s="1">
        <f>'3x10'!B7</f>
        <v>0.34439384248141069</v>
      </c>
    </row>
    <row r="16" spans="1:27" x14ac:dyDescent="0.3">
      <c r="A16" s="367">
        <v>2</v>
      </c>
      <c r="B16" s="1">
        <f>'1x2'!B8</f>
        <v>0.72622730126516277</v>
      </c>
      <c r="C16" s="1">
        <f>'1x3'!B8</f>
        <v>0.79894400268611143</v>
      </c>
      <c r="D16" s="1">
        <f>'1x4'!B8</f>
        <v>0.83483925184435459</v>
      </c>
      <c r="E16" s="1">
        <f>'1x5'!B8</f>
        <v>0.85489575582745492</v>
      </c>
      <c r="F16" s="1">
        <f>'1x6'!B8</f>
        <v>0.8670048232742904</v>
      </c>
      <c r="G16" s="1">
        <f>'1x7'!B8</f>
        <v>0.87469055328219703</v>
      </c>
      <c r="H16" s="1">
        <f>'1x8'!B8</f>
        <v>0.87973314745181697</v>
      </c>
      <c r="I16" s="1">
        <f>'1x9'!B8</f>
        <v>0.88311647178466834</v>
      </c>
      <c r="J16" s="1">
        <f>'1x10'!B8</f>
        <v>0.88542154519836935</v>
      </c>
      <c r="K16" s="367">
        <v>2</v>
      </c>
      <c r="L16" s="1">
        <f>'2x3'!B8</f>
        <v>0.51395429879662491</v>
      </c>
      <c r="M16" s="1">
        <f>'2x4'!B8</f>
        <v>0.56571074443139036</v>
      </c>
      <c r="N16" s="1">
        <f>'2x5'!B8</f>
        <v>0.59812263031323532</v>
      </c>
      <c r="O16" s="1">
        <f>'2x6'!B8</f>
        <v>0.6191475311952036</v>
      </c>
      <c r="P16" s="1">
        <f>'2x7'!B8</f>
        <v>0.63313158022167182</v>
      </c>
      <c r="Q16" s="1">
        <f>'2x8'!B8</f>
        <v>0.64259781085859846</v>
      </c>
      <c r="R16" s="1">
        <f>'2x9'!B8</f>
        <v>0.649085443661233</v>
      </c>
      <c r="S16" s="1">
        <f>'2x10'!B8</f>
        <v>0.65357043316664498</v>
      </c>
      <c r="T16" s="367">
        <v>2</v>
      </c>
      <c r="U16" s="1">
        <f>'3x4'!B8</f>
        <v>0.36449891898782183</v>
      </c>
      <c r="V16" s="1">
        <f>'3x5'!B8</f>
        <v>0.39280531932404145</v>
      </c>
      <c r="W16" s="1">
        <f>'3x6'!B8</f>
        <v>0.41196177623276597</v>
      </c>
      <c r="X16" s="1">
        <f>'3x7'!B8</f>
        <v>0.42507909175951708</v>
      </c>
      <c r="Y16" s="1">
        <f>'3x8'!B8</f>
        <v>0.4341388750055219</v>
      </c>
      <c r="Z16" s="1">
        <f>'3x9'!B8</f>
        <v>0.44043528214678707</v>
      </c>
      <c r="AA16" s="1">
        <f>'3x10'!B8</f>
        <v>0.44483071143664821</v>
      </c>
    </row>
    <row r="17" spans="1:27" x14ac:dyDescent="0.3">
      <c r="A17" s="367">
        <v>3</v>
      </c>
      <c r="B17" s="1">
        <f>'1x2'!B9</f>
        <v>0.81470465605030895</v>
      </c>
      <c r="C17" s="1">
        <f>'1x3'!B9</f>
        <v>0.88551839005233235</v>
      </c>
      <c r="D17" s="1">
        <f>'1x4'!B9</f>
        <v>0.91609202489952868</v>
      </c>
      <c r="E17" s="1">
        <f>'1x5'!B9</f>
        <v>0.93166190700946894</v>
      </c>
      <c r="F17" s="1">
        <f>'1x6'!B9</f>
        <v>0.94048737189993481</v>
      </c>
      <c r="G17" s="1">
        <f>'1x7'!B9</f>
        <v>0.94585242419163673</v>
      </c>
      <c r="H17" s="1">
        <f>'1x8'!B9</f>
        <v>0.94926932273586651</v>
      </c>
      <c r="I17" s="1">
        <f>'1x9'!B9</f>
        <v>0.95151510739157241</v>
      </c>
      <c r="J17" s="1">
        <f>'1x10'!B9</f>
        <v>0.95302334318021398</v>
      </c>
      <c r="K17" s="367">
        <v>3</v>
      </c>
      <c r="L17" s="1">
        <f>'2x3'!B9</f>
        <v>0.56966931951632183</v>
      </c>
      <c r="M17" s="1">
        <f>'2x4'!B9</f>
        <v>0.63206056398849009</v>
      </c>
      <c r="N17" s="1">
        <f>'2x5'!B9</f>
        <v>0.67068179850878029</v>
      </c>
      <c r="O17" s="1">
        <f>'2x6'!B9</f>
        <v>0.69541799959647632</v>
      </c>
      <c r="P17" s="1">
        <f>'2x7'!B9</f>
        <v>0.71169256399141267</v>
      </c>
      <c r="Q17" s="1">
        <f>'2x8'!B9</f>
        <v>0.72261604332669827</v>
      </c>
      <c r="R17" s="1">
        <f>'2x9'!B9</f>
        <v>0.7300548297524514</v>
      </c>
      <c r="S17" s="1">
        <f>'2x10'!B9</f>
        <v>0.73517339996799147</v>
      </c>
      <c r="T17" s="367">
        <v>3</v>
      </c>
      <c r="U17" s="1">
        <f>'3x4'!B9</f>
        <v>0.39070117158772599</v>
      </c>
      <c r="V17" s="1">
        <f>'3x5'!B9</f>
        <v>0.42405186504637349</v>
      </c>
      <c r="W17" s="1">
        <f>'3x6'!B9</f>
        <v>0.44681772332386416</v>
      </c>
      <c r="X17" s="1">
        <f>'3x7'!B9</f>
        <v>0.46248555538994601</v>
      </c>
      <c r="Y17" s="1">
        <f>'3x8'!B9</f>
        <v>0.47333997810260547</v>
      </c>
      <c r="Z17" s="1">
        <f>'3x9'!B9</f>
        <v>0.48089796070707047</v>
      </c>
      <c r="AA17" s="1">
        <f>'3x10'!B9</f>
        <v>0.4861804810280852</v>
      </c>
    </row>
    <row r="18" spans="1:27" x14ac:dyDescent="0.3">
      <c r="A18" s="367">
        <v>4</v>
      </c>
      <c r="B18" s="1">
        <f>'1x2'!B10</f>
        <v>0.86659959193954295</v>
      </c>
      <c r="C18" s="1">
        <f>'1x3'!B10</f>
        <v>0.93143398353971929</v>
      </c>
      <c r="D18" s="1">
        <f>'1x4'!B10</f>
        <v>0.95553609178137844</v>
      </c>
      <c r="E18" s="1">
        <f>'1x5'!B10</f>
        <v>0.96660835598072803</v>
      </c>
      <c r="F18" s="1">
        <f>'1x6'!B10</f>
        <v>0.97246387180456317</v>
      </c>
      <c r="G18" s="1">
        <f>'1x7'!B10</f>
        <v>0.9758599406918711</v>
      </c>
      <c r="H18" s="1">
        <f>'1x8'!B10</f>
        <v>0.97795427039188598</v>
      </c>
      <c r="I18" s="1">
        <f>'1x9'!B10</f>
        <v>0.97930050016555981</v>
      </c>
      <c r="J18" s="1">
        <f>'1x10'!B10</f>
        <v>0.98019073749168673</v>
      </c>
      <c r="K18" s="367">
        <v>4</v>
      </c>
      <c r="L18" s="1">
        <f>'2x3'!B10</f>
        <v>0.5992283261494995</v>
      </c>
      <c r="M18" s="1">
        <f>'2x4'!B10</f>
        <v>0.66970681355286754</v>
      </c>
      <c r="N18" s="1">
        <f>'2x5'!B10</f>
        <v>0.71308055018969385</v>
      </c>
      <c r="O18" s="1">
        <f>'2x6'!B10</f>
        <v>0.74059137280789078</v>
      </c>
      <c r="P18" s="1">
        <f>'2x7'!B10</f>
        <v>0.7585221933108196</v>
      </c>
      <c r="Q18" s="1">
        <f>'2x8'!B10</f>
        <v>0.77046423956190091</v>
      </c>
      <c r="R18" s="1">
        <f>'2x9'!B10</f>
        <v>0.77854798104135381</v>
      </c>
      <c r="S18" s="1">
        <f>'2x10'!B10</f>
        <v>0.78408546583577543</v>
      </c>
      <c r="T18" s="367">
        <v>4</v>
      </c>
      <c r="U18" s="1">
        <f>'3x4'!B10</f>
        <v>0.40076926143965846</v>
      </c>
      <c r="V18" s="1">
        <f>'3x5'!B10</f>
        <v>0.43700404557282602</v>
      </c>
      <c r="W18" s="1">
        <f>'3x6'!B10</f>
        <v>0.46196550856671253</v>
      </c>
      <c r="X18" s="1">
        <f>'3x7'!B10</f>
        <v>0.47924606600663006</v>
      </c>
      <c r="Y18" s="1">
        <f>'3x8'!B10</f>
        <v>0.4912639253152859</v>
      </c>
      <c r="Z18" s="1">
        <f>'3x9'!B10</f>
        <v>0.49965333929304312</v>
      </c>
      <c r="AA18" s="1">
        <f>'3x10'!B10</f>
        <v>0.50552698986799904</v>
      </c>
    </row>
    <row r="19" spans="1:27" x14ac:dyDescent="0.3">
      <c r="A19" s="367">
        <v>5</v>
      </c>
      <c r="B19" s="1">
        <f>'1x2'!B11</f>
        <v>0.90023313544939987</v>
      </c>
      <c r="C19" s="1">
        <f>'1x3'!B11</f>
        <v>0.95777277729224775</v>
      </c>
      <c r="D19" s="1">
        <f>'1x4'!B11</f>
        <v>0.97593500231783026</v>
      </c>
      <c r="E19" s="1">
        <f>'1x5'!B11</f>
        <v>0.9834005894129888</v>
      </c>
      <c r="F19" s="1">
        <f>'1x6'!B11</f>
        <v>0.98706786710694494</v>
      </c>
      <c r="G19" s="1">
        <f>'1x7'!B11</f>
        <v>0.98909195734561517</v>
      </c>
      <c r="H19" s="1">
        <f>'1x8'!B11</f>
        <v>0.99029878805639082</v>
      </c>
      <c r="I19" s="1">
        <f>'1x9'!B11</f>
        <v>0.9910567409879113</v>
      </c>
      <c r="J19" s="1">
        <f>'1x10'!B11</f>
        <v>0.99154996481192259</v>
      </c>
      <c r="K19" s="367">
        <v>5</v>
      </c>
      <c r="L19" s="1">
        <f>'2x3'!B11</f>
        <v>0.61619122420050754</v>
      </c>
      <c r="M19" s="1">
        <f>'2x4'!B11</f>
        <v>0.69313076555408915</v>
      </c>
      <c r="N19" s="1">
        <f>'2x5'!B11</f>
        <v>0.74043214076917907</v>
      </c>
      <c r="O19" s="1">
        <f>'2x6'!B11</f>
        <v>0.7702246806863573</v>
      </c>
      <c r="P19" s="1">
        <f>'2x7'!B11</f>
        <v>0.78948838841551494</v>
      </c>
      <c r="Q19" s="1">
        <f>'2x8'!B11</f>
        <v>0.80222803744979387</v>
      </c>
      <c r="R19" s="1">
        <f>'2x9'!B11</f>
        <v>0.81080319608730445</v>
      </c>
      <c r="S19" s="1">
        <f>'2x10'!B11</f>
        <v>0.81665213800170999</v>
      </c>
      <c r="T19" s="367">
        <v>5</v>
      </c>
      <c r="U19" s="1">
        <f>'3x4'!B11</f>
        <v>0.40477725414845073</v>
      </c>
      <c r="V19" s="1">
        <f>'3x5'!B11</f>
        <v>0.44260786214090014</v>
      </c>
      <c r="W19" s="1">
        <f>'3x6'!B11</f>
        <v>0.46887341761714357</v>
      </c>
      <c r="X19" s="1">
        <f>'3x7'!B11</f>
        <v>0.48715646030370835</v>
      </c>
      <c r="Y19" s="1">
        <f>'3x8'!B11</f>
        <v>0.49991950014871933</v>
      </c>
      <c r="Z19" s="1">
        <f>'3x9'!B11</f>
        <v>0.5088522370925127</v>
      </c>
      <c r="AA19" s="1">
        <f>'3x10'!B11</f>
        <v>0.51511748189078843</v>
      </c>
    </row>
    <row r="20" spans="1:27" x14ac:dyDescent="0.3">
      <c r="A20" s="367">
        <v>6</v>
      </c>
      <c r="B20" s="1">
        <f>'1x2'!B12</f>
        <v>0.92346160707511948</v>
      </c>
      <c r="C20" s="1">
        <f>'1x3'!B12</f>
        <v>0.97356504340050443</v>
      </c>
      <c r="D20" s="1">
        <f>'1x4'!B12</f>
        <v>0.98683000928500009</v>
      </c>
      <c r="E20" s="1">
        <f>'1x5'!B12</f>
        <v>0.99167875939019556</v>
      </c>
      <c r="F20" s="1">
        <f>'1x6'!B12</f>
        <v>0.9938845787114885</v>
      </c>
      <c r="G20" s="1">
        <f>'1x7'!B12</f>
        <v>0.99504139174897788</v>
      </c>
      <c r="H20" s="1">
        <f>'1x8'!B12</f>
        <v>0.99570766989806703</v>
      </c>
      <c r="I20" s="1">
        <f>'1x9'!B12</f>
        <v>0.99611632121945426</v>
      </c>
      <c r="J20" s="1">
        <f>'1x10'!B12</f>
        <v>0.99637791849666402</v>
      </c>
      <c r="K20" s="367">
        <v>6</v>
      </c>
      <c r="L20" s="1">
        <f>'2x3'!B12</f>
        <v>0.62636650635628277</v>
      </c>
      <c r="M20" s="1">
        <f>'2x4'!B12</f>
        <v>0.70855078378977332</v>
      </c>
      <c r="N20" s="1">
        <f>'2x5'!B12</f>
        <v>0.75921839675885605</v>
      </c>
      <c r="O20" s="1">
        <f>'2x6'!B12</f>
        <v>0.79098663551625159</v>
      </c>
      <c r="P20" s="1">
        <f>'2x7'!B12</f>
        <v>0.81139208662110152</v>
      </c>
      <c r="Q20" s="1">
        <f>'2x8'!B12</f>
        <v>0.8248013959314292</v>
      </c>
      <c r="R20" s="1">
        <f>'2x9'!B12</f>
        <v>0.83377977959155192</v>
      </c>
      <c r="S20" s="1">
        <f>'2x10'!B12</f>
        <v>0.83987864455545591</v>
      </c>
      <c r="T20" s="367">
        <v>6</v>
      </c>
      <c r="U20" s="1">
        <f>'3x4'!B12</f>
        <v>0.40639518857564244</v>
      </c>
      <c r="V20" s="1">
        <f>'3x5'!B12</f>
        <v>0.44507716745401149</v>
      </c>
      <c r="W20" s="1">
        <f>'3x6'!B12</f>
        <v>0.47209272047556222</v>
      </c>
      <c r="X20" s="1">
        <f>'3x7'!B12</f>
        <v>0.49098131930250882</v>
      </c>
      <c r="Y20" s="1">
        <f>'3x8'!B12</f>
        <v>0.50420947058739274</v>
      </c>
      <c r="Z20" s="1">
        <f>'3x9'!B12</f>
        <v>0.51348892688256265</v>
      </c>
      <c r="AA20" s="1">
        <f>'3x10'!B12</f>
        <v>0.52000788606271331</v>
      </c>
    </row>
    <row r="21" spans="1:27" x14ac:dyDescent="0.3">
      <c r="A21" s="367">
        <v>7</v>
      </c>
      <c r="B21" s="1">
        <f>'1x2'!B13</f>
        <v>0.94021649460008982</v>
      </c>
      <c r="C21" s="1">
        <f>'1x3'!B13</f>
        <v>0.98328603137915305</v>
      </c>
      <c r="D21" s="1">
        <f>'1x4'!B13</f>
        <v>0.99274925991267371</v>
      </c>
      <c r="E21" s="1">
        <f>'1x5'!B13</f>
        <v>0.99581120131774625</v>
      </c>
      <c r="F21" s="1">
        <f>'1x6'!B13</f>
        <v>0.99709875220533128</v>
      </c>
      <c r="G21" s="1">
        <f>'1x7'!B13</f>
        <v>0.99773978936009389</v>
      </c>
      <c r="H21" s="1">
        <f>'1x8'!B13</f>
        <v>0.99809628985628973</v>
      </c>
      <c r="I21" s="1">
        <f>'1x9'!B13</f>
        <v>0.99830976900875168</v>
      </c>
      <c r="J21" s="1">
        <f>'1x10'!B13</f>
        <v>0.99844418620560571</v>
      </c>
      <c r="K21" s="367">
        <v>7</v>
      </c>
      <c r="L21" s="1">
        <f>'2x3'!B13</f>
        <v>0.63263306703433353</v>
      </c>
      <c r="M21" s="1">
        <f>'2x4'!B13</f>
        <v>0.71908186016284403</v>
      </c>
      <c r="N21" s="1">
        <f>'2x5'!B13</f>
        <v>0.77268364430570824</v>
      </c>
      <c r="O21" s="1">
        <f>'2x6'!B13</f>
        <v>0.80621273180746844</v>
      </c>
      <c r="P21" s="1">
        <f>'2x7'!B13</f>
        <v>0.8276340928871706</v>
      </c>
      <c r="Q21" s="1">
        <f>'2x8'!B13</f>
        <v>0.84163139232442286</v>
      </c>
      <c r="R21" s="1">
        <f>'2x9'!B13</f>
        <v>0.85095741323823726</v>
      </c>
      <c r="S21" s="1">
        <f>'2x10'!B13</f>
        <v>0.8572676088521598</v>
      </c>
      <c r="T21" s="367">
        <v>7</v>
      </c>
      <c r="U21" s="1">
        <f>'3x4'!B13</f>
        <v>0.4070519818293068</v>
      </c>
      <c r="V21" s="1">
        <f>'3x5'!B13</f>
        <v>0.44617402652562771</v>
      </c>
      <c r="W21" s="1">
        <f>'3x6'!B13</f>
        <v>0.47360816705156938</v>
      </c>
      <c r="X21" s="1">
        <f>'3x7'!B13</f>
        <v>0.49285235078045275</v>
      </c>
      <c r="Y21" s="1">
        <f>'3x8'!B13</f>
        <v>0.50636311833846881</v>
      </c>
      <c r="Z21" s="1">
        <f>'3x9'!B13</f>
        <v>0.51585822089137445</v>
      </c>
      <c r="AA21" s="1">
        <f>'3x10'!B13</f>
        <v>0.5225375324652799</v>
      </c>
    </row>
    <row r="22" spans="1:27" x14ac:dyDescent="0.3">
      <c r="A22" s="367">
        <v>8</v>
      </c>
      <c r="B22" s="1">
        <f>'1x2'!B14</f>
        <v>0.95268437409074702</v>
      </c>
      <c r="C22" s="1">
        <f>'1x3'!B14</f>
        <v>0.98936694427983529</v>
      </c>
      <c r="D22" s="1">
        <f>'1x4'!B14</f>
        <v>0.99599505260987664</v>
      </c>
      <c r="E22" s="1">
        <f>'1x5'!B14</f>
        <v>0.99788702059833689</v>
      </c>
      <c r="F22" s="1">
        <f>'1x6'!B14</f>
        <v>0.99862150242558034</v>
      </c>
      <c r="G22" s="1">
        <f>'1x7'!B14</f>
        <v>0.99896849216768069</v>
      </c>
      <c r="H22" s="1">
        <f>'1x8'!B14</f>
        <v>0.99915478175364814</v>
      </c>
      <c r="I22" s="1">
        <f>'1x9'!B14</f>
        <v>0.99926368507697916</v>
      </c>
      <c r="J22" s="1">
        <f>'1x10'!B14</f>
        <v>0.9993311285789267</v>
      </c>
      <c r="K22" s="367">
        <v>8</v>
      </c>
      <c r="L22" s="1">
        <f>'2x3'!B14</f>
        <v>0.63655517517793825</v>
      </c>
      <c r="M22" s="1">
        <f>'2x4'!B14</f>
        <v>0.7264557873096863</v>
      </c>
      <c r="N22" s="1">
        <f>'2x5'!B14</f>
        <v>0.78263265017244499</v>
      </c>
      <c r="O22" s="1">
        <f>'2x6'!B14</f>
        <v>0.81775693580764997</v>
      </c>
      <c r="P22" s="1">
        <f>'2x7'!B14</f>
        <v>0.84010402817391983</v>
      </c>
      <c r="Q22" s="1">
        <f>'2x8'!B14</f>
        <v>0.85463315446706867</v>
      </c>
      <c r="R22" s="1">
        <f>'2x9'!B14</f>
        <v>0.86426927925886488</v>
      </c>
      <c r="S22" s="1">
        <f>'2x10'!B14</f>
        <v>0.87076494097279644</v>
      </c>
      <c r="T22" s="367">
        <v>8</v>
      </c>
      <c r="U22" s="1">
        <f>'3x4'!B14</f>
        <v>0.40731921033660629</v>
      </c>
      <c r="V22" s="1">
        <f>'3x5'!B14</f>
        <v>0.44666298448493402</v>
      </c>
      <c r="W22" s="1">
        <f>'3x6'!B14</f>
        <v>0.47432491764732065</v>
      </c>
      <c r="X22" s="1">
        <f>'3x7'!B14</f>
        <v>0.49377281936253836</v>
      </c>
      <c r="Y22" s="1">
        <f>'3x8'!B14</f>
        <v>0.5074512422787385</v>
      </c>
      <c r="Z22" s="1">
        <f>'3x9'!B14</f>
        <v>0.51707736294965523</v>
      </c>
      <c r="AA22" s="1">
        <f>'3x10'!B14</f>
        <v>0.52385571831122812</v>
      </c>
    </row>
    <row r="23" spans="1:27" x14ac:dyDescent="0.3">
      <c r="A23" s="367">
        <v>9</v>
      </c>
      <c r="B23" s="1">
        <f>'1x2'!B15</f>
        <v>0.96217886365722904</v>
      </c>
      <c r="C23" s="1">
        <f>'1x3'!B15</f>
        <v>0.99320921561382747</v>
      </c>
      <c r="D23" s="1">
        <f>'1x4'!B15</f>
        <v>0.99778389363316533</v>
      </c>
      <c r="E23" s="1">
        <f>'1x5'!B15</f>
        <v>0.99893302060164579</v>
      </c>
      <c r="F23" s="1">
        <f>'1x6'!B15</f>
        <v>0.99934454704890419</v>
      </c>
      <c r="G23" s="1">
        <f>'1x7'!B15</f>
        <v>0.99952897957011788</v>
      </c>
      <c r="H23" s="1">
        <f>'1x8'!B15</f>
        <v>0.99962455955985818</v>
      </c>
      <c r="I23" s="1">
        <f>'1x9'!B15</f>
        <v>0.99967910595707066</v>
      </c>
      <c r="J23" s="1">
        <f>'1x10'!B15</f>
        <v>0.99971233084615774</v>
      </c>
      <c r="K23" s="367">
        <v>9</v>
      </c>
      <c r="L23" s="1">
        <f>'2x3'!B15</f>
        <v>0.63903478008221881</v>
      </c>
      <c r="M23" s="1">
        <f>'2x4'!B15</f>
        <v>0.73170973107770099</v>
      </c>
      <c r="N23" s="1">
        <f>'2x5'!B15</f>
        <v>0.79014979197162261</v>
      </c>
      <c r="O23" s="1">
        <f>'2x6'!B15</f>
        <v>0.82673235404588807</v>
      </c>
      <c r="P23" s="1">
        <f>'2x7'!B15</f>
        <v>0.84993590729971458</v>
      </c>
      <c r="Q23" s="1">
        <f>'2x8'!B15</f>
        <v>0.86495583332235115</v>
      </c>
      <c r="R23" s="1">
        <f>'2x9'!B15</f>
        <v>0.87487530981494233</v>
      </c>
      <c r="S23" s="1">
        <f>'2x10'!B15</f>
        <v>0.88153819430046221</v>
      </c>
      <c r="T23" s="367">
        <v>9</v>
      </c>
      <c r="U23" s="1">
        <f>'3x4'!B15</f>
        <v>0.40742803765477065</v>
      </c>
      <c r="V23" s="1">
        <f>'3x5'!B15</f>
        <v>0.44688129773914881</v>
      </c>
      <c r="W23" s="1">
        <f>'3x6'!B15</f>
        <v>0.47466467058438355</v>
      </c>
      <c r="X23" s="1">
        <f>'3x7'!B15</f>
        <v>0.49422691403284524</v>
      </c>
      <c r="Y23" s="1">
        <f>'3x8'!B15</f>
        <v>0.50800279380931035</v>
      </c>
      <c r="Z23" s="1">
        <f>'3x9'!B15</f>
        <v>0.51770693189235939</v>
      </c>
      <c r="AA23" s="1">
        <f>'3x10'!B15</f>
        <v>0.52454525748438374</v>
      </c>
    </row>
    <row r="24" spans="1:27" x14ac:dyDescent="0.3">
      <c r="A24" s="367">
        <v>10</v>
      </c>
      <c r="B24" s="1">
        <f>'1x2'!B16</f>
        <v>0.96953696862011052</v>
      </c>
      <c r="C24" s="1">
        <f>'1x3'!B16</f>
        <v>0.99565240779987574</v>
      </c>
      <c r="D24" s="1">
        <f>'1x4'!B16</f>
        <v>0.99877251983529269</v>
      </c>
      <c r="E24" s="1">
        <f>'1x5'!B16</f>
        <v>0.99946092864329938</v>
      </c>
      <c r="F24" s="1">
        <f>'1x6'!B16</f>
        <v>0.99968823570606935</v>
      </c>
      <c r="G24" s="1">
        <f>'1x7'!B16</f>
        <v>0.99978486150546397</v>
      </c>
      <c r="H24" s="1">
        <f>'1x8'!B16</f>
        <v>0.99983319699456763</v>
      </c>
      <c r="I24" s="1">
        <f>'1x9'!B16</f>
        <v>0.99986012556627568</v>
      </c>
      <c r="J24" s="1">
        <f>'1x10'!B16</f>
        <v>0.99987625856186002</v>
      </c>
      <c r="K24" s="367">
        <v>10</v>
      </c>
      <c r="L24" s="1">
        <f>'2x3'!B16</f>
        <v>0.64061240843357581</v>
      </c>
      <c r="M24" s="1">
        <f>'2x4'!B16</f>
        <v>0.73549978474911348</v>
      </c>
      <c r="N24" s="1">
        <f>'2x5'!B16</f>
        <v>0.79592596921518055</v>
      </c>
      <c r="O24" s="1">
        <f>'2x6'!B16</f>
        <v>0.83384789624429356</v>
      </c>
      <c r="P24" s="1">
        <f>'2x7'!B16</f>
        <v>0.8578515822340006</v>
      </c>
      <c r="Q24" s="1">
        <f>'2x8'!B16</f>
        <v>0.87333077212609589</v>
      </c>
      <c r="R24" s="1">
        <f>'2x9'!B16</f>
        <v>0.88351366395203312</v>
      </c>
      <c r="S24" s="1">
        <f>'2x10'!B16</f>
        <v>0.89033036395713261</v>
      </c>
      <c r="T24" s="367">
        <v>10</v>
      </c>
      <c r="U24" s="1">
        <f>'3x4'!B16</f>
        <v>0.40747237363800587</v>
      </c>
      <c r="V24" s="1">
        <f>'3x5'!B16</f>
        <v>0.44697884064470594</v>
      </c>
      <c r="W24" s="1">
        <f>'3x6'!B16</f>
        <v>0.47482588980886536</v>
      </c>
      <c r="X24" s="1">
        <f>'3x7'!B16</f>
        <v>0.49445124030052706</v>
      </c>
      <c r="Y24" s="1">
        <f>'3x8'!B16</f>
        <v>0.5082828240520787</v>
      </c>
      <c r="Z24" s="1">
        <f>'3x9'!B16</f>
        <v>0.51803264398284965</v>
      </c>
      <c r="AA24" s="1">
        <f>'3x10'!B16</f>
        <v>0.52490667704342975</v>
      </c>
    </row>
    <row r="25" spans="1:27" x14ac:dyDescent="0.3">
      <c r="A25" s="367"/>
      <c r="B25" s="413" t="s">
        <v>249</v>
      </c>
      <c r="C25" s="413"/>
      <c r="D25" s="413"/>
      <c r="E25" s="413"/>
      <c r="F25" s="413"/>
      <c r="G25" s="413"/>
      <c r="H25" s="413"/>
      <c r="I25" s="413"/>
      <c r="J25" s="413"/>
      <c r="K25" s="367"/>
      <c r="L25" s="413" t="s">
        <v>249</v>
      </c>
      <c r="M25" s="413"/>
      <c r="N25" s="413"/>
      <c r="O25" s="413"/>
      <c r="P25" s="413"/>
      <c r="Q25" s="413"/>
      <c r="R25" s="413"/>
      <c r="S25" s="413"/>
      <c r="T25" s="367"/>
      <c r="U25" s="413" t="s">
        <v>249</v>
      </c>
      <c r="V25" s="413"/>
      <c r="W25" s="413"/>
      <c r="X25" s="413"/>
      <c r="Y25" s="413"/>
      <c r="Z25" s="413"/>
      <c r="AA25" s="413"/>
    </row>
    <row r="26" spans="1:27" x14ac:dyDescent="0.3">
      <c r="A26" s="367" t="s">
        <v>55</v>
      </c>
      <c r="B26" s="366" t="s">
        <v>137</v>
      </c>
      <c r="C26" s="366" t="s">
        <v>138</v>
      </c>
      <c r="D26" s="366" t="s">
        <v>139</v>
      </c>
      <c r="E26" s="366" t="s">
        <v>140</v>
      </c>
      <c r="F26" s="366" t="s">
        <v>141</v>
      </c>
      <c r="G26" s="366" t="s">
        <v>142</v>
      </c>
      <c r="H26" s="366" t="s">
        <v>143</v>
      </c>
      <c r="I26" s="366" t="s">
        <v>144</v>
      </c>
      <c r="J26" s="366" t="s">
        <v>145</v>
      </c>
      <c r="K26" s="367" t="s">
        <v>55</v>
      </c>
      <c r="L26" s="366" t="s">
        <v>152</v>
      </c>
      <c r="M26" s="366" t="s">
        <v>153</v>
      </c>
      <c r="N26" s="366" t="s">
        <v>154</v>
      </c>
      <c r="O26" s="366" t="s">
        <v>155</v>
      </c>
      <c r="P26" s="366" t="s">
        <v>156</v>
      </c>
      <c r="Q26" s="366" t="s">
        <v>157</v>
      </c>
      <c r="R26" s="366" t="s">
        <v>158</v>
      </c>
      <c r="S26" s="366" t="s">
        <v>159</v>
      </c>
      <c r="T26" s="367" t="s">
        <v>55</v>
      </c>
      <c r="U26" s="366" t="s">
        <v>161</v>
      </c>
      <c r="V26" s="366" t="s">
        <v>162</v>
      </c>
      <c r="W26" s="366" t="s">
        <v>163</v>
      </c>
      <c r="X26" s="366" t="s">
        <v>164</v>
      </c>
      <c r="Y26" s="366" t="s">
        <v>165</v>
      </c>
      <c r="Z26" s="366" t="s">
        <v>166</v>
      </c>
      <c r="AA26" s="366" t="s">
        <v>167</v>
      </c>
    </row>
    <row r="27" spans="1:27" x14ac:dyDescent="0.3">
      <c r="A27" s="367">
        <v>1</v>
      </c>
      <c r="B27" s="1">
        <f>'1x2'!$D7</f>
        <v>0.4537779558605442</v>
      </c>
      <c r="C27" s="1">
        <f>'1x3'!$D7</f>
        <v>0.39136283379699821</v>
      </c>
      <c r="D27" s="1">
        <f>'1x4'!$D7</f>
        <v>0.35673579149171919</v>
      </c>
      <c r="E27" s="1">
        <f>'1x5'!$D7</f>
        <v>0.33577051212480974</v>
      </c>
      <c r="F27" s="1">
        <f>'1x6'!$D7</f>
        <v>0.32239931288543361</v>
      </c>
      <c r="G27" s="1">
        <f>'1x7'!$D7</f>
        <v>0.31358664015624849</v>
      </c>
      <c r="H27" s="1">
        <f>'1x8'!$D7</f>
        <v>0.30765198431657048</v>
      </c>
      <c r="I27" s="1">
        <f>'1x9'!$D7</f>
        <v>0.30359728961206373</v>
      </c>
      <c r="J27" s="1">
        <f>'1x10'!$D7</f>
        <v>0.30079960991436233</v>
      </c>
      <c r="K27" s="367">
        <v>1</v>
      </c>
      <c r="L27" s="1">
        <f>'2x3'!$D7</f>
        <v>0.60848549501370308</v>
      </c>
      <c r="M27" s="1">
        <f>'2x4'!$D7</f>
        <v>0.57272494421410514</v>
      </c>
      <c r="N27" s="1">
        <f>'2x5'!$D7</f>
        <v>0.54991764261401477</v>
      </c>
      <c r="O27" s="1">
        <f>'2x6'!$D7</f>
        <v>0.53488583572525583</v>
      </c>
      <c r="P27" s="1">
        <f>'2x7'!$D7</f>
        <v>0.52476307237358299</v>
      </c>
      <c r="Q27" s="1">
        <f>'2x8'!$D7</f>
        <v>0.51784696534635044</v>
      </c>
      <c r="R27" s="1">
        <f>'2x9'!$D7</f>
        <v>0.51307495324005969</v>
      </c>
      <c r="S27" s="1">
        <f>'2x10'!$D7</f>
        <v>0.50975991861243741</v>
      </c>
      <c r="T27" s="367">
        <v>1</v>
      </c>
      <c r="U27" s="1">
        <f>'3x4'!$D7</f>
        <v>0.71047812861256332</v>
      </c>
      <c r="V27" s="1">
        <f>'3x5'!$D7</f>
        <v>0.69105745686029008</v>
      </c>
      <c r="W27" s="1">
        <f>'3x6'!$D7</f>
        <v>0.67797913129812448</v>
      </c>
      <c r="X27" s="1">
        <f>'3x7'!$D7</f>
        <v>0.6690437155245279</v>
      </c>
      <c r="Y27" s="1">
        <f>'3x8'!$D7</f>
        <v>0.66287841008919457</v>
      </c>
      <c r="Z27" s="1">
        <f>'3x9'!$D7</f>
        <v>0.65859547858089917</v>
      </c>
      <c r="AA27" s="1">
        <f>'3x10'!$D7</f>
        <v>0.65560615751859119</v>
      </c>
    </row>
    <row r="28" spans="1:27" x14ac:dyDescent="0.3">
      <c r="A28" s="367">
        <v>2</v>
      </c>
      <c r="B28" s="1">
        <f>'1x2'!$E8</f>
        <v>0.27377269873483762</v>
      </c>
      <c r="C28" s="1">
        <f>'1x3'!$E8</f>
        <v>0.20105599731388907</v>
      </c>
      <c r="D28" s="1">
        <f>'1x4'!$E8</f>
        <v>0.16516074815564596</v>
      </c>
      <c r="E28" s="1">
        <f>'1x5'!$E8</f>
        <v>0.1451042441725455</v>
      </c>
      <c r="F28" s="1">
        <f>'1x6'!$E8</f>
        <v>0.13299517672571026</v>
      </c>
      <c r="G28" s="1">
        <f>'1x7'!$E8</f>
        <v>0.1253094467178037</v>
      </c>
      <c r="H28" s="1">
        <f>'1x8'!$E8</f>
        <v>0.12026685254818414</v>
      </c>
      <c r="I28" s="1">
        <f>'1x9'!$E8</f>
        <v>0.11688352821533296</v>
      </c>
      <c r="J28" s="1">
        <f>'1x10'!$E8</f>
        <v>0.11457845480163216</v>
      </c>
      <c r="K28" s="367">
        <v>2</v>
      </c>
      <c r="L28" s="1">
        <f>'2x3'!$E8</f>
        <v>0.48604570120337548</v>
      </c>
      <c r="M28" s="1">
        <f>'2x4'!$E8</f>
        <v>0.4342892555686107</v>
      </c>
      <c r="N28" s="1">
        <f>'2x5'!$E8</f>
        <v>0.40187736968676618</v>
      </c>
      <c r="O28" s="1">
        <f>'2x6'!$E8</f>
        <v>0.38085246880479723</v>
      </c>
      <c r="P28" s="1">
        <f>'2x7'!$E8</f>
        <v>0.36686841977833001</v>
      </c>
      <c r="Q28" s="1">
        <f>'2x8'!$E8</f>
        <v>0.35740218914140359</v>
      </c>
      <c r="R28" s="1">
        <f>'2x9'!$E8</f>
        <v>0.35091455633876939</v>
      </c>
      <c r="S28" s="1">
        <f>'2x10'!$E8</f>
        <v>0.34642956683335835</v>
      </c>
      <c r="T28" s="367">
        <v>2</v>
      </c>
      <c r="U28" s="1">
        <f>'3x4'!$E8</f>
        <v>0.63550108101217995</v>
      </c>
      <c r="V28" s="1">
        <f>'3x5'!$E8</f>
        <v>0.6071946806759605</v>
      </c>
      <c r="W28" s="1">
        <f>'3x6'!$E8</f>
        <v>0.58803822376723591</v>
      </c>
      <c r="X28" s="1">
        <f>'3x7'!$E8</f>
        <v>0.5749209082404857</v>
      </c>
      <c r="Y28" s="1">
        <f>'3x8'!$E8</f>
        <v>0.56586112499448138</v>
      </c>
      <c r="Z28" s="1">
        <f>'3x9'!$E8</f>
        <v>0.5595647178532166</v>
      </c>
      <c r="AA28" s="1">
        <f>'3x10'!$E8</f>
        <v>0.55516928856335579</v>
      </c>
    </row>
    <row r="29" spans="1:27" x14ac:dyDescent="0.3">
      <c r="A29" s="367">
        <v>3</v>
      </c>
      <c r="B29" s="1">
        <f>'1x2'!$F9</f>
        <v>0.18529534394969152</v>
      </c>
      <c r="C29" s="1">
        <f>'1x3'!$F9</f>
        <v>0.11448160994766822</v>
      </c>
      <c r="D29" s="1">
        <f>'1x4'!$F9</f>
        <v>8.3907975100472071E-2</v>
      </c>
      <c r="E29" s="1">
        <f>'1x5'!$F9</f>
        <v>6.8338092990531632E-2</v>
      </c>
      <c r="F29" s="1">
        <f>'1x6'!$F9</f>
        <v>5.9512628100066071E-2</v>
      </c>
      <c r="G29" s="1">
        <f>'1x7'!$F9</f>
        <v>5.4147575808364073E-2</v>
      </c>
      <c r="H29" s="1">
        <f>'1x8'!$F9</f>
        <v>5.0730677264134758E-2</v>
      </c>
      <c r="I29" s="1">
        <f>'1x9'!$F9</f>
        <v>4.8484892608428982E-2</v>
      </c>
      <c r="J29" s="1">
        <f>'1x10'!$F9</f>
        <v>4.6976656819787861E-2</v>
      </c>
      <c r="K29" s="367">
        <v>3</v>
      </c>
      <c r="L29" s="1">
        <f>'2x3'!$F9</f>
        <v>0.43033068048367878</v>
      </c>
      <c r="M29" s="1">
        <f>'2x4'!$F9</f>
        <v>0.36793943601151158</v>
      </c>
      <c r="N29" s="1">
        <f>'2x5'!$F9</f>
        <v>0.32931820149122187</v>
      </c>
      <c r="O29" s="1">
        <f>'2x6'!$F9</f>
        <v>0.30458200040352496</v>
      </c>
      <c r="P29" s="1">
        <f>'2x7'!$F9</f>
        <v>0.28830743600859016</v>
      </c>
      <c r="Q29" s="1">
        <f>'2x8'!$F9</f>
        <v>0.2773839566733049</v>
      </c>
      <c r="R29" s="1">
        <f>'2x9'!$F9</f>
        <v>0.26994517024755216</v>
      </c>
      <c r="S29" s="1">
        <f>'2x10'!$F9</f>
        <v>0.26482660003201347</v>
      </c>
      <c r="T29" s="367">
        <v>3</v>
      </c>
      <c r="U29" s="1">
        <f>'3x4'!$F9</f>
        <v>0.60929882841227678</v>
      </c>
      <c r="V29" s="1">
        <f>'3x5'!$F9</f>
        <v>0.57594813495362962</v>
      </c>
      <c r="W29" s="1">
        <f>'3x6'!$F9</f>
        <v>0.55318227667613895</v>
      </c>
      <c r="X29" s="1">
        <f>'3x7'!$F9</f>
        <v>0.53751444461005837</v>
      </c>
      <c r="Y29" s="1">
        <f>'3x8'!$F9</f>
        <v>0.5266600218973998</v>
      </c>
      <c r="Z29" s="1">
        <f>'3x9'!$F9</f>
        <v>0.5191020392929353</v>
      </c>
      <c r="AA29" s="1">
        <f>'3x10'!$F9</f>
        <v>0.51381951897192113</v>
      </c>
    </row>
    <row r="30" spans="1:27" x14ac:dyDescent="0.3">
      <c r="A30" s="367">
        <v>4</v>
      </c>
      <c r="B30" s="1">
        <f>'1x2'!$G10</f>
        <v>0.13340040806045758</v>
      </c>
      <c r="C30" s="1">
        <f>'1x3'!$G10</f>
        <v>6.8566016460281348E-2</v>
      </c>
      <c r="D30" s="1">
        <f>'1x4'!$G10</f>
        <v>4.4463908218622429E-2</v>
      </c>
      <c r="E30" s="1">
        <f>'1x5'!$G10</f>
        <v>3.3391644019272519E-2</v>
      </c>
      <c r="F30" s="1">
        <f>'1x6'!$G10</f>
        <v>2.7536128195437892E-2</v>
      </c>
      <c r="G30" s="1">
        <f>'1x7'!$G10</f>
        <v>2.4140059308129992E-2</v>
      </c>
      <c r="H30" s="1">
        <f>'1x8'!$G10</f>
        <v>2.2045729608115478E-2</v>
      </c>
      <c r="I30" s="1">
        <f>'1x9'!$G10</f>
        <v>2.0699499834441741E-2</v>
      </c>
      <c r="J30" s="1">
        <f>'1x10'!$G10</f>
        <v>1.9809262508315467E-2</v>
      </c>
      <c r="K30" s="367">
        <v>4</v>
      </c>
      <c r="L30" s="1">
        <f>'2x3'!$G10</f>
        <v>0.40077167385050139</v>
      </c>
      <c r="M30" s="1">
        <f>'2x4'!$G10</f>
        <v>0.33029318644713479</v>
      </c>
      <c r="N30" s="1">
        <f>'2x5'!$G10</f>
        <v>0.28691944981030898</v>
      </c>
      <c r="O30" s="1">
        <f>'2x6'!$G10</f>
        <v>0.25940862719211094</v>
      </c>
      <c r="P30" s="1">
        <f>'2x7'!$G10</f>
        <v>0.2414778066891842</v>
      </c>
      <c r="Q30" s="1">
        <f>'2x8'!$G10</f>
        <v>0.22953576043810348</v>
      </c>
      <c r="R30" s="1">
        <f>'2x9'!$G10</f>
        <v>0.22145201895865116</v>
      </c>
      <c r="S30" s="1">
        <f>'2x10'!$G10</f>
        <v>0.21591453416423126</v>
      </c>
      <c r="T30" s="367">
        <v>4</v>
      </c>
      <c r="U30" s="1">
        <f>'3x4'!$G10</f>
        <v>0.59923073856034537</v>
      </c>
      <c r="V30" s="1">
        <f>'3x5'!$G10</f>
        <v>0.56299595442717842</v>
      </c>
      <c r="W30" s="1">
        <f>'3x6'!$G10</f>
        <v>0.53803449143329174</v>
      </c>
      <c r="X30" s="1">
        <f>'3x7'!$G10</f>
        <v>0.52075393399337599</v>
      </c>
      <c r="Y30" s="1">
        <f>'3x8'!$G10</f>
        <v>0.50873607468472148</v>
      </c>
      <c r="Z30" s="1">
        <f>'3x9'!$G10</f>
        <v>0.50034666070696499</v>
      </c>
      <c r="AA30" s="1">
        <f>'3x10'!$G10</f>
        <v>0.49447301013200973</v>
      </c>
    </row>
    <row r="31" spans="1:27" x14ac:dyDescent="0.3">
      <c r="A31" s="367">
        <v>5</v>
      </c>
      <c r="B31" s="1">
        <f>'1x2'!$H11</f>
        <v>9.9766864550600909E-2</v>
      </c>
      <c r="C31" s="1">
        <f>'1x3'!$H11</f>
        <v>4.2227222707752983E-2</v>
      </c>
      <c r="D31" s="1">
        <f>'1x4'!$H11</f>
        <v>2.4064997682170724E-2</v>
      </c>
      <c r="E31" s="1">
        <f>'1x5'!$H11</f>
        <v>1.6599410587011747E-2</v>
      </c>
      <c r="F31" s="1">
        <f>'1x6'!$H11</f>
        <v>1.2932132893056085E-2</v>
      </c>
      <c r="G31" s="1">
        <f>'1x7'!$H11</f>
        <v>1.090804265438605E-2</v>
      </c>
      <c r="H31" s="1">
        <f>'1x8'!$H11</f>
        <v>9.7012119436107897E-3</v>
      </c>
      <c r="I31" s="1">
        <f>'1x9'!$H11</f>
        <v>8.9432590120904782E-3</v>
      </c>
      <c r="J31" s="1">
        <f>'1x10'!$H11</f>
        <v>8.4500351880798311E-3</v>
      </c>
      <c r="K31" s="367">
        <v>5</v>
      </c>
      <c r="L31" s="1">
        <f>'2x3'!$H11</f>
        <v>0.38380877579949352</v>
      </c>
      <c r="M31" s="1">
        <f>'2x4'!$H11</f>
        <v>0.3068692344459138</v>
      </c>
      <c r="N31" s="1">
        <f>'2x5'!$H11</f>
        <v>0.25956785923082454</v>
      </c>
      <c r="O31" s="1">
        <f>'2x6'!$H11</f>
        <v>0.22977531931364495</v>
      </c>
      <c r="P31" s="1">
        <f>'2x7'!$H11</f>
        <v>0.21051161158449005</v>
      </c>
      <c r="Q31" s="1">
        <f>'2x8'!$H11</f>
        <v>0.19777196255021146</v>
      </c>
      <c r="R31" s="1">
        <f>'2x9'!$H11</f>
        <v>0.18919680391270163</v>
      </c>
      <c r="S31" s="1">
        <f>'2x10'!$H11</f>
        <v>0.18334786199829833</v>
      </c>
      <c r="T31" s="367">
        <v>5</v>
      </c>
      <c r="U31" s="1">
        <f>'3x4'!$H11</f>
        <v>0.5952227458515541</v>
      </c>
      <c r="V31" s="1">
        <f>'3x5'!$H11</f>
        <v>0.55739213785910569</v>
      </c>
      <c r="W31" s="1">
        <f>'3x6'!$H11</f>
        <v>0.53112658238286181</v>
      </c>
      <c r="X31" s="1">
        <f>'3x7'!$H11</f>
        <v>0.51284353969629937</v>
      </c>
      <c r="Y31" s="1">
        <f>'3x8'!$H11</f>
        <v>0.50008049985129033</v>
      </c>
      <c r="Z31" s="1">
        <f>'3x9'!$H11</f>
        <v>0.4911477629074979</v>
      </c>
      <c r="AA31" s="1">
        <f>'3x10'!$H11</f>
        <v>0.48488251810922295</v>
      </c>
    </row>
    <row r="32" spans="1:27" x14ac:dyDescent="0.3">
      <c r="A32" s="367">
        <v>6</v>
      </c>
      <c r="B32" s="1">
        <f>'1x2'!$I12</f>
        <v>7.6538392924881266E-2</v>
      </c>
      <c r="C32" s="1">
        <f>'1x3'!$I12</f>
        <v>2.6434956599496379E-2</v>
      </c>
      <c r="D32" s="1">
        <f>'1x4'!$I12</f>
        <v>1.3169990715000952E-2</v>
      </c>
      <c r="E32" s="1">
        <f>'1x5'!$I12</f>
        <v>8.3212406098051757E-3</v>
      </c>
      <c r="F32" s="1">
        <f>'1x6'!$I12</f>
        <v>6.1154212885126446E-3</v>
      </c>
      <c r="G32" s="1">
        <f>'1x7'!$I12</f>
        <v>4.9586082510234076E-3</v>
      </c>
      <c r="H32" s="1">
        <f>'1x8'!$I12</f>
        <v>4.2923301019346469E-3</v>
      </c>
      <c r="I32" s="1">
        <f>'1x9'!$I12</f>
        <v>3.8836787805474715E-3</v>
      </c>
      <c r="J32" s="1">
        <f>'1x10'!$I12</f>
        <v>3.6220815033383902E-3</v>
      </c>
      <c r="K32" s="367">
        <v>6</v>
      </c>
      <c r="L32" s="1">
        <f>'2x3'!$I12</f>
        <v>0.37363349364371856</v>
      </c>
      <c r="M32" s="1">
        <f>'2x4'!$I12</f>
        <v>0.29144921621023012</v>
      </c>
      <c r="N32" s="1">
        <f>'2x5'!$I12</f>
        <v>0.24078160324114847</v>
      </c>
      <c r="O32" s="376">
        <f>'2x6'!$I12</f>
        <v>0.20901336448375102</v>
      </c>
      <c r="P32" s="1">
        <f>'2x7'!$I12</f>
        <v>0.18860791337890473</v>
      </c>
      <c r="Q32" s="1">
        <f>'2x8'!$I12</f>
        <v>0.17519860406857743</v>
      </c>
      <c r="R32" s="1">
        <f>'2x9'!$I12</f>
        <v>0.16622022040845558</v>
      </c>
      <c r="S32" s="1">
        <f>'2x10'!$I12</f>
        <v>0.16012135544455422</v>
      </c>
      <c r="T32" s="367">
        <v>6</v>
      </c>
      <c r="U32" s="1">
        <f>'3x4'!$I12</f>
        <v>0.59360481142436361</v>
      </c>
      <c r="V32" s="1">
        <f>'3x5'!$I12</f>
        <v>0.55492283254599573</v>
      </c>
      <c r="W32" s="1">
        <f>'3x6'!$I12</f>
        <v>0.52790727952444449</v>
      </c>
      <c r="X32" s="1">
        <f>'3x7'!$I12</f>
        <v>0.50901868069750089</v>
      </c>
      <c r="Y32" s="1">
        <f>'3x8'!$I12</f>
        <v>0.49579052941261903</v>
      </c>
      <c r="Z32" s="1">
        <f>'3x9'!$I12</f>
        <v>0.48651107311745045</v>
      </c>
      <c r="AA32" s="1">
        <f>'3x10'!$I12</f>
        <v>0.47999211393730096</v>
      </c>
    </row>
    <row r="33" spans="1:27" x14ac:dyDescent="0.3">
      <c r="A33" s="367">
        <v>7</v>
      </c>
      <c r="B33" s="1">
        <f>'1x2'!$J13</f>
        <v>5.978350539991114E-2</v>
      </c>
      <c r="C33" s="1">
        <f>'1x3'!$J13</f>
        <v>1.6713968620847799E-2</v>
      </c>
      <c r="D33" s="1">
        <f>'1x4'!$J13</f>
        <v>7.250740087327452E-3</v>
      </c>
      <c r="E33" s="1">
        <f>'1x5'!$J13</f>
        <v>4.1887986822546162E-3</v>
      </c>
      <c r="F33" s="1">
        <f>'1x6'!$J13</f>
        <v>2.9012477946697272E-3</v>
      </c>
      <c r="G33" s="1">
        <f>'1x7'!$J13</f>
        <v>2.2602106399072764E-3</v>
      </c>
      <c r="H33" s="1">
        <f>'1x8'!$J13</f>
        <v>1.9037101437118433E-3</v>
      </c>
      <c r="I33" s="1">
        <f>'1x9'!$J13</f>
        <v>1.6902309912500281E-3</v>
      </c>
      <c r="J33" s="1">
        <f>'1x10'!$J13</f>
        <v>1.5558137943966713E-3</v>
      </c>
      <c r="K33" s="367">
        <v>7</v>
      </c>
      <c r="L33" s="1">
        <f>'2x3'!$J13</f>
        <v>0.36736693296566825</v>
      </c>
      <c r="M33" s="1">
        <f>'2x4'!$J13</f>
        <v>0.28091813983716019</v>
      </c>
      <c r="N33" s="1">
        <f>'2x5'!$J13</f>
        <v>0.22731635569429709</v>
      </c>
      <c r="O33" s="1">
        <f>'2x6'!$J13</f>
        <v>0.19378726819253481</v>
      </c>
      <c r="P33" s="1">
        <f>'2x7'!$J13</f>
        <v>0.17236590711283675</v>
      </c>
      <c r="Q33" s="1">
        <f>'2x8'!$J13</f>
        <v>0.15836860767558511</v>
      </c>
      <c r="R33" s="1">
        <f>'2x9'!$J13</f>
        <v>0.14904258676177168</v>
      </c>
      <c r="S33" s="1">
        <f>'2x10'!$J13</f>
        <v>0.14273239114785211</v>
      </c>
      <c r="T33" s="367">
        <v>7</v>
      </c>
      <c r="U33" s="1">
        <f>'3x4'!$J13</f>
        <v>0.59294801817070031</v>
      </c>
      <c r="V33" s="1">
        <f>'3x5'!$J13</f>
        <v>0.55382597347438078</v>
      </c>
      <c r="W33" s="1">
        <f>'3x6'!$J13</f>
        <v>0.5263918329484385</v>
      </c>
      <c r="X33" s="1">
        <f>'3x7'!$J13</f>
        <v>0.50714764921955868</v>
      </c>
      <c r="Y33" s="1">
        <f>'3x8'!$J13</f>
        <v>0.49363688166154518</v>
      </c>
      <c r="Z33" s="1">
        <f>'3x9'!$J13</f>
        <v>0.4841417791086412</v>
      </c>
      <c r="AA33" s="1">
        <f>'3x10'!$J13</f>
        <v>0.4774624675347372</v>
      </c>
    </row>
    <row r="34" spans="1:27" x14ac:dyDescent="0.3">
      <c r="A34" s="367">
        <v>8</v>
      </c>
      <c r="B34" s="1">
        <f>'1x2'!$K14</f>
        <v>4.7315625909253999E-2</v>
      </c>
      <c r="C34" s="1">
        <f>'1x3'!$K14</f>
        <v>1.0633055720165695E-2</v>
      </c>
      <c r="D34" s="1">
        <f>'1x4'!$K14</f>
        <v>4.004947390124575E-3</v>
      </c>
      <c r="E34" s="1">
        <f>'1x5'!$K14</f>
        <v>2.1129794016639248E-3</v>
      </c>
      <c r="F34" s="1">
        <f>'1x6'!$K14</f>
        <v>1.3784975744208451E-3</v>
      </c>
      <c r="G34" s="1">
        <f>'1x7'!$K14</f>
        <v>1.0315078323206697E-3</v>
      </c>
      <c r="H34" s="1">
        <f>'1x8'!$K14</f>
        <v>8.4521824635338659E-4</v>
      </c>
      <c r="I34" s="1">
        <f>'1x9'!$K14</f>
        <v>7.3631492302265479E-4</v>
      </c>
      <c r="J34" s="1">
        <f>'1x10'!$K14</f>
        <v>6.6887142107569192E-4</v>
      </c>
      <c r="K34" s="367">
        <v>8</v>
      </c>
      <c r="L34" s="1">
        <f>'2x3'!$K14</f>
        <v>0.36344482482206381</v>
      </c>
      <c r="M34" s="1">
        <f>'2x4'!$K14</f>
        <v>0.27354421269031848</v>
      </c>
      <c r="N34" s="1">
        <f>'2x5'!$K14</f>
        <v>0.21736734982756123</v>
      </c>
      <c r="O34" s="1">
        <f>'2x6'!$K14</f>
        <v>0.18224306419235378</v>
      </c>
      <c r="P34" s="1">
        <f>'2x7'!$K14</f>
        <v>0.15989597182608856</v>
      </c>
      <c r="Q34" s="1">
        <f>'2x8'!$K14</f>
        <v>0.14536684553294055</v>
      </c>
      <c r="R34" s="1">
        <f>'2x9'!$K14</f>
        <v>0.13573072074114551</v>
      </c>
      <c r="S34" s="1">
        <f>'2x10'!$K14</f>
        <v>0.1292350590272173</v>
      </c>
      <c r="T34" s="367">
        <v>8</v>
      </c>
      <c r="U34" s="1">
        <f>'3x4'!$K14</f>
        <v>0.59268078966340221</v>
      </c>
      <c r="V34" s="1">
        <f>'3x5'!$K14</f>
        <v>0.55333701551507564</v>
      </c>
      <c r="W34" s="1">
        <f>'3x6'!$K14</f>
        <v>0.52567508235268856</v>
      </c>
      <c r="X34" s="1">
        <f>'3x7'!$K14</f>
        <v>0.50622718063747496</v>
      </c>
      <c r="Y34" s="1">
        <f>'3x8'!$K14</f>
        <v>0.4925487577212776</v>
      </c>
      <c r="Z34" s="1">
        <f>'3x9'!$K14</f>
        <v>0.48292263705036292</v>
      </c>
      <c r="AA34" s="1">
        <f>'3x10'!$K14</f>
        <v>0.4761442816887918</v>
      </c>
    </row>
    <row r="35" spans="1:27" x14ac:dyDescent="0.3">
      <c r="A35" s="367">
        <v>9</v>
      </c>
      <c r="B35" s="1">
        <f>'1x2'!$L15</f>
        <v>3.7821136342771823E-2</v>
      </c>
      <c r="C35" s="1">
        <f>'1x3'!$L15</f>
        <v>6.7907843861734901E-3</v>
      </c>
      <c r="D35" s="1">
        <f>'1x4'!$L15</f>
        <v>2.216106366835776E-3</v>
      </c>
      <c r="E35" s="1">
        <f>'1x5'!$L15</f>
        <v>1.0669793983549116E-3</v>
      </c>
      <c r="F35" s="1">
        <f>'1x6'!$L15</f>
        <v>6.5545295109698941E-4</v>
      </c>
      <c r="G35" s="1">
        <f>'1x7'!$L15</f>
        <v>4.7102042988348433E-4</v>
      </c>
      <c r="H35" s="1">
        <f>'1x8'!$L15</f>
        <v>3.7544044014353056E-4</v>
      </c>
      <c r="I35" s="1">
        <f>'1x9'!$L15</f>
        <v>3.2089404293113408E-4</v>
      </c>
      <c r="J35" s="1">
        <f>'1x10'!$L15</f>
        <v>2.876691538447167E-4</v>
      </c>
      <c r="K35" s="367">
        <v>9</v>
      </c>
      <c r="L35" s="1">
        <f>'2x3'!$L15</f>
        <v>0.36096521991778363</v>
      </c>
      <c r="M35" s="1">
        <f>'2x4'!$L15</f>
        <v>0.26829026892230456</v>
      </c>
      <c r="N35" s="1">
        <f>'2x5'!$L15</f>
        <v>0.20985020802838456</v>
      </c>
      <c r="O35" s="1">
        <f>'2x6'!$L15</f>
        <v>0.17326764595411623</v>
      </c>
      <c r="P35" s="1">
        <f>'2x7'!$L15</f>
        <v>0.15006409270029508</v>
      </c>
      <c r="Q35" s="1">
        <f>'2x8'!$L15</f>
        <v>0.13504416667765923</v>
      </c>
      <c r="R35" s="1">
        <f>'2x9'!$L15</f>
        <v>0.12512469018506953</v>
      </c>
      <c r="S35" s="1">
        <f>'2x10'!$L15</f>
        <v>0.11846180569955329</v>
      </c>
      <c r="T35" s="367">
        <v>9</v>
      </c>
      <c r="U35" s="1">
        <f>'3x4'!$L15</f>
        <v>0.59257196234523901</v>
      </c>
      <c r="V35" s="1">
        <f>'3x5'!$L15</f>
        <v>0.55311870226086235</v>
      </c>
      <c r="W35" s="1">
        <f>'3x6'!$L15</f>
        <v>0.52533532941562711</v>
      </c>
      <c r="X35" s="1">
        <f>'3x7'!$L15</f>
        <v>0.50577308596716986</v>
      </c>
      <c r="Y35" s="1">
        <f>'3x8'!$L15</f>
        <v>0.49199720619070825</v>
      </c>
      <c r="Z35" s="1">
        <f>'3x9'!$L15</f>
        <v>0.48229306810766143</v>
      </c>
      <c r="AA35" s="1">
        <f>'3x10'!$L15</f>
        <v>0.47545474251563907</v>
      </c>
    </row>
    <row r="36" spans="1:27" x14ac:dyDescent="0.3">
      <c r="A36" s="367">
        <v>10</v>
      </c>
      <c r="B36" s="1">
        <f>'1x2'!$M16</f>
        <v>3.046303137989044E-2</v>
      </c>
      <c r="C36" s="1">
        <f>'1x3'!$M16</f>
        <v>4.3475922001252288E-3</v>
      </c>
      <c r="D36" s="1">
        <f>'1x4'!$M16</f>
        <v>1.2274801647086057E-3</v>
      </c>
      <c r="E36" s="1">
        <f>'1x5'!$M16</f>
        <v>5.3907135670137028E-4</v>
      </c>
      <c r="F36" s="1">
        <f>'1x6'!$M16</f>
        <v>3.1176429393175374E-4</v>
      </c>
      <c r="G36" s="1">
        <f>'1x7'!$M16</f>
        <v>2.1513849453742143E-4</v>
      </c>
      <c r="H36" s="1">
        <f>'1x8'!$M16</f>
        <v>1.6680300543405634E-4</v>
      </c>
      <c r="I36" s="1">
        <f>'1x9'!$M16</f>
        <v>1.3987443372619727E-4</v>
      </c>
      <c r="J36" s="1">
        <f>'1x10'!$M16</f>
        <v>1.2374143814258557E-4</v>
      </c>
      <c r="K36" s="367">
        <v>10</v>
      </c>
      <c r="L36" s="1">
        <f>'2x3'!$M16</f>
        <v>0.35938759156642708</v>
      </c>
      <c r="M36" s="1">
        <f>'2x4'!$M16</f>
        <v>0.26450021525089296</v>
      </c>
      <c r="N36" s="1">
        <f>'2x5'!$M16</f>
        <v>0.20407403078482766</v>
      </c>
      <c r="O36" s="1">
        <f>'2x6'!$M16</f>
        <v>0.16615210375571116</v>
      </c>
      <c r="P36" s="1">
        <f>'2x7'!$M16</f>
        <v>0.14214841776601048</v>
      </c>
      <c r="Q36" s="1">
        <f>'2x8'!$M16</f>
        <v>0.12666922787391585</v>
      </c>
      <c r="R36" s="1">
        <f>'2x9'!$M16</f>
        <v>0.11648633604798027</v>
      </c>
      <c r="S36" s="1">
        <f>'2x10'!$M16</f>
        <v>0.10966963604288475</v>
      </c>
      <c r="T36" s="367">
        <v>10</v>
      </c>
      <c r="U36" s="1">
        <f>'3x4'!$M16</f>
        <v>0.59252762636200473</v>
      </c>
      <c r="V36" s="1">
        <f>'3x5'!$M16</f>
        <v>0.55302115935530671</v>
      </c>
      <c r="W36" s="1">
        <f>'3x6'!$M16</f>
        <v>0.52517411019114657</v>
      </c>
      <c r="X36" s="1">
        <f>'3x7'!$M16</f>
        <v>0.50554875969949009</v>
      </c>
      <c r="Y36" s="1">
        <f>'3x8'!$M16</f>
        <v>0.49171717594794223</v>
      </c>
      <c r="Z36" s="1">
        <f>'3x9'!$M16</f>
        <v>0.4819673560171735</v>
      </c>
      <c r="AA36" s="1">
        <f>'3x10'!$M16</f>
        <v>0.47509332295659584</v>
      </c>
    </row>
    <row r="37" spans="1:27" x14ac:dyDescent="0.3">
      <c r="B37" s="413" t="s">
        <v>48</v>
      </c>
      <c r="C37" s="413"/>
      <c r="D37" s="413"/>
      <c r="E37" s="413"/>
      <c r="F37" s="413"/>
      <c r="G37" s="413"/>
      <c r="H37" s="413"/>
      <c r="I37" s="413"/>
      <c r="J37" s="413"/>
      <c r="L37" s="413" t="s">
        <v>48</v>
      </c>
      <c r="M37" s="413"/>
      <c r="N37" s="413"/>
      <c r="O37" s="413"/>
      <c r="P37" s="413"/>
      <c r="Q37" s="413"/>
      <c r="R37" s="413"/>
      <c r="S37" s="413"/>
      <c r="U37" s="413" t="s">
        <v>48</v>
      </c>
      <c r="V37" s="413"/>
      <c r="W37" s="413"/>
      <c r="X37" s="413"/>
      <c r="Y37" s="413"/>
      <c r="Z37" s="413"/>
      <c r="AA37" s="413"/>
    </row>
    <row r="38" spans="1:27" x14ac:dyDescent="0.3">
      <c r="A38" s="272" t="s">
        <v>55</v>
      </c>
      <c r="B38" s="49" t="s">
        <v>137</v>
      </c>
      <c r="C38" s="49" t="s">
        <v>138</v>
      </c>
      <c r="D38" s="49" t="s">
        <v>139</v>
      </c>
      <c r="E38" s="49" t="s">
        <v>140</v>
      </c>
      <c r="F38" s="49" t="s">
        <v>141</v>
      </c>
      <c r="G38" s="49" t="s">
        <v>142</v>
      </c>
      <c r="H38" s="49" t="s">
        <v>143</v>
      </c>
      <c r="I38" s="49" t="s">
        <v>144</v>
      </c>
      <c r="J38" s="49" t="s">
        <v>145</v>
      </c>
      <c r="K38" s="272" t="s">
        <v>55</v>
      </c>
      <c r="L38" s="49" t="s">
        <v>152</v>
      </c>
      <c r="M38" s="49" t="s">
        <v>153</v>
      </c>
      <c r="N38" s="49" t="s">
        <v>154</v>
      </c>
      <c r="O38" s="49" t="s">
        <v>155</v>
      </c>
      <c r="P38" s="49" t="s">
        <v>156</v>
      </c>
      <c r="Q38" s="49" t="s">
        <v>157</v>
      </c>
      <c r="R38" s="49" t="s">
        <v>158</v>
      </c>
      <c r="S38" s="49" t="s">
        <v>159</v>
      </c>
      <c r="T38" s="272" t="s">
        <v>55</v>
      </c>
      <c r="U38" s="49" t="s">
        <v>161</v>
      </c>
      <c r="V38" s="49" t="s">
        <v>162</v>
      </c>
      <c r="W38" s="49" t="s">
        <v>163</v>
      </c>
      <c r="X38" s="49" t="s">
        <v>164</v>
      </c>
      <c r="Y38" s="49" t="s">
        <v>165</v>
      </c>
      <c r="Z38" s="49" t="s">
        <v>166</v>
      </c>
      <c r="AA38" s="49" t="s">
        <v>167</v>
      </c>
    </row>
    <row r="39" spans="1:27" x14ac:dyDescent="0.3">
      <c r="A39" s="272">
        <v>1</v>
      </c>
      <c r="B39" s="1">
        <f>B15-B27</f>
        <v>9.2444088278911762E-2</v>
      </c>
      <c r="C39" s="1">
        <f t="shared" ref="C39:AA39" si="0">C15-C27</f>
        <v>0.2172743324060038</v>
      </c>
      <c r="D39" s="1">
        <f t="shared" si="0"/>
        <v>0.28652841701656195</v>
      </c>
      <c r="E39" s="1">
        <f t="shared" si="0"/>
        <v>0.3284589757503808</v>
      </c>
      <c r="F39" s="1">
        <f t="shared" si="0"/>
        <v>0.35520137422913317</v>
      </c>
      <c r="G39" s="1">
        <f t="shared" si="0"/>
        <v>0.37282671968750347</v>
      </c>
      <c r="H39" s="1">
        <f t="shared" si="0"/>
        <v>0.3846960313668597</v>
      </c>
      <c r="I39" s="1">
        <f t="shared" si="0"/>
        <v>0.39280542077587327</v>
      </c>
      <c r="J39" s="1">
        <f t="shared" si="0"/>
        <v>0.39840078017127628</v>
      </c>
      <c r="K39" s="272">
        <v>1</v>
      </c>
      <c r="L39" s="1">
        <f t="shared" si="0"/>
        <v>-0.21697099002740594</v>
      </c>
      <c r="M39" s="1">
        <f t="shared" si="0"/>
        <v>-0.14544988842820977</v>
      </c>
      <c r="N39" s="1">
        <f t="shared" si="0"/>
        <v>-9.9835285228028869E-2</v>
      </c>
      <c r="O39" s="1">
        <f t="shared" si="0"/>
        <v>-6.9771671450511275E-2</v>
      </c>
      <c r="P39" s="1">
        <f t="shared" si="0"/>
        <v>-4.9526144747165046E-2</v>
      </c>
      <c r="Q39" s="1">
        <f t="shared" si="0"/>
        <v>-3.5693930692699827E-2</v>
      </c>
      <c r="R39" s="1">
        <f t="shared" si="0"/>
        <v>-2.6149906480118168E-2</v>
      </c>
      <c r="S39" s="1">
        <f t="shared" si="0"/>
        <v>-1.9519837224873215E-2</v>
      </c>
      <c r="T39" s="272">
        <v>1</v>
      </c>
      <c r="U39" s="1">
        <f t="shared" si="0"/>
        <v>-0.42095625722512581</v>
      </c>
      <c r="V39" s="1">
        <f t="shared" si="0"/>
        <v>-0.38211491372057921</v>
      </c>
      <c r="W39" s="1">
        <f t="shared" si="0"/>
        <v>-0.35595826259624808</v>
      </c>
      <c r="X39" s="1">
        <f t="shared" si="0"/>
        <v>-0.33808743104905453</v>
      </c>
      <c r="Y39" s="1">
        <f t="shared" si="0"/>
        <v>-0.32575682017838758</v>
      </c>
      <c r="Z39" s="1">
        <f t="shared" si="0"/>
        <v>-0.31719095716179663</v>
      </c>
      <c r="AA39" s="1">
        <f t="shared" si="0"/>
        <v>-0.3112123150371805</v>
      </c>
    </row>
    <row r="40" spans="1:27" x14ac:dyDescent="0.3">
      <c r="A40" s="272">
        <v>2</v>
      </c>
      <c r="B40" s="1">
        <f t="shared" ref="B40:J40" si="1">B16-B28</f>
        <v>0.45245460253032516</v>
      </c>
      <c r="C40" s="1">
        <f t="shared" si="1"/>
        <v>0.59788800537222242</v>
      </c>
      <c r="D40" s="1">
        <f t="shared" si="1"/>
        <v>0.66967850368870863</v>
      </c>
      <c r="E40" s="1">
        <f t="shared" si="1"/>
        <v>0.70979151165490939</v>
      </c>
      <c r="F40" s="1">
        <f t="shared" si="1"/>
        <v>0.73400964654858014</v>
      </c>
      <c r="G40" s="1">
        <f t="shared" si="1"/>
        <v>0.74938110656439338</v>
      </c>
      <c r="H40" s="1">
        <f t="shared" si="1"/>
        <v>0.75946629490363282</v>
      </c>
      <c r="I40" s="1">
        <f t="shared" si="1"/>
        <v>0.76623294356933536</v>
      </c>
      <c r="J40" s="1">
        <f t="shared" si="1"/>
        <v>0.77084309039673715</v>
      </c>
      <c r="K40" s="272">
        <v>2</v>
      </c>
      <c r="L40" s="1">
        <f t="shared" ref="L40:S40" si="2">L16-L28</f>
        <v>2.7908597593249429E-2</v>
      </c>
      <c r="M40" s="1">
        <f t="shared" si="2"/>
        <v>0.13142148886277966</v>
      </c>
      <c r="N40" s="1">
        <f t="shared" si="2"/>
        <v>0.19624526062646913</v>
      </c>
      <c r="O40" s="1">
        <f t="shared" si="2"/>
        <v>0.23829506239040638</v>
      </c>
      <c r="P40" s="1">
        <f t="shared" si="2"/>
        <v>0.26626316044334181</v>
      </c>
      <c r="Q40" s="1">
        <f t="shared" si="2"/>
        <v>0.28519562171719487</v>
      </c>
      <c r="R40" s="1">
        <f t="shared" si="2"/>
        <v>0.29817088732246361</v>
      </c>
      <c r="S40" s="1">
        <f t="shared" si="2"/>
        <v>0.30714086633328663</v>
      </c>
      <c r="T40" s="272">
        <v>2</v>
      </c>
      <c r="U40" s="1">
        <f t="shared" ref="U40:AA40" si="3">U16-U28</f>
        <v>-0.27100216202435812</v>
      </c>
      <c r="V40" s="1">
        <f t="shared" si="3"/>
        <v>-0.21438936135191905</v>
      </c>
      <c r="W40" s="1">
        <f t="shared" si="3"/>
        <v>-0.17607644753446994</v>
      </c>
      <c r="X40" s="1">
        <f t="shared" si="3"/>
        <v>-0.14984181648096861</v>
      </c>
      <c r="Y40" s="1">
        <f t="shared" si="3"/>
        <v>-0.13172224998895948</v>
      </c>
      <c r="Z40" s="1">
        <f t="shared" si="3"/>
        <v>-0.11912943570642953</v>
      </c>
      <c r="AA40" s="1">
        <f t="shared" si="3"/>
        <v>-0.11033857712670758</v>
      </c>
    </row>
    <row r="41" spans="1:27" x14ac:dyDescent="0.3">
      <c r="A41" s="272">
        <v>3</v>
      </c>
      <c r="B41" s="1">
        <f t="shared" ref="B41:J41" si="4">B17-B29</f>
        <v>0.62940931210061746</v>
      </c>
      <c r="C41" s="1">
        <f t="shared" si="4"/>
        <v>0.77103678010466414</v>
      </c>
      <c r="D41" s="1">
        <f t="shared" si="4"/>
        <v>0.83218404979905658</v>
      </c>
      <c r="E41" s="1">
        <f t="shared" si="4"/>
        <v>0.86332381401893732</v>
      </c>
      <c r="F41" s="1">
        <f t="shared" si="4"/>
        <v>0.88097474379986873</v>
      </c>
      <c r="G41" s="1">
        <f t="shared" si="4"/>
        <v>0.89170484838327269</v>
      </c>
      <c r="H41" s="1">
        <f t="shared" si="4"/>
        <v>0.89853864547173179</v>
      </c>
      <c r="I41" s="1">
        <f t="shared" si="4"/>
        <v>0.90303021478314338</v>
      </c>
      <c r="J41" s="1">
        <f t="shared" si="4"/>
        <v>0.90604668636042607</v>
      </c>
      <c r="K41" s="272">
        <v>3</v>
      </c>
      <c r="L41" s="1">
        <f t="shared" ref="L41:S41" si="5">L17-L29</f>
        <v>0.13933863903264304</v>
      </c>
      <c r="M41" s="1">
        <f t="shared" si="5"/>
        <v>0.26412112797697851</v>
      </c>
      <c r="N41" s="1">
        <f t="shared" si="5"/>
        <v>0.34136359701755842</v>
      </c>
      <c r="O41" s="1">
        <f t="shared" si="5"/>
        <v>0.39083599919295137</v>
      </c>
      <c r="P41" s="1">
        <f t="shared" si="5"/>
        <v>0.42338512798282252</v>
      </c>
      <c r="Q41" s="1">
        <f t="shared" si="5"/>
        <v>0.44523208665339337</v>
      </c>
      <c r="R41" s="1">
        <f t="shared" si="5"/>
        <v>0.46010965950489924</v>
      </c>
      <c r="S41" s="1">
        <f t="shared" si="5"/>
        <v>0.470346799935978</v>
      </c>
      <c r="T41" s="272">
        <v>3</v>
      </c>
      <c r="U41" s="1">
        <f t="shared" ref="U41:AA41" si="6">U17-U29</f>
        <v>-0.21859765682455079</v>
      </c>
      <c r="V41" s="1">
        <f t="shared" si="6"/>
        <v>-0.15189626990725613</v>
      </c>
      <c r="W41" s="1">
        <f t="shared" si="6"/>
        <v>-0.10636455335227479</v>
      </c>
      <c r="X41" s="1">
        <f t="shared" si="6"/>
        <v>-7.502888922011236E-2</v>
      </c>
      <c r="Y41" s="1">
        <f t="shared" si="6"/>
        <v>-5.3320043794794325E-2</v>
      </c>
      <c r="Z41" s="1">
        <f t="shared" si="6"/>
        <v>-3.8204078585864831E-2</v>
      </c>
      <c r="AA41" s="1">
        <f t="shared" si="6"/>
        <v>-2.7639037943835931E-2</v>
      </c>
    </row>
    <row r="42" spans="1:27" x14ac:dyDescent="0.3">
      <c r="A42" s="272">
        <v>4</v>
      </c>
      <c r="B42" s="1">
        <f t="shared" ref="B42:J42" si="7">B18-B30</f>
        <v>0.73319918387908534</v>
      </c>
      <c r="C42" s="1">
        <f t="shared" si="7"/>
        <v>0.86286796707943791</v>
      </c>
      <c r="D42" s="1">
        <f t="shared" si="7"/>
        <v>0.91107218356275599</v>
      </c>
      <c r="E42" s="1">
        <f t="shared" si="7"/>
        <v>0.9332167119614555</v>
      </c>
      <c r="F42" s="1">
        <f t="shared" si="7"/>
        <v>0.94492774360912524</v>
      </c>
      <c r="G42" s="1">
        <f t="shared" si="7"/>
        <v>0.95171988138374108</v>
      </c>
      <c r="H42" s="1">
        <f t="shared" si="7"/>
        <v>0.95590854078377052</v>
      </c>
      <c r="I42" s="1">
        <f t="shared" si="7"/>
        <v>0.95860100033111806</v>
      </c>
      <c r="J42" s="1">
        <f t="shared" si="7"/>
        <v>0.96038147498337123</v>
      </c>
      <c r="K42" s="272">
        <v>4</v>
      </c>
      <c r="L42" s="1">
        <f t="shared" ref="L42:S42" si="8">L18-L30</f>
        <v>0.19845665229899812</v>
      </c>
      <c r="M42" s="1">
        <f t="shared" si="8"/>
        <v>0.33941362710573275</v>
      </c>
      <c r="N42" s="1">
        <f t="shared" si="8"/>
        <v>0.42616110037938487</v>
      </c>
      <c r="O42" s="1">
        <f t="shared" si="8"/>
        <v>0.48118274561577984</v>
      </c>
      <c r="P42" s="1">
        <f t="shared" si="8"/>
        <v>0.51704438662163543</v>
      </c>
      <c r="Q42" s="1">
        <f t="shared" si="8"/>
        <v>0.54092847912379738</v>
      </c>
      <c r="R42" s="1">
        <f t="shared" si="8"/>
        <v>0.55709596208270262</v>
      </c>
      <c r="S42" s="1">
        <f t="shared" si="8"/>
        <v>0.5681709316715442</v>
      </c>
      <c r="T42" s="272">
        <v>4</v>
      </c>
      <c r="U42" s="1">
        <f t="shared" ref="U42:AA42" si="9">U18-U30</f>
        <v>-0.1984614771206869</v>
      </c>
      <c r="V42" s="1">
        <f t="shared" si="9"/>
        <v>-0.12599190885435241</v>
      </c>
      <c r="W42" s="1">
        <f t="shared" si="9"/>
        <v>-7.6068982866579204E-2</v>
      </c>
      <c r="X42" s="1">
        <f t="shared" si="9"/>
        <v>-4.1507867986745939E-2</v>
      </c>
      <c r="Y42" s="1">
        <f t="shared" si="9"/>
        <v>-1.7472149369435586E-2</v>
      </c>
      <c r="Z42" s="1">
        <f t="shared" si="9"/>
        <v>-6.9332141392186575E-4</v>
      </c>
      <c r="AA42" s="1">
        <f t="shared" si="9"/>
        <v>1.1053979735989317E-2</v>
      </c>
    </row>
    <row r="43" spans="1:27" x14ac:dyDescent="0.3">
      <c r="A43" s="272">
        <v>5</v>
      </c>
      <c r="B43" s="1">
        <f t="shared" ref="B43:J43" si="10">B19-B31</f>
        <v>0.80046627089879896</v>
      </c>
      <c r="C43" s="1">
        <f t="shared" si="10"/>
        <v>0.91554555458449471</v>
      </c>
      <c r="D43" s="1">
        <f t="shared" si="10"/>
        <v>0.95187000463565952</v>
      </c>
      <c r="E43" s="1">
        <f t="shared" si="10"/>
        <v>0.96680117882597705</v>
      </c>
      <c r="F43" s="1">
        <f t="shared" si="10"/>
        <v>0.97413573421388888</v>
      </c>
      <c r="G43" s="1">
        <f t="shared" si="10"/>
        <v>0.97818391469122912</v>
      </c>
      <c r="H43" s="1">
        <f t="shared" si="10"/>
        <v>0.98059757611277998</v>
      </c>
      <c r="I43" s="1">
        <f t="shared" si="10"/>
        <v>0.98211348197582082</v>
      </c>
      <c r="J43" s="1">
        <f t="shared" si="10"/>
        <v>0.98309992962384274</v>
      </c>
      <c r="K43" s="272">
        <v>5</v>
      </c>
      <c r="L43" s="1">
        <f t="shared" ref="L43:S43" si="11">L19-L31</f>
        <v>0.23238244840101402</v>
      </c>
      <c r="M43" s="1">
        <f t="shared" si="11"/>
        <v>0.38626153110817535</v>
      </c>
      <c r="N43" s="1">
        <f t="shared" si="11"/>
        <v>0.48086428153835453</v>
      </c>
      <c r="O43" s="1">
        <f t="shared" si="11"/>
        <v>0.54044936137271238</v>
      </c>
      <c r="P43" s="1">
        <f t="shared" si="11"/>
        <v>0.57897677683102489</v>
      </c>
      <c r="Q43" s="1">
        <f t="shared" si="11"/>
        <v>0.60445607489958242</v>
      </c>
      <c r="R43" s="1">
        <f t="shared" si="11"/>
        <v>0.62160639217460278</v>
      </c>
      <c r="S43" s="1">
        <f t="shared" si="11"/>
        <v>0.63330427600341166</v>
      </c>
      <c r="T43" s="272">
        <v>5</v>
      </c>
      <c r="U43" s="1">
        <f t="shared" ref="U43:AA43" si="12">U19-U31</f>
        <v>-0.19044549170310338</v>
      </c>
      <c r="V43" s="1">
        <f t="shared" si="12"/>
        <v>-0.11478427571820554</v>
      </c>
      <c r="W43" s="1">
        <f t="shared" si="12"/>
        <v>-6.2253164765718239E-2</v>
      </c>
      <c r="X43" s="1">
        <f t="shared" si="12"/>
        <v>-2.5687079392591017E-2</v>
      </c>
      <c r="Y43" s="1">
        <f t="shared" si="12"/>
        <v>-1.6099970257099638E-4</v>
      </c>
      <c r="Z43" s="1">
        <f t="shared" si="12"/>
        <v>1.7704474185014807E-2</v>
      </c>
      <c r="AA43" s="1">
        <f t="shared" si="12"/>
        <v>3.0234963781565483E-2</v>
      </c>
    </row>
    <row r="44" spans="1:27" x14ac:dyDescent="0.3">
      <c r="A44" s="272">
        <v>6</v>
      </c>
      <c r="B44" s="1">
        <f t="shared" ref="B44:J44" si="13">B20-B32</f>
        <v>0.84692321415023819</v>
      </c>
      <c r="C44" s="1">
        <f t="shared" si="13"/>
        <v>0.94713008680100808</v>
      </c>
      <c r="D44" s="1">
        <f t="shared" si="13"/>
        <v>0.97366001856999917</v>
      </c>
      <c r="E44" s="1">
        <f t="shared" si="13"/>
        <v>0.98335751878039035</v>
      </c>
      <c r="F44" s="1">
        <f t="shared" si="13"/>
        <v>0.98776915742297589</v>
      </c>
      <c r="G44" s="1">
        <f t="shared" si="13"/>
        <v>0.99008278349795442</v>
      </c>
      <c r="H44" s="1">
        <f t="shared" si="13"/>
        <v>0.99141533979613239</v>
      </c>
      <c r="I44" s="1">
        <f t="shared" si="13"/>
        <v>0.99223264243890674</v>
      </c>
      <c r="J44" s="1">
        <f t="shared" si="13"/>
        <v>0.99275583699332559</v>
      </c>
      <c r="K44" s="272">
        <v>6</v>
      </c>
      <c r="L44" s="1">
        <f t="shared" ref="L44:S44" si="14">L20-L32</f>
        <v>0.25273301271256421</v>
      </c>
      <c r="M44" s="1">
        <f t="shared" si="14"/>
        <v>0.4171015675795432</v>
      </c>
      <c r="N44" s="1">
        <f t="shared" si="14"/>
        <v>0.51843679351770755</v>
      </c>
      <c r="O44" s="1">
        <f t="shared" si="14"/>
        <v>0.58197327103250052</v>
      </c>
      <c r="P44" s="1">
        <f t="shared" si="14"/>
        <v>0.62278417324219681</v>
      </c>
      <c r="Q44" s="1">
        <f t="shared" si="14"/>
        <v>0.64960279186285175</v>
      </c>
      <c r="R44" s="1">
        <f t="shared" si="14"/>
        <v>0.66755955918309628</v>
      </c>
      <c r="S44" s="1">
        <f t="shared" si="14"/>
        <v>0.67975728911090172</v>
      </c>
      <c r="T44" s="272">
        <v>6</v>
      </c>
      <c r="U44" s="1">
        <f t="shared" ref="U44:AA44" si="15">U20-U32</f>
        <v>-0.18720962284872117</v>
      </c>
      <c r="V44" s="1">
        <f t="shared" si="15"/>
        <v>-0.10984566509198423</v>
      </c>
      <c r="W44" s="1">
        <f t="shared" si="15"/>
        <v>-5.5814559048882273E-2</v>
      </c>
      <c r="X44" s="1">
        <f t="shared" si="15"/>
        <v>-1.8037361394992069E-2</v>
      </c>
      <c r="Y44" s="1">
        <f t="shared" si="15"/>
        <v>8.4189411747737086E-3</v>
      </c>
      <c r="Z44" s="1">
        <f t="shared" si="15"/>
        <v>2.6977853765112192E-2</v>
      </c>
      <c r="AA44" s="1">
        <f t="shared" si="15"/>
        <v>4.0015772125412352E-2</v>
      </c>
    </row>
    <row r="45" spans="1:27" x14ac:dyDescent="0.3">
      <c r="A45" s="272">
        <v>7</v>
      </c>
      <c r="B45" s="1">
        <f t="shared" ref="B45:J45" si="16">B21-B33</f>
        <v>0.88043298920017865</v>
      </c>
      <c r="C45" s="1">
        <f t="shared" si="16"/>
        <v>0.96657206275830521</v>
      </c>
      <c r="D45" s="1">
        <f t="shared" si="16"/>
        <v>0.98549851982534631</v>
      </c>
      <c r="E45" s="1">
        <f t="shared" si="16"/>
        <v>0.99162240263549162</v>
      </c>
      <c r="F45" s="1">
        <f t="shared" si="16"/>
        <v>0.99419750441066157</v>
      </c>
      <c r="G45" s="1">
        <f t="shared" si="16"/>
        <v>0.99547957872018666</v>
      </c>
      <c r="H45" s="1">
        <f t="shared" si="16"/>
        <v>0.99619257971257791</v>
      </c>
      <c r="I45" s="1">
        <f t="shared" si="16"/>
        <v>0.99661953801750169</v>
      </c>
      <c r="J45" s="1">
        <f t="shared" si="16"/>
        <v>0.99688837241120909</v>
      </c>
      <c r="K45" s="272">
        <v>7</v>
      </c>
      <c r="L45" s="1">
        <f t="shared" ref="L45:S45" si="17">L21-L33</f>
        <v>0.26526613406866528</v>
      </c>
      <c r="M45" s="1">
        <f t="shared" si="17"/>
        <v>0.43816372032568385</v>
      </c>
      <c r="N45" s="1">
        <f t="shared" si="17"/>
        <v>0.54536728861141115</v>
      </c>
      <c r="O45" s="1">
        <f t="shared" si="17"/>
        <v>0.61242546361493366</v>
      </c>
      <c r="P45" s="1">
        <f t="shared" si="17"/>
        <v>0.65526818577433388</v>
      </c>
      <c r="Q45" s="1">
        <f t="shared" si="17"/>
        <v>0.68326278464883772</v>
      </c>
      <c r="R45" s="1">
        <f t="shared" si="17"/>
        <v>0.70191482647646564</v>
      </c>
      <c r="S45" s="1">
        <f t="shared" si="17"/>
        <v>0.71453521770430772</v>
      </c>
      <c r="T45" s="272">
        <v>7</v>
      </c>
      <c r="U45" s="1">
        <f t="shared" ref="U45:AA45" si="18">U21-U33</f>
        <v>-0.18589603634139351</v>
      </c>
      <c r="V45" s="1">
        <f t="shared" si="18"/>
        <v>-0.10765194694875307</v>
      </c>
      <c r="W45" s="1">
        <f t="shared" si="18"/>
        <v>-5.2783665896869114E-2</v>
      </c>
      <c r="X45" s="1">
        <f t="shared" si="18"/>
        <v>-1.429529843910593E-2</v>
      </c>
      <c r="Y45" s="1">
        <f t="shared" si="18"/>
        <v>1.272623667692363E-2</v>
      </c>
      <c r="Z45" s="1">
        <f t="shared" si="18"/>
        <v>3.1716441782733251E-2</v>
      </c>
      <c r="AA45" s="1">
        <f t="shared" si="18"/>
        <v>4.5075064930542696E-2</v>
      </c>
    </row>
    <row r="46" spans="1:27" x14ac:dyDescent="0.3">
      <c r="A46" s="272">
        <v>8</v>
      </c>
      <c r="B46" s="1">
        <f t="shared" ref="B46:J46" si="19">B22-B34</f>
        <v>0.90536874818149304</v>
      </c>
      <c r="C46" s="1">
        <f t="shared" si="19"/>
        <v>0.97873388855966958</v>
      </c>
      <c r="D46" s="1">
        <f t="shared" si="19"/>
        <v>0.99199010521975206</v>
      </c>
      <c r="E46" s="1">
        <f t="shared" si="19"/>
        <v>0.99577404119667301</v>
      </c>
      <c r="F46" s="1">
        <f t="shared" si="19"/>
        <v>0.99724300485115946</v>
      </c>
      <c r="G46" s="1">
        <f t="shared" si="19"/>
        <v>0.99793698433536004</v>
      </c>
      <c r="H46" s="1">
        <f t="shared" si="19"/>
        <v>0.99830956350729472</v>
      </c>
      <c r="I46" s="1">
        <f t="shared" si="19"/>
        <v>0.99852737015395654</v>
      </c>
      <c r="J46" s="1">
        <f t="shared" si="19"/>
        <v>0.99866225715785095</v>
      </c>
      <c r="K46" s="272">
        <v>8</v>
      </c>
      <c r="L46" s="1">
        <f t="shared" ref="L46:S46" si="20">L22-L34</f>
        <v>0.27311035035587444</v>
      </c>
      <c r="M46" s="1">
        <f t="shared" si="20"/>
        <v>0.45291157461936782</v>
      </c>
      <c r="N46" s="1">
        <f t="shared" si="20"/>
        <v>0.56526530034488376</v>
      </c>
      <c r="O46" s="1">
        <f t="shared" si="20"/>
        <v>0.63551387161529616</v>
      </c>
      <c r="P46" s="1">
        <f t="shared" si="20"/>
        <v>0.68020805634783121</v>
      </c>
      <c r="Q46" s="1">
        <f t="shared" si="20"/>
        <v>0.70926630893412812</v>
      </c>
      <c r="R46" s="1">
        <f t="shared" si="20"/>
        <v>0.72853855851771931</v>
      </c>
      <c r="S46" s="1">
        <f t="shared" si="20"/>
        <v>0.74152988194557912</v>
      </c>
      <c r="T46" s="272">
        <v>8</v>
      </c>
      <c r="U46" s="1">
        <f t="shared" ref="U46:AA46" si="21">U22-U34</f>
        <v>-0.18536157932679592</v>
      </c>
      <c r="V46" s="1">
        <f t="shared" si="21"/>
        <v>-0.10667403103014161</v>
      </c>
      <c r="W46" s="1">
        <f t="shared" si="21"/>
        <v>-5.1350164705367907E-2</v>
      </c>
      <c r="X46" s="1">
        <f t="shared" si="21"/>
        <v>-1.2454361274936598E-2</v>
      </c>
      <c r="Y46" s="1">
        <f t="shared" si="21"/>
        <v>1.4902484557460904E-2</v>
      </c>
      <c r="Z46" s="1">
        <f t="shared" si="21"/>
        <v>3.4154725899292304E-2</v>
      </c>
      <c r="AA46" s="1">
        <f t="shared" si="21"/>
        <v>4.7711436622436321E-2</v>
      </c>
    </row>
    <row r="47" spans="1:27" x14ac:dyDescent="0.3">
      <c r="A47" s="272">
        <v>9</v>
      </c>
      <c r="B47" s="1">
        <f t="shared" ref="B47:J47" si="22">B23-B35</f>
        <v>0.9243577273144572</v>
      </c>
      <c r="C47" s="1">
        <f t="shared" si="22"/>
        <v>0.98641843122765394</v>
      </c>
      <c r="D47" s="1">
        <f t="shared" si="22"/>
        <v>0.99556778726632955</v>
      </c>
      <c r="E47" s="1">
        <f t="shared" si="22"/>
        <v>0.99786604120329092</v>
      </c>
      <c r="F47" s="1">
        <f t="shared" si="22"/>
        <v>0.99868909409780715</v>
      </c>
      <c r="G47" s="1">
        <f t="shared" si="22"/>
        <v>0.99905795914023443</v>
      </c>
      <c r="H47" s="1">
        <f t="shared" si="22"/>
        <v>0.9992491191197147</v>
      </c>
      <c r="I47" s="1">
        <f t="shared" si="22"/>
        <v>0.99935821191413954</v>
      </c>
      <c r="J47" s="1">
        <f t="shared" si="22"/>
        <v>0.99942466169231303</v>
      </c>
      <c r="K47" s="272">
        <v>9</v>
      </c>
      <c r="L47" s="1">
        <f t="shared" ref="L47:S47" si="23">L23-L35</f>
        <v>0.27806956016443518</v>
      </c>
      <c r="M47" s="1">
        <f t="shared" si="23"/>
        <v>0.46341946215539642</v>
      </c>
      <c r="N47" s="1">
        <f t="shared" si="23"/>
        <v>0.58029958394323811</v>
      </c>
      <c r="O47" s="1">
        <f t="shared" si="23"/>
        <v>0.65346470809177182</v>
      </c>
      <c r="P47" s="1">
        <f t="shared" si="23"/>
        <v>0.6998718145994195</v>
      </c>
      <c r="Q47" s="1">
        <f t="shared" si="23"/>
        <v>0.72991166664469187</v>
      </c>
      <c r="R47" s="1">
        <f t="shared" si="23"/>
        <v>0.74975061962987277</v>
      </c>
      <c r="S47" s="1">
        <f t="shared" si="23"/>
        <v>0.76307638860090887</v>
      </c>
      <c r="T47" s="272">
        <v>9</v>
      </c>
      <c r="U47" s="1">
        <f t="shared" ref="U47:AA47" si="24">U23-U35</f>
        <v>-0.18514392469046836</v>
      </c>
      <c r="V47" s="1">
        <f t="shared" si="24"/>
        <v>-0.10623740452171354</v>
      </c>
      <c r="W47" s="1">
        <f t="shared" si="24"/>
        <v>-5.0670658831243554E-2</v>
      </c>
      <c r="X47" s="1">
        <f t="shared" si="24"/>
        <v>-1.1546171934324612E-2</v>
      </c>
      <c r="Y47" s="1">
        <f t="shared" si="24"/>
        <v>1.6005587618602102E-2</v>
      </c>
      <c r="Z47" s="1">
        <f t="shared" si="24"/>
        <v>3.5413863784697963E-2</v>
      </c>
      <c r="AA47" s="1">
        <f t="shared" si="24"/>
        <v>4.909051496874467E-2</v>
      </c>
    </row>
    <row r="48" spans="1:27" x14ac:dyDescent="0.3">
      <c r="A48" s="272">
        <v>10</v>
      </c>
      <c r="B48" s="1">
        <f t="shared" ref="B48:J48" si="25">B24-B36</f>
        <v>0.93907393724022004</v>
      </c>
      <c r="C48" s="1">
        <f t="shared" si="25"/>
        <v>0.99130481559975048</v>
      </c>
      <c r="D48" s="1">
        <f t="shared" si="25"/>
        <v>0.99754503967058406</v>
      </c>
      <c r="E48" s="1">
        <f t="shared" si="25"/>
        <v>0.99892185728659799</v>
      </c>
      <c r="F48" s="1">
        <f t="shared" si="25"/>
        <v>0.99937647141213759</v>
      </c>
      <c r="G48" s="1">
        <f t="shared" si="25"/>
        <v>0.9995697230109265</v>
      </c>
      <c r="H48" s="1">
        <f t="shared" si="25"/>
        <v>0.99966639398913359</v>
      </c>
      <c r="I48" s="1">
        <f t="shared" si="25"/>
        <v>0.99972025113254948</v>
      </c>
      <c r="J48" s="1">
        <f t="shared" si="25"/>
        <v>0.99975251712371749</v>
      </c>
      <c r="K48" s="272">
        <v>10</v>
      </c>
      <c r="L48" s="1">
        <f t="shared" ref="L48:S48" si="26">L24-L36</f>
        <v>0.28122481686714873</v>
      </c>
      <c r="M48" s="1">
        <f t="shared" si="26"/>
        <v>0.47099956949822053</v>
      </c>
      <c r="N48" s="1">
        <f t="shared" si="26"/>
        <v>0.59185193843035289</v>
      </c>
      <c r="O48" s="1">
        <f t="shared" si="26"/>
        <v>0.66769579248858246</v>
      </c>
      <c r="P48" s="1">
        <f t="shared" si="26"/>
        <v>0.71570316446799009</v>
      </c>
      <c r="Q48" s="1">
        <f t="shared" si="26"/>
        <v>0.74666154425218001</v>
      </c>
      <c r="R48" s="1">
        <f t="shared" si="26"/>
        <v>0.76702732790405281</v>
      </c>
      <c r="S48" s="1">
        <f t="shared" si="26"/>
        <v>0.7806607279142479</v>
      </c>
      <c r="T48" s="272">
        <v>10</v>
      </c>
      <c r="U48" s="1">
        <f t="shared" ref="U48:AA48" si="27">U24-U36</f>
        <v>-0.18505525272399886</v>
      </c>
      <c r="V48" s="1">
        <f t="shared" si="27"/>
        <v>-0.10604231871060077</v>
      </c>
      <c r="W48" s="1">
        <f t="shared" si="27"/>
        <v>-5.0348220382281206E-2</v>
      </c>
      <c r="X48" s="1">
        <f t="shared" si="27"/>
        <v>-1.1097519398963029E-2</v>
      </c>
      <c r="Y48" s="1">
        <f t="shared" si="27"/>
        <v>1.6565648104136466E-2</v>
      </c>
      <c r="Z48" s="1">
        <f t="shared" si="27"/>
        <v>3.6065287965676152E-2</v>
      </c>
      <c r="AA48" s="1">
        <f t="shared" si="27"/>
        <v>4.9813354086833905E-2</v>
      </c>
    </row>
    <row r="49" spans="1:27" x14ac:dyDescent="0.3">
      <c r="A49" s="375"/>
      <c r="B49" s="413" t="s">
        <v>250</v>
      </c>
      <c r="C49" s="413"/>
      <c r="D49" s="413"/>
      <c r="E49" s="413"/>
      <c r="F49" s="413"/>
      <c r="G49" s="413"/>
      <c r="H49" s="413"/>
      <c r="I49" s="413"/>
      <c r="J49" s="413"/>
      <c r="K49" s="375"/>
      <c r="L49" s="413" t="s">
        <v>250</v>
      </c>
      <c r="M49" s="413"/>
      <c r="N49" s="413"/>
      <c r="O49" s="413"/>
      <c r="P49" s="413"/>
      <c r="Q49" s="413"/>
      <c r="R49" s="413"/>
      <c r="S49" s="413"/>
      <c r="T49" s="375"/>
      <c r="U49" s="413" t="s">
        <v>250</v>
      </c>
      <c r="V49" s="413"/>
      <c r="W49" s="413"/>
      <c r="X49" s="413"/>
      <c r="Y49" s="413"/>
      <c r="Z49" s="413"/>
      <c r="AA49" s="413"/>
    </row>
    <row r="50" spans="1:27" x14ac:dyDescent="0.3">
      <c r="A50" s="375" t="s">
        <v>55</v>
      </c>
      <c r="B50" s="374" t="s">
        <v>137</v>
      </c>
      <c r="C50" s="374" t="s">
        <v>138</v>
      </c>
      <c r="D50" s="374" t="s">
        <v>139</v>
      </c>
      <c r="E50" s="374" t="s">
        <v>140</v>
      </c>
      <c r="F50" s="374" t="s">
        <v>141</v>
      </c>
      <c r="G50" s="374" t="s">
        <v>142</v>
      </c>
      <c r="H50" s="374" t="s">
        <v>143</v>
      </c>
      <c r="I50" s="374" t="s">
        <v>144</v>
      </c>
      <c r="J50" s="374" t="s">
        <v>145</v>
      </c>
      <c r="K50" s="375" t="s">
        <v>55</v>
      </c>
      <c r="L50" s="374" t="s">
        <v>152</v>
      </c>
      <c r="M50" s="374" t="s">
        <v>153</v>
      </c>
      <c r="N50" s="374" t="s">
        <v>154</v>
      </c>
      <c r="O50" s="374" t="s">
        <v>155</v>
      </c>
      <c r="P50" s="374" t="s">
        <v>156</v>
      </c>
      <c r="Q50" s="374" t="s">
        <v>157</v>
      </c>
      <c r="R50" s="374" t="s">
        <v>158</v>
      </c>
      <c r="S50" s="374" t="s">
        <v>159</v>
      </c>
      <c r="T50" s="375" t="s">
        <v>55</v>
      </c>
      <c r="U50" s="374" t="s">
        <v>161</v>
      </c>
      <c r="V50" s="374" t="s">
        <v>162</v>
      </c>
      <c r="W50" s="374" t="s">
        <v>163</v>
      </c>
      <c r="X50" s="374" t="s">
        <v>164</v>
      </c>
      <c r="Y50" s="374" t="s">
        <v>165</v>
      </c>
      <c r="Z50" s="374" t="s">
        <v>166</v>
      </c>
      <c r="AA50" s="374" t="s">
        <v>167</v>
      </c>
    </row>
    <row r="51" spans="1:27" x14ac:dyDescent="0.3">
      <c r="A51" s="375">
        <v>1</v>
      </c>
      <c r="B51" s="1">
        <f>'1x2'!D21</f>
        <v>2</v>
      </c>
      <c r="C51" s="1">
        <f>'1x3'!D21</f>
        <v>3</v>
      </c>
      <c r="D51" s="1">
        <f>'1x4'!D21</f>
        <v>4</v>
      </c>
      <c r="E51" s="1">
        <f>'1x5'!D21</f>
        <v>5</v>
      </c>
      <c r="F51" s="1">
        <f>'1x6'!D21</f>
        <v>6</v>
      </c>
      <c r="G51" s="1">
        <f>'1x7'!D21</f>
        <v>7</v>
      </c>
      <c r="H51" s="1">
        <f>'1x8'!D21</f>
        <v>8</v>
      </c>
      <c r="I51" s="1">
        <f>'1x9'!D21</f>
        <v>9</v>
      </c>
      <c r="J51" s="1">
        <f>'1x10'!D21</f>
        <v>10</v>
      </c>
      <c r="K51" s="375">
        <v>1</v>
      </c>
      <c r="L51" s="1">
        <f>'2x3'!D21</f>
        <v>3</v>
      </c>
      <c r="M51" s="1">
        <f>'2x4'!D21</f>
        <v>4</v>
      </c>
      <c r="N51" s="1">
        <f>'2x5'!D21</f>
        <v>5</v>
      </c>
      <c r="O51" s="1">
        <f>'2x6'!D21</f>
        <v>6</v>
      </c>
      <c r="P51" s="1">
        <f>'2x7'!D21</f>
        <v>7</v>
      </c>
      <c r="Q51" s="1">
        <f>'2x8'!D21</f>
        <v>8</v>
      </c>
      <c r="R51" s="1">
        <f>'2x9'!D21</f>
        <v>9</v>
      </c>
      <c r="S51" s="1">
        <f>'2x10'!D21</f>
        <v>10</v>
      </c>
      <c r="T51" s="375">
        <v>1</v>
      </c>
      <c r="U51" s="1">
        <f>'3x4'!D21</f>
        <v>4</v>
      </c>
      <c r="V51" s="1">
        <f>'3x5'!D21</f>
        <v>5</v>
      </c>
      <c r="W51" s="1">
        <f>'3x6'!D21</f>
        <v>6</v>
      </c>
      <c r="X51" s="1">
        <f>'3x7'!D21</f>
        <v>7</v>
      </c>
      <c r="Y51" s="1">
        <f>'3x8'!D21</f>
        <v>8</v>
      </c>
      <c r="Z51" s="1">
        <f>'3x9'!D21</f>
        <v>9</v>
      </c>
      <c r="AA51" s="1">
        <f>'3x10'!D21</f>
        <v>10</v>
      </c>
    </row>
    <row r="52" spans="1:27" x14ac:dyDescent="0.3">
      <c r="A52" s="375">
        <v>2</v>
      </c>
      <c r="B52" s="1">
        <f>'1x2'!D22</f>
        <v>6</v>
      </c>
      <c r="C52" s="1">
        <f>'1x3'!D22</f>
        <v>12</v>
      </c>
      <c r="D52" s="1">
        <f>'1x4'!D22</f>
        <v>20</v>
      </c>
      <c r="E52" s="1">
        <f>'1x5'!D22</f>
        <v>30</v>
      </c>
      <c r="F52" s="1">
        <f>'1x6'!D22</f>
        <v>42</v>
      </c>
      <c r="G52" s="1">
        <f>'1x7'!D22</f>
        <v>56</v>
      </c>
      <c r="H52" s="1">
        <f>'1x8'!D22</f>
        <v>72</v>
      </c>
      <c r="I52" s="1">
        <f>'1x9'!D22</f>
        <v>90</v>
      </c>
      <c r="J52" s="1">
        <f>'1x10'!D22</f>
        <v>110</v>
      </c>
      <c r="K52" s="375">
        <v>2</v>
      </c>
      <c r="L52" s="1">
        <f>'2x3'!D22</f>
        <v>12</v>
      </c>
      <c r="M52" s="1">
        <f>'2x4'!D22</f>
        <v>20</v>
      </c>
      <c r="N52" s="1">
        <f>'2x5'!D22</f>
        <v>30</v>
      </c>
      <c r="O52" s="1">
        <f>'2x6'!D22</f>
        <v>42</v>
      </c>
      <c r="P52" s="1">
        <f>'2x7'!D22</f>
        <v>56</v>
      </c>
      <c r="Q52" s="1">
        <f>'2x8'!D22</f>
        <v>72</v>
      </c>
      <c r="R52" s="1">
        <f>'2x9'!D22</f>
        <v>90</v>
      </c>
      <c r="S52" s="1">
        <f>'2x10'!D22</f>
        <v>110</v>
      </c>
      <c r="T52" s="375">
        <v>2</v>
      </c>
      <c r="U52" s="1">
        <f>'3x4'!D22</f>
        <v>20</v>
      </c>
      <c r="V52" s="1">
        <f>'3x5'!D22</f>
        <v>30</v>
      </c>
      <c r="W52" s="1">
        <f>'3x6'!D22</f>
        <v>42</v>
      </c>
      <c r="X52" s="1">
        <f>'3x7'!D22</f>
        <v>56</v>
      </c>
      <c r="Y52" s="1">
        <f>'3x8'!D22</f>
        <v>72</v>
      </c>
      <c r="Z52" s="1">
        <f>'3x9'!D22</f>
        <v>90</v>
      </c>
      <c r="AA52" s="1">
        <f>'3x10'!D22</f>
        <v>110</v>
      </c>
    </row>
    <row r="53" spans="1:27" x14ac:dyDescent="0.3">
      <c r="A53" s="375">
        <v>3</v>
      </c>
      <c r="B53" s="1">
        <f>'1x2'!D23</f>
        <v>14</v>
      </c>
      <c r="C53" s="1">
        <f>'1x3'!D23</f>
        <v>39</v>
      </c>
      <c r="D53" s="1">
        <f>'1x4'!D23</f>
        <v>84</v>
      </c>
      <c r="E53" s="1">
        <f>'1x5'!D23</f>
        <v>155</v>
      </c>
      <c r="F53" s="1">
        <f>'1x6'!D23</f>
        <v>258</v>
      </c>
      <c r="G53" s="1">
        <f>'1x7'!D23</f>
        <v>399</v>
      </c>
      <c r="H53" s="1">
        <f>'1x8'!D23</f>
        <v>584</v>
      </c>
      <c r="I53" s="1">
        <f>'1x9'!D23</f>
        <v>819</v>
      </c>
      <c r="J53" s="1">
        <f>'1x10'!D23</f>
        <v>1110</v>
      </c>
      <c r="K53" s="375">
        <v>3</v>
      </c>
      <c r="L53" s="1">
        <f>'2x3'!D23</f>
        <v>39</v>
      </c>
      <c r="M53" s="1">
        <f>'2x4'!D23</f>
        <v>84</v>
      </c>
      <c r="N53" s="1">
        <f>'2x5'!D23</f>
        <v>155</v>
      </c>
      <c r="O53" s="1">
        <f>'2x6'!D23</f>
        <v>258</v>
      </c>
      <c r="P53" s="1">
        <f>'2x7'!D23</f>
        <v>399</v>
      </c>
      <c r="Q53" s="1">
        <f>'2x8'!D23</f>
        <v>584</v>
      </c>
      <c r="R53" s="1">
        <f>'2x9'!D23</f>
        <v>819</v>
      </c>
      <c r="S53" s="1">
        <f>'2x10'!D23</f>
        <v>1110</v>
      </c>
      <c r="T53" s="375">
        <v>3</v>
      </c>
      <c r="U53" s="1">
        <f>'3x4'!D23</f>
        <v>84</v>
      </c>
      <c r="V53" s="1">
        <f>'3x5'!D23</f>
        <v>155</v>
      </c>
      <c r="W53" s="1">
        <f>'3x6'!D23</f>
        <v>258</v>
      </c>
      <c r="X53" s="1">
        <f>'3x7'!D23</f>
        <v>399</v>
      </c>
      <c r="Y53" s="1">
        <f>'3x8'!D23</f>
        <v>584</v>
      </c>
      <c r="Z53" s="1">
        <f>'3x9'!D23</f>
        <v>819</v>
      </c>
      <c r="AA53" s="1">
        <f>'3x10'!D23</f>
        <v>1110</v>
      </c>
    </row>
    <row r="54" spans="1:27" x14ac:dyDescent="0.3">
      <c r="A54" s="375">
        <v>4</v>
      </c>
      <c r="B54" s="1">
        <f>'1x2'!D24</f>
        <v>30</v>
      </c>
      <c r="C54" s="1">
        <f>'1x3'!D24</f>
        <v>120</v>
      </c>
      <c r="D54" s="1">
        <f>'1x4'!D24</f>
        <v>340</v>
      </c>
      <c r="E54" s="1">
        <f>'1x5'!D24</f>
        <v>780</v>
      </c>
      <c r="F54" s="1">
        <f>'1x6'!D24</f>
        <v>1554</v>
      </c>
      <c r="G54" s="1">
        <f>'1x7'!D24</f>
        <v>2800</v>
      </c>
      <c r="H54" s="1">
        <f>'1x8'!D24</f>
        <v>4680</v>
      </c>
      <c r="I54" s="1">
        <f>'1x9'!D24</f>
        <v>7380</v>
      </c>
      <c r="J54" s="1">
        <f>'1x10'!D24</f>
        <v>11110</v>
      </c>
      <c r="K54" s="375">
        <v>4</v>
      </c>
      <c r="L54" s="1">
        <f>'2x3'!D24</f>
        <v>120</v>
      </c>
      <c r="M54" s="1">
        <f>'2x4'!D24</f>
        <v>340</v>
      </c>
      <c r="N54" s="1">
        <f>'2x5'!D24</f>
        <v>780</v>
      </c>
      <c r="O54" s="1">
        <f>'2x6'!D24</f>
        <v>1554</v>
      </c>
      <c r="P54" s="1">
        <f>'2x7'!D24</f>
        <v>2800</v>
      </c>
      <c r="Q54" s="1">
        <f>'2x8'!D24</f>
        <v>4680</v>
      </c>
      <c r="R54" s="1">
        <f>'2x9'!D24</f>
        <v>7380</v>
      </c>
      <c r="S54" s="1">
        <f>'2x10'!D24</f>
        <v>11110</v>
      </c>
      <c r="T54" s="375">
        <v>4</v>
      </c>
      <c r="U54" s="1">
        <f>'3x4'!D24</f>
        <v>340</v>
      </c>
      <c r="V54" s="1">
        <f>'3x5'!D24</f>
        <v>780</v>
      </c>
      <c r="W54" s="1">
        <f>'3x6'!D24</f>
        <v>1554</v>
      </c>
      <c r="X54" s="1">
        <f>'3x7'!D24</f>
        <v>2800</v>
      </c>
      <c r="Y54" s="1">
        <f>'3x8'!D24</f>
        <v>4680</v>
      </c>
      <c r="Z54" s="1">
        <f>'3x9'!D24</f>
        <v>7380</v>
      </c>
      <c r="AA54" s="1">
        <f>'3x10'!D24</f>
        <v>11110</v>
      </c>
    </row>
    <row r="55" spans="1:27" x14ac:dyDescent="0.3">
      <c r="A55" s="375">
        <v>5</v>
      </c>
      <c r="B55" s="1">
        <f>'1x2'!D25</f>
        <v>62</v>
      </c>
      <c r="C55" s="1">
        <f>'1x3'!D25</f>
        <v>363</v>
      </c>
      <c r="D55" s="1">
        <f>'1x4'!D25</f>
        <v>1364</v>
      </c>
      <c r="E55" s="1">
        <f>'1x5'!D25</f>
        <v>3905</v>
      </c>
      <c r="F55" s="1">
        <f>'1x6'!D25</f>
        <v>9330</v>
      </c>
      <c r="G55" s="1">
        <f>'1x7'!D25</f>
        <v>19607</v>
      </c>
      <c r="H55" s="1">
        <f>'1x8'!D25</f>
        <v>37448</v>
      </c>
      <c r="I55" s="1">
        <f>'1x9'!D25</f>
        <v>66429</v>
      </c>
      <c r="J55" s="1">
        <f>'1x10'!D25</f>
        <v>111110</v>
      </c>
      <c r="K55" s="375">
        <v>5</v>
      </c>
      <c r="L55" s="1">
        <f>'2x3'!D25</f>
        <v>363</v>
      </c>
      <c r="M55" s="1">
        <f>'2x4'!D25</f>
        <v>1364</v>
      </c>
      <c r="N55" s="1">
        <f>'2x5'!D25</f>
        <v>3905</v>
      </c>
      <c r="O55" s="1">
        <f>'2x6'!D25</f>
        <v>9330</v>
      </c>
      <c r="P55" s="1">
        <f>'2x7'!D25</f>
        <v>19607</v>
      </c>
      <c r="Q55" s="1">
        <f>'2x8'!D25</f>
        <v>37448</v>
      </c>
      <c r="R55" s="1">
        <f>'2x9'!D25</f>
        <v>66429</v>
      </c>
      <c r="S55" s="1">
        <f>'2x10'!D25</f>
        <v>111110</v>
      </c>
      <c r="T55" s="375">
        <v>5</v>
      </c>
      <c r="U55" s="1">
        <f>'3x4'!D25</f>
        <v>1364</v>
      </c>
      <c r="V55" s="1">
        <f>'3x5'!D25</f>
        <v>3905</v>
      </c>
      <c r="W55" s="1">
        <f>'3x6'!D25</f>
        <v>9330</v>
      </c>
      <c r="X55" s="1">
        <f>'3x7'!D25</f>
        <v>19607</v>
      </c>
      <c r="Y55" s="1">
        <f>'3x8'!D25</f>
        <v>37448</v>
      </c>
      <c r="Z55" s="1">
        <f>'3x9'!D25</f>
        <v>66429</v>
      </c>
      <c r="AA55" s="1">
        <f>'3x10'!D25</f>
        <v>111110</v>
      </c>
    </row>
    <row r="56" spans="1:27" x14ac:dyDescent="0.3">
      <c r="A56" s="375">
        <v>6</v>
      </c>
      <c r="B56" s="1">
        <f>'1x2'!D26</f>
        <v>126</v>
      </c>
      <c r="C56" s="1">
        <f>'1x3'!D26</f>
        <v>1092</v>
      </c>
      <c r="D56" s="1">
        <f>'1x4'!D26</f>
        <v>5460</v>
      </c>
      <c r="E56" s="1">
        <f>'1x5'!D26</f>
        <v>19530</v>
      </c>
      <c r="F56" s="1">
        <f>'1x6'!D26</f>
        <v>55986</v>
      </c>
      <c r="G56" s="1">
        <f>'1x7'!D26</f>
        <v>137256</v>
      </c>
      <c r="H56" s="1">
        <f>'1x8'!D26</f>
        <v>299592</v>
      </c>
      <c r="I56" s="1">
        <f>'1x9'!D26</f>
        <v>597870</v>
      </c>
      <c r="J56" s="1">
        <f>'1x10'!D26</f>
        <v>1111110</v>
      </c>
      <c r="K56" s="375">
        <v>6</v>
      </c>
      <c r="L56" s="1">
        <f>'2x3'!D26</f>
        <v>1092</v>
      </c>
      <c r="M56" s="1">
        <f>'2x4'!D26</f>
        <v>5460</v>
      </c>
      <c r="N56" s="1">
        <f>'2x5'!D26</f>
        <v>19530</v>
      </c>
      <c r="O56" s="1">
        <f>'2x6'!D26</f>
        <v>55986</v>
      </c>
      <c r="P56" s="1">
        <f>'2x7'!D26</f>
        <v>137256</v>
      </c>
      <c r="Q56" s="1">
        <f>'2x8'!D26</f>
        <v>299592</v>
      </c>
      <c r="R56" s="1">
        <f>'2x9'!D26</f>
        <v>597870</v>
      </c>
      <c r="S56" s="1">
        <f>'2x10'!D26</f>
        <v>1111110</v>
      </c>
      <c r="T56" s="375">
        <v>6</v>
      </c>
      <c r="U56" s="1">
        <f>'3x4'!D26</f>
        <v>5460</v>
      </c>
      <c r="V56" s="1">
        <f>'3x5'!D26</f>
        <v>19530</v>
      </c>
      <c r="W56" s="1">
        <f>'3x6'!D26</f>
        <v>55986</v>
      </c>
      <c r="X56" s="1">
        <f>'3x7'!D26</f>
        <v>137256</v>
      </c>
      <c r="Y56" s="1">
        <f>'3x8'!D26</f>
        <v>299592</v>
      </c>
      <c r="Z56" s="1">
        <f>'3x9'!D26</f>
        <v>597870</v>
      </c>
      <c r="AA56" s="1">
        <f>'3x10'!D26</f>
        <v>1111110</v>
      </c>
    </row>
    <row r="57" spans="1:27" x14ac:dyDescent="0.3">
      <c r="A57" s="375">
        <v>7</v>
      </c>
      <c r="B57" s="1">
        <f>'1x2'!D27</f>
        <v>254</v>
      </c>
      <c r="C57" s="1">
        <f>'1x3'!D27</f>
        <v>3279</v>
      </c>
      <c r="D57" s="1">
        <f>'1x4'!D27</f>
        <v>21844</v>
      </c>
      <c r="E57" s="1">
        <f>'1x5'!D27</f>
        <v>97655</v>
      </c>
      <c r="F57" s="1">
        <f>'1x6'!D27</f>
        <v>335922</v>
      </c>
      <c r="G57" s="1">
        <f>'1x7'!D27</f>
        <v>960799</v>
      </c>
      <c r="H57" s="1">
        <f>'1x8'!D27</f>
        <v>2396744</v>
      </c>
      <c r="I57" s="1">
        <f>'1x9'!D27</f>
        <v>5380839</v>
      </c>
      <c r="J57" s="1">
        <f>'1x10'!D27</f>
        <v>11111110</v>
      </c>
      <c r="K57" s="375">
        <v>7</v>
      </c>
      <c r="L57" s="1">
        <f>'2x3'!D27</f>
        <v>3279</v>
      </c>
      <c r="M57" s="1">
        <f>'2x4'!D27</f>
        <v>21844</v>
      </c>
      <c r="N57" s="1">
        <f>'2x5'!D27</f>
        <v>97655</v>
      </c>
      <c r="O57" s="1">
        <f>'2x6'!D27</f>
        <v>335922</v>
      </c>
      <c r="P57" s="1">
        <f>'2x7'!D27</f>
        <v>960799</v>
      </c>
      <c r="Q57" s="1">
        <f>'2x8'!D27</f>
        <v>2396744</v>
      </c>
      <c r="R57" s="1">
        <f>'2x9'!D27</f>
        <v>5380839</v>
      </c>
      <c r="S57" s="1">
        <f>'2x10'!D27</f>
        <v>11111110</v>
      </c>
      <c r="T57" s="375">
        <v>7</v>
      </c>
      <c r="U57" s="1">
        <f>'3x4'!D27</f>
        <v>21844</v>
      </c>
      <c r="V57" s="1">
        <f>'3x5'!D27</f>
        <v>97655</v>
      </c>
      <c r="W57" s="1">
        <f>'3x6'!D27</f>
        <v>335922</v>
      </c>
      <c r="X57" s="1">
        <f>'3x7'!D27</f>
        <v>960799</v>
      </c>
      <c r="Y57" s="1">
        <f>'3x8'!D27</f>
        <v>2396744</v>
      </c>
      <c r="Z57" s="1">
        <f>'3x9'!D27</f>
        <v>5380839</v>
      </c>
      <c r="AA57" s="1">
        <f>'3x10'!D27</f>
        <v>11111110</v>
      </c>
    </row>
    <row r="58" spans="1:27" x14ac:dyDescent="0.3">
      <c r="A58" s="375">
        <v>8</v>
      </c>
      <c r="B58" s="1">
        <f>'1x2'!D28</f>
        <v>510</v>
      </c>
      <c r="C58" s="1">
        <f>'1x3'!D28</f>
        <v>9840</v>
      </c>
      <c r="D58" s="1">
        <f>'1x4'!D28</f>
        <v>87380</v>
      </c>
      <c r="E58" s="1">
        <f>'1x5'!D28</f>
        <v>488280</v>
      </c>
      <c r="F58" s="1">
        <f>'1x6'!D28</f>
        <v>2015538</v>
      </c>
      <c r="G58" s="1">
        <f>'1x7'!D28</f>
        <v>6725600</v>
      </c>
      <c r="H58" s="1">
        <f>'1x8'!D28</f>
        <v>19173960</v>
      </c>
      <c r="I58" s="1">
        <f>'1x9'!D28</f>
        <v>48427560</v>
      </c>
      <c r="J58" s="1">
        <f>'1x10'!D28</f>
        <v>111111110</v>
      </c>
      <c r="K58" s="375">
        <v>8</v>
      </c>
      <c r="L58" s="1">
        <f>'2x3'!D28</f>
        <v>9840</v>
      </c>
      <c r="M58" s="1">
        <f>'2x4'!D28</f>
        <v>87380</v>
      </c>
      <c r="N58" s="1">
        <f>'2x5'!D28</f>
        <v>488280</v>
      </c>
      <c r="O58" s="1">
        <f>'2x6'!D28</f>
        <v>2015538</v>
      </c>
      <c r="P58" s="1">
        <f>'2x7'!D28</f>
        <v>6725600</v>
      </c>
      <c r="Q58" s="1">
        <f>'2x8'!D28</f>
        <v>19173960</v>
      </c>
      <c r="R58" s="1">
        <f>'2x9'!D28</f>
        <v>48427560</v>
      </c>
      <c r="S58" s="1">
        <f>'2x10'!D28</f>
        <v>111111110</v>
      </c>
      <c r="T58" s="375">
        <v>8</v>
      </c>
      <c r="U58" s="1">
        <f>'3x4'!D28</f>
        <v>87380</v>
      </c>
      <c r="V58" s="1">
        <f>'3x5'!D28</f>
        <v>488280</v>
      </c>
      <c r="W58" s="1">
        <f>'3x6'!D28</f>
        <v>2015538</v>
      </c>
      <c r="X58" s="1">
        <f>'3x7'!D28</f>
        <v>6725600</v>
      </c>
      <c r="Y58" s="1">
        <f>'3x8'!D28</f>
        <v>19173960</v>
      </c>
      <c r="Z58" s="1">
        <f>'3x9'!D28</f>
        <v>48427560</v>
      </c>
      <c r="AA58" s="1">
        <f>'3x10'!D28</f>
        <v>111111110</v>
      </c>
    </row>
    <row r="59" spans="1:27" x14ac:dyDescent="0.3">
      <c r="A59" s="375">
        <v>9</v>
      </c>
      <c r="B59" s="1">
        <f>'1x2'!D29</f>
        <v>1022</v>
      </c>
      <c r="C59" s="1">
        <f>'1x3'!D29</f>
        <v>29523</v>
      </c>
      <c r="D59" s="1">
        <f>'1x4'!D29</f>
        <v>349524</v>
      </c>
      <c r="E59" s="1">
        <f>'1x5'!D29</f>
        <v>2441405</v>
      </c>
      <c r="F59" s="1">
        <f>'1x6'!D29</f>
        <v>12093234</v>
      </c>
      <c r="G59" s="1">
        <f>'1x7'!D29</f>
        <v>47079207</v>
      </c>
      <c r="H59" s="1">
        <f>'1x8'!D29</f>
        <v>153391688</v>
      </c>
      <c r="I59" s="1">
        <f>'1x9'!D29</f>
        <v>435848049</v>
      </c>
      <c r="J59" s="1">
        <f>'1x10'!D29</f>
        <v>1111111110</v>
      </c>
      <c r="K59" s="375">
        <v>9</v>
      </c>
      <c r="L59" s="1">
        <f>'2x3'!D29</f>
        <v>29523</v>
      </c>
      <c r="M59" s="1">
        <f>'2x4'!D29</f>
        <v>349524</v>
      </c>
      <c r="N59" s="1">
        <f>'2x5'!D29</f>
        <v>2441405</v>
      </c>
      <c r="O59" s="1">
        <f>'2x6'!D29</f>
        <v>12093234</v>
      </c>
      <c r="P59" s="1">
        <f>'2x7'!D29</f>
        <v>47079207</v>
      </c>
      <c r="Q59" s="1">
        <f>'2x8'!D29</f>
        <v>153391688</v>
      </c>
      <c r="R59" s="1">
        <f>'2x9'!D29</f>
        <v>435848049</v>
      </c>
      <c r="S59" s="1">
        <f>'2x10'!D29</f>
        <v>1111111110</v>
      </c>
      <c r="T59" s="375">
        <v>9</v>
      </c>
      <c r="U59" s="1">
        <f>'3x4'!D29</f>
        <v>349524</v>
      </c>
      <c r="V59" s="1">
        <f>'3x5'!D29</f>
        <v>2441405</v>
      </c>
      <c r="W59" s="1">
        <f>'3x6'!D29</f>
        <v>12093234</v>
      </c>
      <c r="X59" s="1">
        <f>'3x7'!D29</f>
        <v>47079207</v>
      </c>
      <c r="Y59" s="1">
        <f>'3x8'!D29</f>
        <v>153391688</v>
      </c>
      <c r="Z59" s="1">
        <f>'3x9'!D29</f>
        <v>435848049</v>
      </c>
      <c r="AA59" s="1">
        <f>'3x10'!D29</f>
        <v>1111111110</v>
      </c>
    </row>
    <row r="60" spans="1:27" x14ac:dyDescent="0.3">
      <c r="A60" s="375">
        <v>10</v>
      </c>
      <c r="B60" s="1">
        <f>'1x2'!D30</f>
        <v>2046</v>
      </c>
      <c r="C60" s="1">
        <f>'1x3'!D30</f>
        <v>88572</v>
      </c>
      <c r="D60" s="1">
        <f>'1x4'!D30</f>
        <v>1398100</v>
      </c>
      <c r="E60" s="1">
        <f>'1x5'!D30</f>
        <v>12207030</v>
      </c>
      <c r="F60" s="1">
        <f>'1x6'!D30</f>
        <v>72559410</v>
      </c>
      <c r="G60" s="1">
        <f>'1x7'!D30</f>
        <v>329554456</v>
      </c>
      <c r="H60" s="1">
        <f>'1x8'!D30</f>
        <v>1227133512</v>
      </c>
      <c r="I60" s="1">
        <f>'1x9'!D30</f>
        <v>3922632450</v>
      </c>
      <c r="J60" s="1">
        <f>'1x10'!D30</f>
        <v>11111111110</v>
      </c>
      <c r="K60" s="375">
        <v>10</v>
      </c>
      <c r="L60" s="1">
        <f>'2x3'!D30</f>
        <v>88572</v>
      </c>
      <c r="M60" s="1">
        <f>'2x4'!D30</f>
        <v>1398100</v>
      </c>
      <c r="N60" s="1">
        <f>'2x5'!D30</f>
        <v>12207030</v>
      </c>
      <c r="O60" s="1">
        <f>'2x6'!D30</f>
        <v>72559410</v>
      </c>
      <c r="P60" s="1">
        <f>'2x7'!D30</f>
        <v>329554456</v>
      </c>
      <c r="Q60" s="1">
        <f>'2x8'!D30</f>
        <v>1227133512</v>
      </c>
      <c r="R60" s="1">
        <f>'2x9'!D30</f>
        <v>3922632450</v>
      </c>
      <c r="S60" s="1">
        <f>'2x10'!D30</f>
        <v>11111111110</v>
      </c>
      <c r="T60" s="375">
        <v>10</v>
      </c>
      <c r="U60" s="1">
        <f>'3x4'!D30</f>
        <v>1398100</v>
      </c>
      <c r="V60" s="1">
        <f>'3x5'!D30</f>
        <v>12207030</v>
      </c>
      <c r="W60" s="1">
        <f>'3x6'!D30</f>
        <v>72559410</v>
      </c>
      <c r="X60" s="1">
        <f>'3x7'!D30</f>
        <v>329554456</v>
      </c>
      <c r="Y60" s="1">
        <f>'3x8'!D30</f>
        <v>1227133512</v>
      </c>
      <c r="Z60" s="1">
        <f>'3x9'!D30</f>
        <v>3922632450</v>
      </c>
      <c r="AA60" s="1">
        <f>'3x10'!D30</f>
        <v>11111111110</v>
      </c>
    </row>
    <row r="61" spans="1:27" x14ac:dyDescent="0.3">
      <c r="B61" s="413" t="s">
        <v>251</v>
      </c>
      <c r="C61" s="413"/>
      <c r="D61" s="413"/>
      <c r="E61" s="413"/>
      <c r="F61" s="413"/>
      <c r="G61" s="413"/>
      <c r="H61" s="413"/>
      <c r="I61" s="413"/>
      <c r="J61" s="413"/>
      <c r="L61" s="413" t="s">
        <v>251</v>
      </c>
      <c r="M61" s="413"/>
      <c r="N61" s="413"/>
      <c r="O61" s="413"/>
      <c r="P61" s="413"/>
      <c r="Q61" s="413"/>
      <c r="R61" s="413"/>
      <c r="S61" s="413"/>
      <c r="U61" s="413" t="s">
        <v>251</v>
      </c>
      <c r="V61" s="413"/>
      <c r="W61" s="413"/>
      <c r="X61" s="413"/>
      <c r="Y61" s="413"/>
      <c r="Z61" s="413"/>
      <c r="AA61" s="413"/>
    </row>
    <row r="62" spans="1:27" x14ac:dyDescent="0.3">
      <c r="A62" s="272" t="s">
        <v>55</v>
      </c>
      <c r="B62" s="49" t="s">
        <v>137</v>
      </c>
      <c r="C62" s="49" t="s">
        <v>138</v>
      </c>
      <c r="D62" s="49" t="s">
        <v>139</v>
      </c>
      <c r="E62" s="49" t="s">
        <v>140</v>
      </c>
      <c r="F62" s="49" t="s">
        <v>141</v>
      </c>
      <c r="G62" s="49" t="s">
        <v>142</v>
      </c>
      <c r="H62" s="49" t="s">
        <v>143</v>
      </c>
      <c r="I62" s="49" t="s">
        <v>144</v>
      </c>
      <c r="J62" s="49" t="s">
        <v>145</v>
      </c>
      <c r="K62" s="272" t="s">
        <v>55</v>
      </c>
      <c r="L62" s="49" t="s">
        <v>152</v>
      </c>
      <c r="M62" s="49" t="s">
        <v>153</v>
      </c>
      <c r="N62" s="49" t="s">
        <v>154</v>
      </c>
      <c r="O62" s="49" t="s">
        <v>155</v>
      </c>
      <c r="P62" s="49" t="s">
        <v>156</v>
      </c>
      <c r="Q62" s="49" t="s">
        <v>157</v>
      </c>
      <c r="R62" s="49" t="s">
        <v>158</v>
      </c>
      <c r="S62" s="49" t="s">
        <v>159</v>
      </c>
      <c r="T62" s="272" t="s">
        <v>55</v>
      </c>
      <c r="U62" s="49" t="s">
        <v>161</v>
      </c>
      <c r="V62" s="49" t="s">
        <v>162</v>
      </c>
      <c r="W62" s="49" t="s">
        <v>163</v>
      </c>
      <c r="X62" s="49" t="s">
        <v>164</v>
      </c>
      <c r="Y62" s="49" t="s">
        <v>165</v>
      </c>
      <c r="Z62" s="49" t="s">
        <v>166</v>
      </c>
      <c r="AA62" s="49" t="s">
        <v>167</v>
      </c>
    </row>
    <row r="63" spans="1:27" x14ac:dyDescent="0.3">
      <c r="A63" s="272">
        <v>1</v>
      </c>
      <c r="B63" s="1">
        <f>B3/B51</f>
        <v>2.369955721338636</v>
      </c>
      <c r="C63" s="1">
        <f t="shared" ref="C63:J63" si="28">C3/C51</f>
        <v>5.834337288861704</v>
      </c>
      <c r="D63" s="1">
        <f t="shared" si="28"/>
        <v>8.0031944963107495</v>
      </c>
      <c r="E63" s="1">
        <f t="shared" si="28"/>
        <v>9.5051018579031652</v>
      </c>
      <c r="F63" s="1">
        <f t="shared" si="28"/>
        <v>10.611879217608257</v>
      </c>
      <c r="G63" s="1">
        <f t="shared" si="28"/>
        <v>11.461756091287061</v>
      </c>
      <c r="H63" s="1">
        <f t="shared" si="28"/>
        <v>12.133533412264439</v>
      </c>
      <c r="I63" s="1">
        <f t="shared" si="28"/>
        <v>12.676109939642451</v>
      </c>
      <c r="J63" s="1">
        <f t="shared" si="28"/>
        <v>13.121836733478597</v>
      </c>
      <c r="K63" s="272">
        <v>1</v>
      </c>
      <c r="L63" s="1">
        <f t="shared" ref="L63:S63" si="29">L3/L51</f>
        <v>-10.803938070366877</v>
      </c>
      <c r="M63" s="1">
        <f t="shared" si="29"/>
        <v>-7.4953805612878917</v>
      </c>
      <c r="N63" s="1">
        <f t="shared" si="29"/>
        <v>-5.3099981578687503</v>
      </c>
      <c r="O63" s="1">
        <f t="shared" si="29"/>
        <v>-3.8213492187331894</v>
      </c>
      <c r="P63" s="1">
        <f t="shared" si="29"/>
        <v>-2.7880029957149395</v>
      </c>
      <c r="Q63" s="1">
        <f t="shared" si="29"/>
        <v>-2.0624492751729129</v>
      </c>
      <c r="R63" s="1">
        <f t="shared" si="29"/>
        <v>-1.5495816631932371</v>
      </c>
      <c r="S63" s="1">
        <f t="shared" si="29"/>
        <v>-1.1857432048222449</v>
      </c>
      <c r="T63" s="272">
        <v>1</v>
      </c>
      <c r="U63" s="1">
        <f t="shared" ref="U63:AA63" si="30">U3/U51</f>
        <v>-29.718038631039814</v>
      </c>
      <c r="V63" s="1">
        <f t="shared" si="30"/>
        <v>-27.65581064269934</v>
      </c>
      <c r="W63" s="1">
        <f t="shared" si="30"/>
        <v>-26.340425185909695</v>
      </c>
      <c r="X63" s="1">
        <f t="shared" si="30"/>
        <v>-25.515802698281814</v>
      </c>
      <c r="Y63" s="1">
        <f t="shared" si="30"/>
        <v>-25.018451321517876</v>
      </c>
      <c r="Z63" s="1">
        <f t="shared" si="30"/>
        <v>-24.74043293663529</v>
      </c>
      <c r="AA63" s="1">
        <f t="shared" si="30"/>
        <v>-24.608962266186005</v>
      </c>
    </row>
    <row r="64" spans="1:27" x14ac:dyDescent="0.3">
      <c r="A64" s="272">
        <v>2</v>
      </c>
      <c r="B64" s="1">
        <f t="shared" ref="B64:J64" si="31">B4/B52</f>
        <v>1.5269344893897951</v>
      </c>
      <c r="C64" s="1">
        <f t="shared" si="31"/>
        <v>2.663972955745034</v>
      </c>
      <c r="D64" s="1">
        <f t="shared" si="31"/>
        <v>2.8183966996473302</v>
      </c>
      <c r="E64" s="1">
        <f t="shared" si="31"/>
        <v>2.7235313953687137</v>
      </c>
      <c r="F64" s="1">
        <f t="shared" si="31"/>
        <v>2.5651014665922638</v>
      </c>
      <c r="G64" s="1">
        <f t="shared" si="31"/>
        <v>2.398217714465904</v>
      </c>
      <c r="H64" s="1">
        <f t="shared" si="31"/>
        <v>2.2400796584380216</v>
      </c>
      <c r="I64" s="1">
        <f t="shared" si="31"/>
        <v>2.095496686886726</v>
      </c>
      <c r="J64" s="1">
        <f t="shared" si="31"/>
        <v>1.9649919082927401</v>
      </c>
      <c r="K64" s="272">
        <v>2</v>
      </c>
      <c r="L64" s="1">
        <f t="shared" ref="L64:S64" si="32">L4/L52</f>
        <v>-5.7031643890686183</v>
      </c>
      <c r="M64" s="1">
        <f t="shared" si="32"/>
        <v>-3.1215000516525309</v>
      </c>
      <c r="N64" s="1">
        <f t="shared" si="32"/>
        <v>-1.8228460305306393</v>
      </c>
      <c r="O64" s="1">
        <f t="shared" si="32"/>
        <v>-1.1153966774787218</v>
      </c>
      <c r="P64" s="1">
        <f t="shared" si="32"/>
        <v>-0.70792852402134387</v>
      </c>
      <c r="Q64" s="1">
        <f t="shared" si="32"/>
        <v>-0.46357829143715418</v>
      </c>
      <c r="R64" s="1">
        <f t="shared" si="32"/>
        <v>-0.31254651873932743</v>
      </c>
      <c r="S64" s="1">
        <f t="shared" si="32"/>
        <v>-0.21696487577119941</v>
      </c>
      <c r="T64" s="272">
        <v>2</v>
      </c>
      <c r="U64" s="1">
        <f t="shared" ref="U64:AA64" si="33">U4/U52</f>
        <v>-12.799191333229453</v>
      </c>
      <c r="V64" s="1">
        <f t="shared" si="33"/>
        <v>-9.9104448590045795</v>
      </c>
      <c r="W64" s="1">
        <f t="shared" si="33"/>
        <v>-8.077634554310519</v>
      </c>
      <c r="X64" s="1">
        <f t="shared" si="33"/>
        <v>-6.8373226082673115</v>
      </c>
      <c r="Y64" s="1">
        <f t="shared" si="33"/>
        <v>-5.9527893981249909</v>
      </c>
      <c r="Z64" s="1">
        <f t="shared" si="33"/>
        <v>-5.2937156030156896</v>
      </c>
      <c r="AA64" s="1">
        <f t="shared" si="33"/>
        <v>-4.7840645826569892</v>
      </c>
    </row>
    <row r="65" spans="1:27" x14ac:dyDescent="0.3">
      <c r="A65" s="272">
        <v>3</v>
      </c>
      <c r="B65" s="1">
        <f t="shared" ref="B65:J65" si="34">B5/B53</f>
        <v>0.94789137742536922</v>
      </c>
      <c r="C65" s="1">
        <f t="shared" si="34"/>
        <v>1.1196904678111015</v>
      </c>
      <c r="D65" s="1">
        <f t="shared" si="34"/>
        <v>0.88365989989027383</v>
      </c>
      <c r="E65" s="1">
        <f t="shared" si="34"/>
        <v>0.67832497474045395</v>
      </c>
      <c r="F65" s="1">
        <f t="shared" si="34"/>
        <v>0.52938957742221637</v>
      </c>
      <c r="G65" s="1">
        <f t="shared" si="34"/>
        <v>0.42253065188659972</v>
      </c>
      <c r="H65" s="1">
        <f t="shared" si="34"/>
        <v>0.34438732598421995</v>
      </c>
      <c r="I65" s="1">
        <f t="shared" si="34"/>
        <v>0.28584772098830025</v>
      </c>
      <c r="J65" s="1">
        <f t="shared" si="34"/>
        <v>0.24096692584946461</v>
      </c>
      <c r="K65" s="272">
        <v>3</v>
      </c>
      <c r="L65" s="1">
        <f t="shared" ref="L65:S65" si="35">L5/L53</f>
        <v>-2.7629096035609897</v>
      </c>
      <c r="M65" s="1">
        <f t="shared" si="35"/>
        <v>-1.1576573644223149</v>
      </c>
      <c r="N65" s="1">
        <f t="shared" si="35"/>
        <v>-0.54435405580476115</v>
      </c>
      <c r="O65" s="1">
        <f t="shared" si="35"/>
        <v>-0.2780856540993612</v>
      </c>
      <c r="P65" s="1">
        <f t="shared" si="35"/>
        <v>-0.15133066269406109</v>
      </c>
      <c r="Q65" s="1">
        <f t="shared" si="35"/>
        <v>-8.6700625416836041E-2</v>
      </c>
      <c r="R65" s="1">
        <f t="shared" si="35"/>
        <v>-5.1951809075052487E-2</v>
      </c>
      <c r="S65" s="1">
        <f t="shared" si="35"/>
        <v>-3.2455853718031162E-2</v>
      </c>
      <c r="T65" s="272">
        <v>3</v>
      </c>
      <c r="U65" s="1">
        <f t="shared" ref="U65:AA65" si="36">U5/U53</f>
        <v>-4.8314742716086689</v>
      </c>
      <c r="V65" s="1">
        <f t="shared" si="36"/>
        <v>-3.0439618321323967</v>
      </c>
      <c r="W65" s="1">
        <f t="shared" si="36"/>
        <v>-2.0869836577571759</v>
      </c>
      <c r="X65" s="1">
        <f t="shared" si="36"/>
        <v>-1.5227373973945824</v>
      </c>
      <c r="Y65" s="1">
        <f t="shared" si="36"/>
        <v>-1.1642612520119913</v>
      </c>
      <c r="Z65" s="1">
        <f t="shared" si="36"/>
        <v>-0.92261834478888705</v>
      </c>
      <c r="AA65" s="1">
        <f t="shared" si="36"/>
        <v>-0.75176216199387424</v>
      </c>
    </row>
    <row r="66" spans="1:27" x14ac:dyDescent="0.3">
      <c r="A66" s="272">
        <v>4</v>
      </c>
      <c r="B66" s="1">
        <f t="shared" ref="B66:J66" si="37">B6/B54</f>
        <v>0.56912989928833757</v>
      </c>
      <c r="C66" s="1">
        <f t="shared" si="37"/>
        <v>0.44116473785574717</v>
      </c>
      <c r="D66" s="1">
        <f t="shared" si="37"/>
        <v>0.25555120412171406</v>
      </c>
      <c r="E66" s="1">
        <f t="shared" si="37"/>
        <v>0.15453178667145048</v>
      </c>
      <c r="F66" s="1">
        <f t="shared" si="37"/>
        <v>9.9468606316278199E-2</v>
      </c>
      <c r="G66" s="1">
        <f t="shared" si="37"/>
        <v>6.7580448235037907E-2</v>
      </c>
      <c r="H66" s="1">
        <f t="shared" si="37"/>
        <v>4.7972476293408971E-2</v>
      </c>
      <c r="I66" s="1">
        <f t="shared" si="37"/>
        <v>3.5281429866946483E-2</v>
      </c>
      <c r="J66" s="1">
        <f t="shared" si="37"/>
        <v>2.6709321625856645E-2</v>
      </c>
      <c r="K66" s="272">
        <v>4</v>
      </c>
      <c r="L66" s="1">
        <f t="shared" ref="L66:S66" si="38">L6/L54</f>
        <v>-1.2496628756053545</v>
      </c>
      <c r="M66" s="1">
        <f t="shared" si="38"/>
        <v>-0.39495996849240633</v>
      </c>
      <c r="N66" s="1">
        <f t="shared" si="38"/>
        <v>-0.14817423099275737</v>
      </c>
      <c r="O66" s="1">
        <f t="shared" si="38"/>
        <v>-6.2814131315000521E-2</v>
      </c>
      <c r="P66" s="1">
        <f t="shared" si="38"/>
        <v>-2.9186667439864086E-2</v>
      </c>
      <c r="Q66" s="1">
        <f t="shared" si="38"/>
        <v>-1.4586503319174481E-2</v>
      </c>
      <c r="R66" s="1">
        <f t="shared" si="38"/>
        <v>-7.7511948185634985E-3</v>
      </c>
      <c r="S66" s="1">
        <f t="shared" si="38"/>
        <v>-4.3507520048902551E-3</v>
      </c>
      <c r="T66" s="272">
        <v>4</v>
      </c>
      <c r="U66" s="1">
        <f t="shared" ref="U66:AA66" si="39">U6/U54</f>
        <v>-1.6578995906693235</v>
      </c>
      <c r="V66" s="1">
        <f t="shared" si="39"/>
        <v>-0.84205332587504345</v>
      </c>
      <c r="W66" s="1">
        <f t="shared" si="39"/>
        <v>-0.48289750200938319</v>
      </c>
      <c r="X66" s="1">
        <f t="shared" si="39"/>
        <v>-0.3025953253082162</v>
      </c>
      <c r="Y66" s="1">
        <f t="shared" si="39"/>
        <v>-0.20266017909500181</v>
      </c>
      <c r="Z66" s="1">
        <f t="shared" si="39"/>
        <v>-0.14284513617509689</v>
      </c>
      <c r="AA66" s="1">
        <f t="shared" si="39"/>
        <v>-0.10479437390658417</v>
      </c>
    </row>
    <row r="67" spans="1:27" x14ac:dyDescent="0.3">
      <c r="A67" s="272">
        <v>5</v>
      </c>
      <c r="B67" s="1">
        <f t="shared" ref="B67:J67" si="40">B7/B55</f>
        <v>0.33195214408889367</v>
      </c>
      <c r="C67" s="1">
        <f t="shared" si="40"/>
        <v>0.16569410221654879</v>
      </c>
      <c r="D67" s="1">
        <f t="shared" si="40"/>
        <v>7.0083720796874679E-2</v>
      </c>
      <c r="E67" s="1">
        <f t="shared" si="40"/>
        <v>3.336274677240799E-2</v>
      </c>
      <c r="F67" s="1">
        <f t="shared" si="40"/>
        <v>1.7721886593522185E-2</v>
      </c>
      <c r="G67" s="1">
        <f t="shared" si="40"/>
        <v>1.0257331137556929E-2</v>
      </c>
      <c r="H67" s="1">
        <f t="shared" si="40"/>
        <v>6.3457984771321608E-3</v>
      </c>
      <c r="I67" s="1">
        <f t="shared" si="40"/>
        <v>4.1375258609059658E-3</v>
      </c>
      <c r="J67" s="1">
        <f t="shared" si="40"/>
        <v>2.8140038435519659E-3</v>
      </c>
      <c r="K67" s="272">
        <v>5</v>
      </c>
      <c r="L67" s="1">
        <f t="shared" ref="L67:S67" si="41">L7/L55</f>
        <v>-0.53615498389181837</v>
      </c>
      <c r="M67" s="1">
        <f t="shared" si="41"/>
        <v>-0.12712563484686853</v>
      </c>
      <c r="N67" s="1">
        <f t="shared" si="41"/>
        <v>-3.7960490277341108E-2</v>
      </c>
      <c r="O67" s="1">
        <f t="shared" si="41"/>
        <v>-1.3336668802151954E-2</v>
      </c>
      <c r="P67" s="1">
        <f t="shared" si="41"/>
        <v>-5.28708611105419E-3</v>
      </c>
      <c r="Q67" s="1">
        <f t="shared" si="41"/>
        <v>-2.3037526414466593E-3</v>
      </c>
      <c r="R67" s="1">
        <f t="shared" si="41"/>
        <v>-1.0852860254067032E-3</v>
      </c>
      <c r="S67" s="1">
        <f t="shared" si="41"/>
        <v>-5.4719197987370598E-4</v>
      </c>
      <c r="T67" s="272">
        <v>5</v>
      </c>
      <c r="U67" s="1">
        <f t="shared" ref="U67:AA67" si="42">U7/U55</f>
        <v>-0.53233828972354658</v>
      </c>
      <c r="V67" s="1">
        <f t="shared" si="42"/>
        <v>-0.21725228091663806</v>
      </c>
      <c r="W67" s="1">
        <f t="shared" si="42"/>
        <v>-0.10406251795506696</v>
      </c>
      <c r="X67" s="1">
        <f t="shared" si="42"/>
        <v>-5.5964986337942668E-2</v>
      </c>
      <c r="Y67" s="1">
        <f t="shared" si="42"/>
        <v>-3.2821855525483432E-2</v>
      </c>
      <c r="Z67" s="1">
        <f t="shared" si="42"/>
        <v>-2.0573678232901058E-2</v>
      </c>
      <c r="AA67" s="1">
        <f t="shared" si="42"/>
        <v>-1.3588028168692163E-2</v>
      </c>
    </row>
    <row r="68" spans="1:27" x14ac:dyDescent="0.3">
      <c r="A68" s="272">
        <v>6</v>
      </c>
      <c r="B68" s="1">
        <f t="shared" ref="B68:J68" si="43">B8/B56</f>
        <v>0.18890998363343151</v>
      </c>
      <c r="C68" s="1">
        <f t="shared" si="43"/>
        <v>6.0119521483429701E-2</v>
      </c>
      <c r="D68" s="1">
        <f t="shared" si="43"/>
        <v>1.8576248540950118E-2</v>
      </c>
      <c r="E68" s="1">
        <f t="shared" si="43"/>
        <v>6.9771753470134383E-3</v>
      </c>
      <c r="F68" s="1">
        <f t="shared" si="43"/>
        <v>3.0647041389226322E-3</v>
      </c>
      <c r="G68" s="1">
        <f t="shared" si="43"/>
        <v>1.5134515604593736E-3</v>
      </c>
      <c r="H68" s="1">
        <f t="shared" si="43"/>
        <v>8.1692156071260283E-4</v>
      </c>
      <c r="I68" s="1">
        <f t="shared" si="43"/>
        <v>4.7257875649516943E-4</v>
      </c>
      <c r="J68" s="1">
        <f t="shared" si="43"/>
        <v>2.889109776353528E-4</v>
      </c>
      <c r="K68" s="272">
        <v>6</v>
      </c>
      <c r="L68" s="1">
        <f t="shared" ref="L68:S68" si="44">L8/L56</f>
        <v>-0.22098783820118501</v>
      </c>
      <c r="M68" s="1">
        <f t="shared" si="44"/>
        <v>-3.9268230073296669E-2</v>
      </c>
      <c r="N68" s="1">
        <f t="shared" si="44"/>
        <v>-9.3339892305706954E-3</v>
      </c>
      <c r="O68" s="1">
        <f t="shared" si="44"/>
        <v>-2.7181795764773756E-3</v>
      </c>
      <c r="P68" s="1">
        <f t="shared" si="44"/>
        <v>-9.1943676991052003E-4</v>
      </c>
      <c r="Q68" s="1">
        <f t="shared" si="44"/>
        <v>-3.4930624698947636E-4</v>
      </c>
      <c r="R68" s="1">
        <f t="shared" si="44"/>
        <v>-1.458841692755304E-4</v>
      </c>
      <c r="S68" s="1">
        <f t="shared" si="44"/>
        <v>-6.6069681259428394E-5</v>
      </c>
      <c r="T68" s="272">
        <v>6</v>
      </c>
      <c r="U68" s="1">
        <f t="shared" ref="U68:AA68" si="45">U8/U56</f>
        <v>-0.16318568213984094</v>
      </c>
      <c r="V68" s="1">
        <f t="shared" si="45"/>
        <v>-5.3447163368943555E-2</v>
      </c>
      <c r="W68" s="1">
        <f t="shared" si="45"/>
        <v>-2.1375231903283491E-2</v>
      </c>
      <c r="X68" s="1">
        <f t="shared" si="45"/>
        <v>-9.8654676092047918E-3</v>
      </c>
      <c r="Y68" s="1">
        <f t="shared" si="45"/>
        <v>-5.0666098589408374E-3</v>
      </c>
      <c r="Z68" s="1">
        <f t="shared" si="45"/>
        <v>-2.8245001388034017E-3</v>
      </c>
      <c r="AA68" s="1">
        <f t="shared" si="45"/>
        <v>-1.6795050506962399E-3</v>
      </c>
    </row>
    <row r="69" spans="1:27" x14ac:dyDescent="0.3">
      <c r="A69" s="272">
        <v>7</v>
      </c>
      <c r="B69" s="1">
        <f t="shared" ref="B69:J69" si="46">B9/B57</f>
        <v>0.10531853421322557</v>
      </c>
      <c r="C69" s="1">
        <f t="shared" si="46"/>
        <v>2.1282633717681618E-2</v>
      </c>
      <c r="D69" s="1">
        <f t="shared" si="46"/>
        <v>4.8180540483172326E-3</v>
      </c>
      <c r="E69" s="1">
        <f t="shared" si="46"/>
        <v>1.4320175839089356E-3</v>
      </c>
      <c r="F69" s="1">
        <f t="shared" si="46"/>
        <v>5.2123272750383837E-4</v>
      </c>
      <c r="G69" s="1">
        <f t="shared" si="46"/>
        <v>2.1993026162219403E-4</v>
      </c>
      <c r="H69" s="1">
        <f t="shared" si="46"/>
        <v>1.0367472043525046E-4</v>
      </c>
      <c r="I69" s="1">
        <f t="shared" si="46"/>
        <v>5.3246186328713436E-5</v>
      </c>
      <c r="J69" s="1">
        <f t="shared" si="46"/>
        <v>2.927370085038361E-5</v>
      </c>
      <c r="K69" s="272">
        <v>7</v>
      </c>
      <c r="L69" s="1">
        <f t="shared" ref="L69:S69" si="47">L9/L57</f>
        <v>-8.8333127571375333E-2</v>
      </c>
      <c r="M69" s="1">
        <f t="shared" si="47"/>
        <v>-1.1770495643804026E-2</v>
      </c>
      <c r="N69" s="1">
        <f t="shared" si="47"/>
        <v>-2.2290554769706641E-3</v>
      </c>
      <c r="O69" s="1">
        <f t="shared" si="47"/>
        <v>-5.3832983948310764E-4</v>
      </c>
      <c r="P69" s="1">
        <f t="shared" si="47"/>
        <v>-1.554103924205439E-4</v>
      </c>
      <c r="Q69" s="1">
        <f t="shared" si="47"/>
        <v>-5.1485544614798733E-5</v>
      </c>
      <c r="R69" s="1">
        <f t="shared" si="47"/>
        <v>-1.9063736177054945E-5</v>
      </c>
      <c r="S69" s="1">
        <f t="shared" si="47"/>
        <v>-7.7555802345162513E-6</v>
      </c>
      <c r="T69" s="272">
        <v>7</v>
      </c>
      <c r="U69" s="1">
        <f t="shared" ref="U69:AA69" si="48">U9/U57</f>
        <v>-4.8394788510459232E-2</v>
      </c>
      <c r="V69" s="1">
        <f t="shared" si="48"/>
        <v>-1.2712734991846221E-2</v>
      </c>
      <c r="W69" s="1">
        <f t="shared" si="48"/>
        <v>-4.2441920201178301E-3</v>
      </c>
      <c r="X69" s="1">
        <f t="shared" si="48"/>
        <v>-1.6809968004817578E-3</v>
      </c>
      <c r="Y69" s="1">
        <f t="shared" si="48"/>
        <v>-7.5600386276400476E-4</v>
      </c>
      <c r="Z69" s="1">
        <f t="shared" si="48"/>
        <v>-3.7483050333442643E-4</v>
      </c>
      <c r="AA69" s="1">
        <f t="shared" si="48"/>
        <v>-2.0066976558126825E-4</v>
      </c>
    </row>
    <row r="70" spans="1:27" x14ac:dyDescent="0.3">
      <c r="A70" s="272">
        <v>8</v>
      </c>
      <c r="B70" s="1">
        <f t="shared" ref="B70:J70" si="49">B10/B58</f>
        <v>5.772359384609127E-2</v>
      </c>
      <c r="C70" s="1">
        <f t="shared" si="49"/>
        <v>7.4032598882738691E-3</v>
      </c>
      <c r="D70" s="1">
        <f t="shared" si="49"/>
        <v>1.2325387884492985E-3</v>
      </c>
      <c r="E70" s="1">
        <f t="shared" si="49"/>
        <v>2.9069547579836826E-4</v>
      </c>
      <c r="F70" s="1">
        <f t="shared" si="49"/>
        <v>8.7832683817751008E-5</v>
      </c>
      <c r="G70" s="1">
        <f t="shared" si="49"/>
        <v>3.1700090593086911E-5</v>
      </c>
      <c r="H70" s="1">
        <f t="shared" si="49"/>
        <v>1.3059647723158154E-5</v>
      </c>
      <c r="I70" s="1">
        <f t="shared" si="49"/>
        <v>5.9575935455610366E-6</v>
      </c>
      <c r="J70" s="1">
        <f t="shared" si="49"/>
        <v>2.9464201645506847E-6</v>
      </c>
      <c r="K70" s="272">
        <v>8</v>
      </c>
      <c r="L70" s="1">
        <f t="shared" ref="L70:S70" si="50">L10/L58</f>
        <v>-3.4476594477617653E-2</v>
      </c>
      <c r="M70" s="1">
        <f t="shared" si="50"/>
        <v>-3.4486196071559015E-3</v>
      </c>
      <c r="N70" s="1">
        <f t="shared" si="50"/>
        <v>-5.2084478946334519E-4</v>
      </c>
      <c r="O70" s="1">
        <f t="shared" si="50"/>
        <v>-1.0437707051055064E-4</v>
      </c>
      <c r="P70" s="1">
        <f t="shared" si="50"/>
        <v>-2.5724876465282482E-5</v>
      </c>
      <c r="Q70" s="1">
        <f t="shared" si="50"/>
        <v>-7.4326359642921182E-6</v>
      </c>
      <c r="R70" s="1">
        <f t="shared" si="50"/>
        <v>-2.4401578550747384E-6</v>
      </c>
      <c r="S70" s="1">
        <f t="shared" si="50"/>
        <v>-8.9176881565419429E-7</v>
      </c>
      <c r="T70" s="272">
        <v>8</v>
      </c>
      <c r="U70" s="1">
        <f t="shared" ref="U70:AA70" si="51">U10/U58</f>
        <v>-1.4006601352720242E-2</v>
      </c>
      <c r="V70" s="1">
        <f t="shared" si="51"/>
        <v>-2.9497157108581279E-3</v>
      </c>
      <c r="W70" s="1">
        <f t="shared" si="51"/>
        <v>-8.2189819727045946E-4</v>
      </c>
      <c r="X70" s="1">
        <f t="shared" si="51"/>
        <v>-2.7932796529116639E-4</v>
      </c>
      <c r="Y70" s="1">
        <f t="shared" si="51"/>
        <v>-1.1000467424832578E-4</v>
      </c>
      <c r="Z70" s="1">
        <f t="shared" si="51"/>
        <v>-4.8506705297129625E-5</v>
      </c>
      <c r="AA70" s="1">
        <f t="shared" si="51"/>
        <v>-2.3380504603816722E-5</v>
      </c>
    </row>
    <row r="71" spans="1:27" x14ac:dyDescent="0.3">
      <c r="A71" s="272">
        <v>9</v>
      </c>
      <c r="B71" s="1">
        <f t="shared" ref="B71:J71" si="52">B11/B59</f>
        <v>3.119485484651988E-2</v>
      </c>
      <c r="C71" s="1">
        <f t="shared" si="52"/>
        <v>2.5433300921139062E-3</v>
      </c>
      <c r="D71" s="1">
        <f t="shared" si="52"/>
        <v>3.1256906005502569E-4</v>
      </c>
      <c r="E71" s="1">
        <f t="shared" si="52"/>
        <v>5.8633670842041618E-5</v>
      </c>
      <c r="F71" s="1">
        <f t="shared" si="52"/>
        <v>1.4725514880150656E-5</v>
      </c>
      <c r="G71" s="1">
        <f t="shared" si="52"/>
        <v>4.5494886412060984E-6</v>
      </c>
      <c r="H71" s="1">
        <f t="shared" si="52"/>
        <v>1.6387932221135508E-6</v>
      </c>
      <c r="I71" s="1">
        <f t="shared" si="52"/>
        <v>6.6423240924479831E-7</v>
      </c>
      <c r="J71" s="1">
        <f t="shared" si="52"/>
        <v>2.9557372698451826E-7</v>
      </c>
      <c r="K71" s="272">
        <v>9</v>
      </c>
      <c r="L71" s="1">
        <f t="shared" ref="L71:S71" si="53">L11/L59</f>
        <v>-1.3204556352055663E-2</v>
      </c>
      <c r="M71" s="1">
        <f t="shared" si="53"/>
        <v>-9.924812013782959E-4</v>
      </c>
      <c r="N71" s="1">
        <f t="shared" si="53"/>
        <v>-1.1965789698143708E-4</v>
      </c>
      <c r="O71" s="1">
        <f t="shared" si="53"/>
        <v>-1.9909421133374777E-5</v>
      </c>
      <c r="P71" s="1">
        <f t="shared" si="53"/>
        <v>-4.1903853663559345E-6</v>
      </c>
      <c r="Q71" s="1">
        <f t="shared" si="53"/>
        <v>-1.0560702236292828E-6</v>
      </c>
      <c r="R71" s="1">
        <f t="shared" si="53"/>
        <v>-3.0743439014738303E-7</v>
      </c>
      <c r="S71" s="1">
        <f t="shared" si="53"/>
        <v>-1.0093252512313473E-7</v>
      </c>
      <c r="T71" s="272">
        <v>9</v>
      </c>
      <c r="U71" s="1">
        <f t="shared" ref="U71:AA71" si="54">U11/U59</f>
        <v>-3.9795672737337551E-3</v>
      </c>
      <c r="V71" s="1">
        <f t="shared" si="54"/>
        <v>-6.7163692901578138E-4</v>
      </c>
      <c r="W71" s="1">
        <f t="shared" si="54"/>
        <v>-1.561578980117068E-4</v>
      </c>
      <c r="X71" s="1">
        <f t="shared" si="54"/>
        <v>-4.553363781135708E-5</v>
      </c>
      <c r="Y71" s="1">
        <f t="shared" si="54"/>
        <v>-1.5701387714610913E-5</v>
      </c>
      <c r="Z71" s="1">
        <f t="shared" si="54"/>
        <v>-6.1573001423538601E-6</v>
      </c>
      <c r="AA71" s="1">
        <f t="shared" si="54"/>
        <v>-2.6720010869194089E-6</v>
      </c>
    </row>
    <row r="72" spans="1:27" x14ac:dyDescent="0.3">
      <c r="A72" s="272">
        <v>10</v>
      </c>
      <c r="B72" s="1">
        <f t="shared" ref="B72:J72" si="55">B12/B60</f>
        <v>1.6662729126057253E-2</v>
      </c>
      <c r="C72" s="1">
        <f t="shared" si="55"/>
        <v>8.660148994296317E-4</v>
      </c>
      <c r="D72" s="1">
        <f t="shared" si="55"/>
        <v>7.8833990668195612E-5</v>
      </c>
      <c r="E72" s="1">
        <f t="shared" si="55"/>
        <v>1.1782913643242994E-5</v>
      </c>
      <c r="F72" s="1">
        <f t="shared" si="55"/>
        <v>2.4619727194142247E-6</v>
      </c>
      <c r="G72" s="1">
        <f t="shared" si="55"/>
        <v>6.5145736489362744E-7</v>
      </c>
      <c r="H72" s="1">
        <f t="shared" si="55"/>
        <v>2.0524385586926429E-7</v>
      </c>
      <c r="I72" s="1">
        <f t="shared" si="55"/>
        <v>7.392727346888309E-8</v>
      </c>
      <c r="J72" s="1">
        <f t="shared" si="55"/>
        <v>2.9602297159784909E-8</v>
      </c>
      <c r="K72" s="272">
        <v>10</v>
      </c>
      <c r="L72" s="1">
        <f t="shared" ref="L72:S72" si="56">L12/L60</f>
        <v>-4.9808953563678397E-3</v>
      </c>
      <c r="M72" s="1">
        <f t="shared" si="56"/>
        <v>-2.8152842616301419E-4</v>
      </c>
      <c r="N72" s="1">
        <f t="shared" si="56"/>
        <v>-2.7119075613219884E-5</v>
      </c>
      <c r="O72" s="1">
        <f t="shared" si="56"/>
        <v>-3.7484694082840362E-6</v>
      </c>
      <c r="P72" s="1">
        <f t="shared" si="56"/>
        <v>-6.7394687841056261E-7</v>
      </c>
      <c r="Q72" s="1">
        <f t="shared" si="56"/>
        <v>-1.4817636247740813E-7</v>
      </c>
      <c r="R72" s="1">
        <f t="shared" si="56"/>
        <v>-3.8252134336815313E-8</v>
      </c>
      <c r="S72" s="1">
        <f t="shared" si="56"/>
        <v>-1.1282233950279915E-8</v>
      </c>
      <c r="T72" s="272">
        <v>10</v>
      </c>
      <c r="U72" s="1">
        <f t="shared" ref="U72:AA72" si="57">U12/U60</f>
        <v>-1.1144772052774348E-3</v>
      </c>
      <c r="V72" s="1">
        <f t="shared" si="57"/>
        <v>-1.5069276197124154E-4</v>
      </c>
      <c r="W72" s="1">
        <f t="shared" si="57"/>
        <v>-2.9229995144594287E-5</v>
      </c>
      <c r="X72" s="1">
        <f t="shared" si="57"/>
        <v>-7.3116365589206302E-6</v>
      </c>
      <c r="Y72" s="1">
        <f t="shared" si="57"/>
        <v>-2.2074670756972323E-6</v>
      </c>
      <c r="Z72" s="1">
        <f t="shared" si="57"/>
        <v>-7.6981353877543834E-7</v>
      </c>
      <c r="AA72" s="1">
        <f t="shared" si="57"/>
        <v>-3.0075389262282145E-7</v>
      </c>
    </row>
    <row r="73" spans="1:27" x14ac:dyDescent="0.3">
      <c r="B73" s="413" t="s">
        <v>253</v>
      </c>
      <c r="C73" s="413"/>
      <c r="D73" s="413"/>
      <c r="E73" s="413"/>
      <c r="F73" s="413"/>
      <c r="G73" s="413"/>
      <c r="H73" s="413"/>
      <c r="I73" s="413"/>
      <c r="J73" s="413"/>
      <c r="L73" s="413" t="s">
        <v>253</v>
      </c>
      <c r="M73" s="413"/>
      <c r="N73" s="413"/>
      <c r="O73" s="413"/>
      <c r="P73" s="413"/>
      <c r="Q73" s="413"/>
      <c r="R73" s="413"/>
      <c r="S73" s="413"/>
      <c r="U73" s="413" t="s">
        <v>253</v>
      </c>
      <c r="V73" s="413"/>
      <c r="W73" s="413"/>
      <c r="X73" s="413"/>
      <c r="Y73" s="413"/>
      <c r="Z73" s="413"/>
      <c r="AA73" s="413"/>
    </row>
    <row r="74" spans="1:27" x14ac:dyDescent="0.3">
      <c r="A74" s="272" t="s">
        <v>55</v>
      </c>
      <c r="B74" s="49" t="s">
        <v>137</v>
      </c>
      <c r="C74" s="49" t="s">
        <v>138</v>
      </c>
      <c r="D74" s="49" t="s">
        <v>139</v>
      </c>
      <c r="E74" s="49" t="s">
        <v>140</v>
      </c>
      <c r="F74" s="49" t="s">
        <v>141</v>
      </c>
      <c r="G74" s="49" t="s">
        <v>142</v>
      </c>
      <c r="H74" s="49" t="s">
        <v>143</v>
      </c>
      <c r="I74" s="49" t="s">
        <v>144</v>
      </c>
      <c r="J74" s="49" t="s">
        <v>145</v>
      </c>
      <c r="K74" s="272" t="s">
        <v>55</v>
      </c>
      <c r="L74" s="49" t="s">
        <v>152</v>
      </c>
      <c r="M74" s="49" t="s">
        <v>153</v>
      </c>
      <c r="N74" s="49" t="s">
        <v>154</v>
      </c>
      <c r="O74" s="49" t="s">
        <v>155</v>
      </c>
      <c r="P74" s="49" t="s">
        <v>156</v>
      </c>
      <c r="Q74" s="49" t="s">
        <v>157</v>
      </c>
      <c r="R74" s="49" t="s">
        <v>158</v>
      </c>
      <c r="S74" s="49" t="s">
        <v>159</v>
      </c>
      <c r="T74" s="272" t="s">
        <v>55</v>
      </c>
      <c r="U74" s="49" t="s">
        <v>161</v>
      </c>
      <c r="V74" s="49" t="s">
        <v>162</v>
      </c>
      <c r="W74" s="49" t="s">
        <v>163</v>
      </c>
      <c r="X74" s="49" t="s">
        <v>164</v>
      </c>
      <c r="Y74" s="49" t="s">
        <v>165</v>
      </c>
      <c r="Z74" s="49" t="s">
        <v>166</v>
      </c>
      <c r="AA74" s="49" t="s">
        <v>167</v>
      </c>
    </row>
    <row r="75" spans="1:27" x14ac:dyDescent="0.3">
      <c r="A75" s="272">
        <v>1</v>
      </c>
      <c r="B75" s="1">
        <f>'1x2'!E21</f>
        <v>21.634698737747598</v>
      </c>
      <c r="C75" s="1">
        <f>'1x3'!E21</f>
        <v>13.807429376398364</v>
      </c>
      <c r="D75" s="1">
        <f>'1x4'!E21</f>
        <v>13.960220915082191</v>
      </c>
      <c r="E75" s="1">
        <f>'1x5'!E21</f>
        <v>15.222601204845301</v>
      </c>
      <c r="F75" s="1">
        <f>'1x6'!E21</f>
        <v>16.891826539301398</v>
      </c>
      <c r="G75" s="1">
        <f>'1x7'!E21</f>
        <v>18.775478339823046</v>
      </c>
      <c r="H75" s="1">
        <f>'1x8'!E21</f>
        <v>20.795639537988677</v>
      </c>
      <c r="I75" s="1">
        <f>'1x9'!E21</f>
        <v>22.912107430246529</v>
      </c>
      <c r="J75" s="1">
        <f>'1x10'!E21</f>
        <v>25.100352453378491</v>
      </c>
      <c r="K75" s="272">
        <v>1</v>
      </c>
      <c r="L75" s="1">
        <f>'2x3'!E21</f>
        <v>-13.826733240333491</v>
      </c>
      <c r="M75" s="1">
        <f>'2x4'!E21</f>
        <v>-27.500880497232519</v>
      </c>
      <c r="N75" s="1">
        <f>'2x5'!E21</f>
        <v>-50.082493264578204</v>
      </c>
      <c r="O75" s="1">
        <f>'2x6'!E21</f>
        <v>-85.994786641391741</v>
      </c>
      <c r="P75" s="1">
        <f>'2x7'!E21</f>
        <v>-141.33948918769195</v>
      </c>
      <c r="Q75" s="1">
        <f>'2x8'!E21</f>
        <v>-224.12773949931415</v>
      </c>
      <c r="R75" s="1">
        <f>'2x9'!E21</f>
        <v>-344.16949088681139</v>
      </c>
      <c r="S75" s="1">
        <f>'2x10'!E21</f>
        <v>-512.29935397501515</v>
      </c>
      <c r="T75" s="272">
        <v>1</v>
      </c>
      <c r="U75" s="1">
        <f>'3x4'!E21</f>
        <v>-9.5021749441790941</v>
      </c>
      <c r="V75" s="1">
        <f>'3x5'!E21</f>
        <v>-13.08506896869312</v>
      </c>
      <c r="W75" s="1">
        <f>'3x6'!E21</f>
        <v>-16.8559087692975</v>
      </c>
      <c r="X75" s="1">
        <f>'3x7'!E21</f>
        <v>-20.704703449872824</v>
      </c>
      <c r="Y75" s="1">
        <f>'3x8'!E21</f>
        <v>-24.55819649645132</v>
      </c>
      <c r="Z75" s="1">
        <f>'3x9'!E21</f>
        <v>-28.374074975312649</v>
      </c>
      <c r="AA75" s="1">
        <f>'3x10'!E21</f>
        <v>-32.132404525204286</v>
      </c>
    </row>
    <row r="76" spans="1:27" x14ac:dyDescent="0.3">
      <c r="A76" s="272">
        <v>2</v>
      </c>
      <c r="B76" s="1">
        <f>'1x2'!E22</f>
        <v>13.260998929937635</v>
      </c>
      <c r="C76" s="1">
        <f>'1x3'!E22</f>
        <v>20.070648503024</v>
      </c>
      <c r="D76" s="1">
        <f>'1x4'!E22</f>
        <v>29.86507688366348</v>
      </c>
      <c r="E76" s="1">
        <f>'1x5'!E22</f>
        <v>42.265932329979137</v>
      </c>
      <c r="F76" s="1">
        <f>'1x6'!E22</f>
        <v>57.219956437207735</v>
      </c>
      <c r="G76" s="1">
        <f>'1x7'!E22</f>
        <v>74.728331832032907</v>
      </c>
      <c r="H76" s="1">
        <f>'1x8'!E22</f>
        <v>94.803417193301428</v>
      </c>
      <c r="I76" s="1">
        <f>'1x9'!E22</f>
        <v>117.45775322678492</v>
      </c>
      <c r="J76" s="1">
        <f>'1x10'!E22</f>
        <v>142.70089642158595</v>
      </c>
      <c r="K76" s="272">
        <v>2</v>
      </c>
      <c r="L76" s="1">
        <f>'2x3'!E22</f>
        <v>429.97502686779853</v>
      </c>
      <c r="M76" s="1">
        <f>'2x4'!E22</f>
        <v>152.18211399874249</v>
      </c>
      <c r="N76" s="1">
        <f>'2x5'!E22</f>
        <v>152.8699337972887</v>
      </c>
      <c r="O76" s="1">
        <f>'2x6'!E22</f>
        <v>176.25207832124556</v>
      </c>
      <c r="P76" s="1">
        <f>'2x7'!E22</f>
        <v>210.31824269927966</v>
      </c>
      <c r="Q76" s="1">
        <f>'2x8'!E22</f>
        <v>252.45829359679476</v>
      </c>
      <c r="R76" s="1">
        <f>'2x9'!E22</f>
        <v>301.84033326723636</v>
      </c>
      <c r="S76" s="1">
        <f>'2x10'!E22</f>
        <v>358.14185625378849</v>
      </c>
      <c r="T76" s="272">
        <v>2</v>
      </c>
      <c r="U76" s="1">
        <f>'3x4'!E22</f>
        <v>-73.800149233504513</v>
      </c>
      <c r="V76" s="1">
        <f>'3x5'!E22</f>
        <v>-139.9323166542539</v>
      </c>
      <c r="W76" s="1">
        <f>'3x6'!E22</f>
        <v>-238.5327543127413</v>
      </c>
      <c r="X76" s="1">
        <f>'3x7'!E22</f>
        <v>-373.72745015482747</v>
      </c>
      <c r="Y76" s="1">
        <f>'3x8'!E22</f>
        <v>-546.60469287485444</v>
      </c>
      <c r="Z76" s="1">
        <f>'3x9'!E22</f>
        <v>-755.48078832327258</v>
      </c>
      <c r="AA76" s="1">
        <f>'3x10'!E22</f>
        <v>-996.93147097303256</v>
      </c>
    </row>
    <row r="77" spans="1:27" x14ac:dyDescent="0.3">
      <c r="A77" s="272">
        <v>3</v>
      </c>
      <c r="B77" s="1">
        <f>'1x2'!E23</f>
        <v>22.243077327972482</v>
      </c>
      <c r="C77" s="1">
        <f>'1x3'!E23</f>
        <v>50.581244638817303</v>
      </c>
      <c r="D77" s="1">
        <f>'1x4'!E23</f>
        <v>100.93920932548883</v>
      </c>
      <c r="E77" s="1">
        <f>'1x5'!E23</f>
        <v>179.53865917174852</v>
      </c>
      <c r="F77" s="1">
        <f>'1x6'!E23</f>
        <v>292.85743072177098</v>
      </c>
      <c r="G77" s="1">
        <f>'1x7'!E23</f>
        <v>447.45747510896314</v>
      </c>
      <c r="H77" s="1">
        <f>'1x8'!E23</f>
        <v>649.94422103392185</v>
      </c>
      <c r="I77" s="1">
        <f>'1x9'!E23</f>
        <v>906.94639735468581</v>
      </c>
      <c r="J77" s="1">
        <f>'1x10'!E23</f>
        <v>1225.1024331415535</v>
      </c>
      <c r="K77" s="272">
        <v>3</v>
      </c>
      <c r="L77" s="1">
        <f>'2x3'!E23</f>
        <v>279.89364809902742</v>
      </c>
      <c r="M77" s="1">
        <f>'2x4'!E23</f>
        <v>318.0358975572816</v>
      </c>
      <c r="N77" s="1">
        <f>'2x5'!E23</f>
        <v>454.06130400022533</v>
      </c>
      <c r="O77" s="1">
        <f>'2x6'!E23</f>
        <v>660.12342909238589</v>
      </c>
      <c r="P77" s="1">
        <f>'2x7'!E23</f>
        <v>942.40438227246409</v>
      </c>
      <c r="Q77" s="1">
        <f>'2x8'!E23</f>
        <v>1311.6754553555693</v>
      </c>
      <c r="R77" s="1">
        <f>'2x9'!E23</f>
        <v>1780.010445512673</v>
      </c>
      <c r="S77" s="1">
        <f>'2x10'!E23</f>
        <v>2359.9607781983195</v>
      </c>
      <c r="T77" s="272">
        <v>3</v>
      </c>
      <c r="U77" s="1">
        <f>'3x4'!E23</f>
        <v>-384.26761393613407</v>
      </c>
      <c r="V77" s="1">
        <f>'3x5'!E23</f>
        <v>-1020.4332212676383</v>
      </c>
      <c r="W77" s="1">
        <f>'3x6'!E23</f>
        <v>-2425.6201137376584</v>
      </c>
      <c r="X77" s="1">
        <f>'3x7'!E23</f>
        <v>-5317.9515803499789</v>
      </c>
      <c r="Y77" s="1">
        <f>'3x8'!E23</f>
        <v>-10952.729188437319</v>
      </c>
      <c r="Z77" s="1">
        <f>'3x9'!E23</f>
        <v>-21437.501709647899</v>
      </c>
      <c r="AA77" s="1">
        <f>'3x10'!E23</f>
        <v>-40160.587436349342</v>
      </c>
    </row>
    <row r="78" spans="1:27" x14ac:dyDescent="0.3">
      <c r="A78" s="272">
        <v>4</v>
      </c>
      <c r="B78" s="1">
        <f>'1x2'!E24</f>
        <v>40.916575822249435</v>
      </c>
      <c r="C78" s="1">
        <f>'1x3'!E24</f>
        <v>139.07110308679762</v>
      </c>
      <c r="D78" s="1">
        <f>'1x4'!E24</f>
        <v>373.18667624164192</v>
      </c>
      <c r="E78" s="1">
        <f>'1x5'!E24</f>
        <v>835.81872249220521</v>
      </c>
      <c r="F78" s="1">
        <f>'1x6'!E24</f>
        <v>1644.570191223871</v>
      </c>
      <c r="G78" s="1">
        <f>'1x7'!E24</f>
        <v>2942.0421436704414</v>
      </c>
      <c r="H78" s="1">
        <f>'1x8'!E24</f>
        <v>4895.8658703506981</v>
      </c>
      <c r="I78" s="1">
        <f>'1x9'!E24</f>
        <v>7698.7192767906718</v>
      </c>
      <c r="J78" s="1">
        <f>'1x10'!E24</f>
        <v>11568.31976605168</v>
      </c>
      <c r="K78" s="272">
        <v>4</v>
      </c>
      <c r="L78" s="1">
        <f>'2x3'!E24</f>
        <v>604.66604978907935</v>
      </c>
      <c r="M78" s="1">
        <f>'2x4'!E24</f>
        <v>1001.7276056334786</v>
      </c>
      <c r="N78" s="1">
        <f>'2x5'!E24</f>
        <v>1830.2937534787061</v>
      </c>
      <c r="O78" s="1">
        <f>'2x6'!E24</f>
        <v>3229.5422355831006</v>
      </c>
      <c r="P78" s="1">
        <f>'2x7'!E24</f>
        <v>5415.3958005330669</v>
      </c>
      <c r="Q78" s="1">
        <f>'2x8'!E24</f>
        <v>8651.7907276405967</v>
      </c>
      <c r="R78" s="1">
        <f>'2x9'!E24</f>
        <v>13247.268876998998</v>
      </c>
      <c r="S78" s="1">
        <f>'2x10'!E24</f>
        <v>19553.974659201001</v>
      </c>
      <c r="T78" s="272">
        <v>4</v>
      </c>
      <c r="U78" s="1">
        <f>'3x4'!E24</f>
        <v>-1713.1788240860556</v>
      </c>
      <c r="V78" s="1">
        <f>'3x5'!E24</f>
        <v>-6190.8737401675999</v>
      </c>
      <c r="W78" s="1">
        <f>'3x6'!E24</f>
        <v>-20428.825803095464</v>
      </c>
      <c r="X78" s="1">
        <f>'3x7'!E24</f>
        <v>-67457.090325479512</v>
      </c>
      <c r="Y78" s="1">
        <f>'3x8'!E24</f>
        <v>-267854.85294595908</v>
      </c>
      <c r="Z78" s="1">
        <f>'3x9'!E24</f>
        <v>-10644413.762231918</v>
      </c>
      <c r="AA78" s="1">
        <f>'3x10'!E24</f>
        <v>1005067.8819166181</v>
      </c>
    </row>
    <row r="79" spans="1:27" x14ac:dyDescent="0.3">
      <c r="A79" s="272">
        <v>5</v>
      </c>
      <c r="B79" s="1">
        <f>'1x2'!E25</f>
        <v>77.454856318160239</v>
      </c>
      <c r="C79" s="1">
        <f>'1x3'!E25</f>
        <v>396.48491348389712</v>
      </c>
      <c r="D79" s="1">
        <f>'1x4'!E25</f>
        <v>1432.9687807759931</v>
      </c>
      <c r="E79" s="1">
        <f>'1x5'!E25</f>
        <v>4039.0931305462286</v>
      </c>
      <c r="F79" s="1">
        <f>'1x6'!E25</f>
        <v>9577.7207141766066</v>
      </c>
      <c r="G79" s="1">
        <f>'1x7'!E25</f>
        <v>20044.287894663543</v>
      </c>
      <c r="H79" s="1">
        <f>'1x8'!E25</f>
        <v>38188.958357870804</v>
      </c>
      <c r="I79" s="1">
        <f>'1x9'!E25</f>
        <v>67638.82302721047</v>
      </c>
      <c r="J79" s="1">
        <f>'1x10'!E25</f>
        <v>113020.04674388829</v>
      </c>
      <c r="K79" s="272">
        <v>5</v>
      </c>
      <c r="L79" s="1">
        <f>'2x3'!E25</f>
        <v>1562.0801075887796</v>
      </c>
      <c r="M79" s="1">
        <f>'2x4'!E25</f>
        <v>3531.2861627372413</v>
      </c>
      <c r="N79" s="1">
        <f>'2x5'!E25</f>
        <v>8120.794473457956</v>
      </c>
      <c r="O79" s="1">
        <f>'2x6'!E25</f>
        <v>17263.412017552026</v>
      </c>
      <c r="P79" s="1">
        <f>'2x7'!E25</f>
        <v>33864.916149689241</v>
      </c>
      <c r="Q79" s="1">
        <f>'2x8'!E25</f>
        <v>61953.219687999983</v>
      </c>
      <c r="R79" s="1">
        <f>'2x9'!E25</f>
        <v>106866.6616628691</v>
      </c>
      <c r="S79" s="1">
        <f>'2x10'!E25</f>
        <v>175444.89151594081</v>
      </c>
      <c r="T79" s="272">
        <v>5</v>
      </c>
      <c r="U79" s="1">
        <f>'3x4'!E25</f>
        <v>-7162.1543140880403</v>
      </c>
      <c r="V79" s="1">
        <f>'3x5'!E25</f>
        <v>-34020.339245653675</v>
      </c>
      <c r="W79" s="1">
        <f>'3x6'!E25</f>
        <v>-149871.89864342244</v>
      </c>
      <c r="X79" s="1">
        <f>'3x7'!E25</f>
        <v>-763302.03602887189</v>
      </c>
      <c r="Y79" s="1">
        <f>'3x8'!E25</f>
        <v>-232596702.98761252</v>
      </c>
      <c r="Z79" s="1">
        <f>'3x9'!E25</f>
        <v>3752102.3954626103</v>
      </c>
      <c r="AA79" s="1">
        <f>'3x10'!E25</f>
        <v>3674884.5079730083</v>
      </c>
    </row>
    <row r="80" spans="1:27" x14ac:dyDescent="0.3">
      <c r="A80" s="272">
        <v>6</v>
      </c>
      <c r="B80" s="1">
        <f>'1x2'!E26</f>
        <v>148.77381785599337</v>
      </c>
      <c r="C80" s="1">
        <f>'1x3'!E26</f>
        <v>1152.9567218039701</v>
      </c>
      <c r="D80" s="1">
        <f>'1x4'!E26</f>
        <v>5607.7068954921506</v>
      </c>
      <c r="E80" s="1">
        <f>'1x5'!E26</f>
        <v>19860.528472108588</v>
      </c>
      <c r="F80" s="1">
        <f>'1x6'!E26</f>
        <v>56679.234798203011</v>
      </c>
      <c r="G80" s="1">
        <f>'1x7'!E26</f>
        <v>138630.83197455032</v>
      </c>
      <c r="H80" s="1">
        <f>'1x8'!E26</f>
        <v>302186.16554955259</v>
      </c>
      <c r="I80" s="1">
        <f>'1x9'!E26</f>
        <v>602550.22303079674</v>
      </c>
      <c r="J80" s="1">
        <f>'1x10'!E26</f>
        <v>1119217.79615532</v>
      </c>
      <c r="K80" s="272">
        <v>6</v>
      </c>
      <c r="L80" s="1">
        <f>'2x3'!E26</f>
        <v>4320.7651753906111</v>
      </c>
      <c r="M80" s="1">
        <f>'2x4'!E26</f>
        <v>13090.336801380525</v>
      </c>
      <c r="N80" s="1">
        <f>'2x5'!E26</f>
        <v>37670.937410681559</v>
      </c>
      <c r="O80" s="1">
        <f>'2x6'!E26</f>
        <v>96200.29438924772</v>
      </c>
      <c r="P80" s="1">
        <f>'2x7'!E26</f>
        <v>220390.95708782889</v>
      </c>
      <c r="Q80" s="1">
        <f>'2x8'!E26</f>
        <v>461192.599158736</v>
      </c>
      <c r="R80" s="1">
        <f>'2x9'!E26</f>
        <v>895605.48085270985</v>
      </c>
      <c r="S80" s="1">
        <f>'2x10'!E26</f>
        <v>1634568.7170979693</v>
      </c>
      <c r="T80" s="272">
        <v>6</v>
      </c>
      <c r="U80" s="1">
        <f>'3x4'!E26</f>
        <v>-29165.167457295036</v>
      </c>
      <c r="V80" s="1">
        <f>'3x5'!E26</f>
        <v>-177794.90873532125</v>
      </c>
      <c r="W80" s="1">
        <f>'3x6'!E26</f>
        <v>-1003071.617048297</v>
      </c>
      <c r="X80" s="1">
        <f>'3x7'!E26</f>
        <v>-7609538.7232252304</v>
      </c>
      <c r="Y80" s="1">
        <f>'3x8'!E26</f>
        <v>35585472.541094542</v>
      </c>
      <c r="Z80" s="1">
        <f>'3x9'!E26</f>
        <v>22161510.889838338</v>
      </c>
      <c r="AA80" s="1">
        <f>'3x10'!E26</f>
        <v>27766801.463125594</v>
      </c>
    </row>
    <row r="81" spans="1:27" x14ac:dyDescent="0.3">
      <c r="A81" s="272">
        <v>7</v>
      </c>
      <c r="B81" s="1">
        <f>'1x2'!E27</f>
        <v>288.49441481144862</v>
      </c>
      <c r="C81" s="1">
        <f>'1x3'!E27</f>
        <v>3392.4009666105212</v>
      </c>
      <c r="D81" s="1">
        <f>'1x4'!E27</f>
        <v>22165.431566423129</v>
      </c>
      <c r="E81" s="1">
        <f>'1x5'!E27</f>
        <v>98480.026006327331</v>
      </c>
      <c r="F81" s="1">
        <f>'1x6'!E27</f>
        <v>337882.56207616127</v>
      </c>
      <c r="G81" s="1">
        <f>'1x7'!E27</f>
        <v>965161.93856555759</v>
      </c>
      <c r="H81" s="1">
        <f>'1x8'!E27</f>
        <v>2405904.2887987681</v>
      </c>
      <c r="I81" s="1">
        <f>'1x9'!E27</f>
        <v>5399090.419904558</v>
      </c>
      <c r="J81" s="1">
        <f>'1x10'!E27</f>
        <v>11145791.552493652</v>
      </c>
      <c r="K81" s="272">
        <v>7</v>
      </c>
      <c r="L81" s="1">
        <f>'2x3'!E27</f>
        <v>12361.170835140292</v>
      </c>
      <c r="M81" s="1">
        <f>'2x4'!E27</f>
        <v>49853.511339924531</v>
      </c>
      <c r="N81" s="1">
        <f>'2x5'!E27</f>
        <v>179062.81150203312</v>
      </c>
      <c r="O81" s="1">
        <f>'2x6'!E27</f>
        <v>548510.83104410733</v>
      </c>
      <c r="P81" s="1">
        <f>'2x7'!E27</f>
        <v>1466268.3476149826</v>
      </c>
      <c r="Q81" s="1">
        <f>'2x8'!E27</f>
        <v>3507792.3953253278</v>
      </c>
      <c r="R81" s="1">
        <f>'2x9'!E27</f>
        <v>7665942.9278780352</v>
      </c>
      <c r="S81" s="1">
        <f>'2x10'!E27</f>
        <v>15550122.267868469</v>
      </c>
      <c r="T81" s="272">
        <v>7</v>
      </c>
      <c r="U81" s="1">
        <f>'3x4'!E27</f>
        <v>-117506.53983758981</v>
      </c>
      <c r="V81" s="1">
        <f>'3x5'!E27</f>
        <v>-907136.40364059515</v>
      </c>
      <c r="W81" s="1">
        <f>'3x6'!E27</f>
        <v>-6364127.8848713944</v>
      </c>
      <c r="X81" s="1">
        <f>'3x7'!E27</f>
        <v>-67210838.870747715</v>
      </c>
      <c r="Y81" s="1">
        <f>'3x8'!E27</f>
        <v>188330930.88281113</v>
      </c>
      <c r="Z81" s="1">
        <f>'3x9'!E27</f>
        <v>169654560.77514291</v>
      </c>
      <c r="AA81" s="1">
        <f>'3x10'!E27</f>
        <v>246502362.60605258</v>
      </c>
    </row>
    <row r="82" spans="1:27" x14ac:dyDescent="0.3">
      <c r="A82" s="272">
        <v>8</v>
      </c>
      <c r="B82" s="1">
        <f>'1x2'!E28</f>
        <v>563.30638872213842</v>
      </c>
      <c r="C82" s="1">
        <f>'1x3'!E28</f>
        <v>10053.805344863251</v>
      </c>
      <c r="D82" s="1">
        <f>'1x4'!E28</f>
        <v>88085.556035504022</v>
      </c>
      <c r="E82" s="1">
        <f>'1x5'!E28</f>
        <v>490352.20823110506</v>
      </c>
      <c r="F82" s="1">
        <f>'1x6'!E28</f>
        <v>2021110.1909918366</v>
      </c>
      <c r="G82" s="1">
        <f>'1x7'!E28</f>
        <v>6739503.7017085236</v>
      </c>
      <c r="H82" s="1">
        <f>'1x8'!E28</f>
        <v>19206427.245510299</v>
      </c>
      <c r="I82" s="1">
        <f>'1x9'!E28</f>
        <v>48498981.046992496</v>
      </c>
      <c r="J82" s="1">
        <f>'1x10'!E28</f>
        <v>111259947.19798198</v>
      </c>
      <c r="K82" s="272">
        <v>8</v>
      </c>
      <c r="L82" s="1">
        <f>'2x3'!E28</f>
        <v>36029.39246783602</v>
      </c>
      <c r="M82" s="1">
        <f>'2x4'!E28</f>
        <v>192929.49197298649</v>
      </c>
      <c r="N82" s="1">
        <f>'2x5'!E28</f>
        <v>863806.78188115754</v>
      </c>
      <c r="O82" s="1">
        <f>'2x6'!E28</f>
        <v>3171509.0575081762</v>
      </c>
      <c r="P82" s="1">
        <f>'2x7'!E28</f>
        <v>9887562.9849358872</v>
      </c>
      <c r="Q82" s="1">
        <f>'2x8'!E28</f>
        <v>27033513.023922231</v>
      </c>
      <c r="R82" s="1">
        <f>'2x9'!E28</f>
        <v>66472198.943773761</v>
      </c>
      <c r="S82" s="1">
        <f>'2x10'!E28</f>
        <v>149840367.46904078</v>
      </c>
      <c r="T82" s="272">
        <v>8</v>
      </c>
      <c r="U82" s="1">
        <f>'3x4'!E28</f>
        <v>-471402.97529482865</v>
      </c>
      <c r="V82" s="1">
        <f>'3x5'!E28</f>
        <v>-4577308.9784338661</v>
      </c>
      <c r="W82" s="1">
        <f>'3x6'!E28</f>
        <v>-39250857.549621552</v>
      </c>
      <c r="X82" s="1">
        <f>'3x7'!E28</f>
        <v>-540019664.72056091</v>
      </c>
      <c r="Y82" s="1">
        <f>'3x8'!E28</f>
        <v>1286628409.2474089</v>
      </c>
      <c r="Z82" s="1">
        <f>'3x9'!E28</f>
        <v>1417887531.663764</v>
      </c>
      <c r="AA82" s="1">
        <f>'3x10'!E28</f>
        <v>2328815015.1351752</v>
      </c>
    </row>
    <row r="83" spans="1:27" x14ac:dyDescent="0.3">
      <c r="A83" s="272">
        <v>9</v>
      </c>
      <c r="B83" s="1">
        <f>'1x2'!E29</f>
        <v>1105.6325595602727</v>
      </c>
      <c r="C83" s="1">
        <f>'1x3'!E29</f>
        <v>29929.489418863497</v>
      </c>
      <c r="D83" s="1">
        <f>'1x4'!E29</f>
        <v>351080.06151920324</v>
      </c>
      <c r="E83" s="1">
        <f>'1x5'!E29</f>
        <v>2446625.9990729787</v>
      </c>
      <c r="F83" s="1">
        <f>'1x6'!E29</f>
        <v>12109107.901017735</v>
      </c>
      <c r="G83" s="1">
        <f>'1x7'!E29</f>
        <v>47123599.356052622</v>
      </c>
      <c r="H83" s="1">
        <f>'1x8'!E29</f>
        <v>153506953.43632618</v>
      </c>
      <c r="I83" s="1">
        <f>'1x9'!E29</f>
        <v>436127950.72268456</v>
      </c>
      <c r="J83" s="1">
        <f>'1x10'!E29</f>
        <v>1111750742.7909272</v>
      </c>
      <c r="K83" s="272">
        <v>9</v>
      </c>
      <c r="L83" s="1">
        <f>'2x3'!E29</f>
        <v>106171.27593017268</v>
      </c>
      <c r="M83" s="1">
        <f>'2x4'!E29</f>
        <v>754228.14219829987</v>
      </c>
      <c r="N83" s="1">
        <f>'2x5'!E29</f>
        <v>4207145.8735334985</v>
      </c>
      <c r="O83" s="1">
        <f>'2x6'!E29</f>
        <v>18506330.717253733</v>
      </c>
      <c r="P83" s="1">
        <f>'2x7'!E29</f>
        <v>67268328.310872734</v>
      </c>
      <c r="Q83" s="1">
        <f>'2x8'!E29</f>
        <v>210151029.24045789</v>
      </c>
      <c r="R83" s="1">
        <f>'2x9'!E29</f>
        <v>581324026.40115702</v>
      </c>
      <c r="S83" s="1">
        <f>'2x10'!E29</f>
        <v>1456094208.3887675</v>
      </c>
      <c r="T83" s="272">
        <v>9</v>
      </c>
      <c r="U83" s="1">
        <f>'3x4'!E29</f>
        <v>-1887850.2256250069</v>
      </c>
      <c r="V83" s="1">
        <f>'3x5'!E29</f>
        <v>-22980653.668934546</v>
      </c>
      <c r="W83" s="1">
        <f>'3x6'!E29</f>
        <v>-238663445.05754295</v>
      </c>
      <c r="X83" s="1">
        <f>'3x7'!E29</f>
        <v>-4077473232.4955525</v>
      </c>
      <c r="Y83" s="1">
        <f>'3x8'!E29</f>
        <v>9583633644.3983021</v>
      </c>
      <c r="Z83" s="1">
        <f>'3x9'!E29</f>
        <v>12307271854.033796</v>
      </c>
      <c r="AA83" s="1">
        <f>'3x10'!E29</f>
        <v>22633926547.876526</v>
      </c>
    </row>
    <row r="84" spans="1:27" x14ac:dyDescent="0.3">
      <c r="A84" s="272">
        <v>10</v>
      </c>
      <c r="B84" s="1">
        <f>'1x2'!E30</f>
        <v>2178.7421829774648</v>
      </c>
      <c r="C84" s="1">
        <f>'1x3'!E30</f>
        <v>89348.905206732961</v>
      </c>
      <c r="D84" s="1">
        <f>'1x4'!E30</f>
        <v>1401540.7268845623</v>
      </c>
      <c r="E84" s="1">
        <f>'1x5'!E30</f>
        <v>12220205.125111917</v>
      </c>
      <c r="F84" s="1">
        <f>'1x6'!E30</f>
        <v>72604681.094274908</v>
      </c>
      <c r="G84" s="1">
        <f>'1x7'!E30</f>
        <v>329696316.73847485</v>
      </c>
      <c r="H84" s="1">
        <f>'1x8'!E30</f>
        <v>1227543027.7326488</v>
      </c>
      <c r="I84" s="1">
        <f>'1x9'!E30</f>
        <v>3923730109.0541892</v>
      </c>
      <c r="J84" s="1">
        <f>'1x10'!E30</f>
        <v>11113861600.435482</v>
      </c>
      <c r="K84" s="272">
        <v>10</v>
      </c>
      <c r="L84" s="1">
        <f>'2x3'!E30</f>
        <v>314950.86737612356</v>
      </c>
      <c r="M84" s="1">
        <f>'2x4'!E30</f>
        <v>2968367.8936043745</v>
      </c>
      <c r="N84" s="1">
        <f>'2x5'!E30</f>
        <v>20625141.538564853</v>
      </c>
      <c r="O84" s="1">
        <f>'2x6'!E30</f>
        <v>108671360.2456028</v>
      </c>
      <c r="P84" s="1">
        <f>'2x7'!E30</f>
        <v>460462482.71791643</v>
      </c>
      <c r="Q84" s="1">
        <f>'2x8'!E30</f>
        <v>1643493657.1281939</v>
      </c>
      <c r="R84" s="1">
        <f>'2x9'!E30</f>
        <v>5114071307.8878469</v>
      </c>
      <c r="S84" s="1">
        <f>'2x10'!E30</f>
        <v>14232957689.169815</v>
      </c>
      <c r="T84" s="272">
        <v>10</v>
      </c>
      <c r="U84" s="1">
        <f>'3x4'!E30</f>
        <v>-7555040.8833041871</v>
      </c>
      <c r="V84" s="1">
        <f>'3x5'!E30</f>
        <v>-115114702.77554102</v>
      </c>
      <c r="W84" s="1">
        <f>'3x6'!E30</f>
        <v>-1441151433.9350009</v>
      </c>
      <c r="X84" s="1">
        <f>'3x7'!E30</f>
        <v>-29696227071.321373</v>
      </c>
      <c r="Y84" s="1">
        <f>'3x8'!E30</f>
        <v>74076999842.437988</v>
      </c>
      <c r="Z84" s="1">
        <f>'3x9'!E30</f>
        <v>108764761665.93277</v>
      </c>
      <c r="AA84" s="1">
        <f>'3x10'!E30</f>
        <v>223054867789.69501</v>
      </c>
    </row>
    <row r="85" spans="1:27" x14ac:dyDescent="0.3">
      <c r="B85" s="413" t="s">
        <v>150</v>
      </c>
      <c r="C85" s="413"/>
      <c r="D85" s="413"/>
      <c r="E85" s="413"/>
      <c r="F85" s="413"/>
      <c r="G85" s="413"/>
      <c r="H85" s="413"/>
      <c r="I85" s="413"/>
      <c r="J85" s="413"/>
      <c r="L85" s="413" t="s">
        <v>160</v>
      </c>
      <c r="M85" s="413"/>
      <c r="N85" s="413"/>
      <c r="O85" s="413"/>
      <c r="P85" s="413"/>
      <c r="Q85" s="413"/>
      <c r="R85" s="413"/>
      <c r="S85" s="413"/>
      <c r="U85" s="413" t="s">
        <v>150</v>
      </c>
      <c r="V85" s="413"/>
      <c r="W85" s="413"/>
      <c r="X85" s="413"/>
      <c r="Y85" s="413"/>
      <c r="Z85" s="413"/>
      <c r="AA85" s="413"/>
    </row>
    <row r="86" spans="1:27" x14ac:dyDescent="0.3">
      <c r="A86" s="272" t="s">
        <v>55</v>
      </c>
      <c r="B86" s="49" t="s">
        <v>137</v>
      </c>
      <c r="C86" s="49" t="s">
        <v>138</v>
      </c>
      <c r="D86" s="49" t="s">
        <v>139</v>
      </c>
      <c r="E86" s="49" t="s">
        <v>140</v>
      </c>
      <c r="F86" s="49" t="s">
        <v>141</v>
      </c>
      <c r="G86" s="49" t="s">
        <v>142</v>
      </c>
      <c r="H86" s="49" t="s">
        <v>143</v>
      </c>
      <c r="I86" s="49" t="s">
        <v>144</v>
      </c>
      <c r="J86" s="49" t="s">
        <v>145</v>
      </c>
      <c r="K86" s="272" t="s">
        <v>55</v>
      </c>
      <c r="L86" s="49" t="s">
        <v>152</v>
      </c>
      <c r="M86" s="49" t="s">
        <v>153</v>
      </c>
      <c r="N86" s="49" t="s">
        <v>154</v>
      </c>
      <c r="O86" s="49" t="s">
        <v>155</v>
      </c>
      <c r="P86" s="49" t="s">
        <v>156</v>
      </c>
      <c r="Q86" s="49" t="s">
        <v>157</v>
      </c>
      <c r="R86" s="49" t="s">
        <v>158</v>
      </c>
      <c r="S86" s="49" t="s">
        <v>159</v>
      </c>
      <c r="T86" s="272" t="s">
        <v>55</v>
      </c>
      <c r="U86" s="49" t="s">
        <v>161</v>
      </c>
      <c r="V86" s="49" t="s">
        <v>162</v>
      </c>
      <c r="W86" s="49" t="s">
        <v>163</v>
      </c>
      <c r="X86" s="49" t="s">
        <v>164</v>
      </c>
      <c r="Y86" s="49" t="s">
        <v>165</v>
      </c>
      <c r="Z86" s="49" t="s">
        <v>166</v>
      </c>
      <c r="AA86" s="49" t="s">
        <v>167</v>
      </c>
    </row>
    <row r="87" spans="1:27" x14ac:dyDescent="0.3">
      <c r="A87" s="272">
        <v>1</v>
      </c>
      <c r="B87" s="1">
        <f>'1x2'!E45</f>
        <v>21.634698737747598</v>
      </c>
      <c r="C87" s="1">
        <f>'1x3'!E45</f>
        <v>13.807429376398364</v>
      </c>
      <c r="D87" s="1">
        <f>'1x4'!E45</f>
        <v>13.960220915082191</v>
      </c>
      <c r="E87" s="1">
        <f>'1x5'!E45</f>
        <v>15.222601204845301</v>
      </c>
      <c r="F87" s="1">
        <f>'1x6'!E45</f>
        <v>16.891826539301398</v>
      </c>
      <c r="G87" s="1">
        <f>'1x7'!E45</f>
        <v>18.775478339823046</v>
      </c>
      <c r="H87" s="1">
        <f>'1x8'!E45</f>
        <v>20.795639537988677</v>
      </c>
      <c r="I87" s="1">
        <f>'1x9'!E45</f>
        <v>22.912107430246529</v>
      </c>
      <c r="J87" s="1">
        <f>'1x10'!E45</f>
        <v>25.100352453378491</v>
      </c>
      <c r="K87" s="272">
        <v>1</v>
      </c>
      <c r="L87" s="1">
        <f>'2x3'!E45</f>
        <v>-13.826733240333491</v>
      </c>
      <c r="M87" s="1">
        <f>'2x4'!E45</f>
        <v>-27.500880497232519</v>
      </c>
      <c r="N87" s="1">
        <f>'2x5'!E45</f>
        <v>-50.082493264578204</v>
      </c>
      <c r="O87" s="1">
        <f>'2x6'!E45</f>
        <v>-85.994786641391741</v>
      </c>
      <c r="P87" s="1">
        <f>'2x7'!E45</f>
        <v>-141.33948918769195</v>
      </c>
      <c r="Q87" s="1">
        <f>'2x8'!E45</f>
        <v>-224.12773949931415</v>
      </c>
      <c r="R87" s="1">
        <f>'2x9'!E45</f>
        <v>-344.16949088681139</v>
      </c>
      <c r="S87" s="1">
        <f>'2x10'!E45</f>
        <v>-512.29935397501515</v>
      </c>
      <c r="T87" s="272">
        <v>1</v>
      </c>
      <c r="U87" s="1">
        <f>'3x4'!E45</f>
        <v>-9.5021749441790941</v>
      </c>
      <c r="V87" s="1">
        <f>'3x5'!E45</f>
        <v>-13.08506896869312</v>
      </c>
      <c r="W87" s="1">
        <f>'3x6'!E45</f>
        <v>-16.8559087692975</v>
      </c>
      <c r="X87" s="1">
        <f>'3x7'!E45</f>
        <v>-20.704703449872824</v>
      </c>
      <c r="Y87" s="1">
        <f>'3x8'!E45</f>
        <v>-24.55819649645132</v>
      </c>
      <c r="Z87" s="1">
        <f>'3x9'!E45</f>
        <v>-28.374074975312649</v>
      </c>
      <c r="AA87" s="1">
        <f>'3x10'!E21</f>
        <v>-32.132404525204286</v>
      </c>
    </row>
    <row r="88" spans="1:27" x14ac:dyDescent="0.3">
      <c r="A88" s="272">
        <v>2</v>
      </c>
      <c r="B88" s="1">
        <f>'1x2'!E46</f>
        <v>22.101664883229393</v>
      </c>
      <c r="C88" s="1">
        <f>'1x3'!E46</f>
        <v>35.123634880291995</v>
      </c>
      <c r="D88" s="1">
        <f>'1x4'!E46</f>
        <v>53.757138390594264</v>
      </c>
      <c r="E88" s="1">
        <f>'1x5'!E46</f>
        <v>77.48754260496176</v>
      </c>
      <c r="F88" s="1">
        <f>'1x6'!E46</f>
        <v>106.26563338338579</v>
      </c>
      <c r="G88" s="1">
        <f>'1x7'!E46</f>
        <v>140.11562218506168</v>
      </c>
      <c r="H88" s="1">
        <f>'1x8'!E46</f>
        <v>179.07312136512493</v>
      </c>
      <c r="I88" s="1">
        <f>'1x9'!E46</f>
        <v>223.16973113089134</v>
      </c>
      <c r="J88" s="1">
        <f>'1x10'!E46</f>
        <v>272.42898407757315</v>
      </c>
      <c r="K88" s="272">
        <v>2</v>
      </c>
      <c r="L88" s="1">
        <f>'2x3'!E46</f>
        <v>752.45629701864743</v>
      </c>
      <c r="M88" s="1">
        <f>'2x4'!E46</f>
        <v>273.92780519773646</v>
      </c>
      <c r="N88" s="1">
        <f>'2x5'!E46</f>
        <v>280.26154529502924</v>
      </c>
      <c r="O88" s="1">
        <f>'2x6'!E46</f>
        <v>327.32528831088462</v>
      </c>
      <c r="P88" s="1">
        <f>'2x7'!E46</f>
        <v>394.34670506114935</v>
      </c>
      <c r="Q88" s="1">
        <f>'2x8'!E46</f>
        <v>476.86566568283456</v>
      </c>
      <c r="R88" s="1">
        <f>'2x9'!E46</f>
        <v>573.49663320774914</v>
      </c>
      <c r="S88" s="1">
        <f>'2x10'!E46</f>
        <v>683.72536193905069</v>
      </c>
      <c r="T88" s="272">
        <v>2</v>
      </c>
      <c r="U88" s="1">
        <f>'3x4'!E46</f>
        <v>-132.84026862030814</v>
      </c>
      <c r="V88" s="1">
        <f>'3x5'!E46</f>
        <v>-256.54258053279881</v>
      </c>
      <c r="W88" s="1">
        <f>'3x6'!E46</f>
        <v>-442.98940086651953</v>
      </c>
      <c r="X88" s="1">
        <f>'3x7'!E46</f>
        <v>-700.73896904030141</v>
      </c>
      <c r="Y88" s="1">
        <f>'3x8'!E46</f>
        <v>-1032.4755309858363</v>
      </c>
      <c r="Z88" s="1">
        <f>'3x9'!E46</f>
        <v>-1435.4134978142179</v>
      </c>
      <c r="AA88" s="1">
        <f>'3x10'!E22</f>
        <v>-996.93147097303256</v>
      </c>
    </row>
    <row r="89" spans="1:27" x14ac:dyDescent="0.3">
      <c r="A89" s="272">
        <v>3</v>
      </c>
      <c r="B89" s="1">
        <f>'1x2'!E47</f>
        <v>66.729231983917444</v>
      </c>
      <c r="C89" s="1">
        <f>'1x3'!E47</f>
        <v>167.30719380531878</v>
      </c>
      <c r="D89" s="1">
        <f>'1x4'!E47</f>
        <v>350.8839181314612</v>
      </c>
      <c r="E89" s="1">
        <f>'1x5'!E47</f>
        <v>642.8642312278738</v>
      </c>
      <c r="F89" s="1">
        <f>'1x6'!E47</f>
        <v>1069.2701540306523</v>
      </c>
      <c r="G89" s="1">
        <f>'1x7'!E47</f>
        <v>1656.37767101739</v>
      </c>
      <c r="H89" s="1">
        <f>'1x8'!E47</f>
        <v>2430.6133197569957</v>
      </c>
      <c r="I89" s="1">
        <f>'1x9'!E47</f>
        <v>3418.4902669522771</v>
      </c>
      <c r="J89" s="1">
        <f>'1x10'!E47</f>
        <v>4646.5596788521989</v>
      </c>
      <c r="K89" s="272">
        <v>3</v>
      </c>
      <c r="L89" s="1">
        <f>'2x3'!E47</f>
        <v>925.80206678909076</v>
      </c>
      <c r="M89" s="1">
        <f>'2x4'!E47</f>
        <v>1105.5533581753123</v>
      </c>
      <c r="N89" s="1">
        <f>'2x5'!E47</f>
        <v>1625.8324110975809</v>
      </c>
      <c r="O89" s="1">
        <f>'2x6'!E47</f>
        <v>2410.2181015698739</v>
      </c>
      <c r="P89" s="1">
        <f>'2x7'!E47</f>
        <v>3488.5495554296476</v>
      </c>
      <c r="Q89" s="1">
        <f>'2x8'!E47</f>
        <v>4905.3068398913756</v>
      </c>
      <c r="R89" s="1">
        <f>'2x9'!E47</f>
        <v>6709.2701407785371</v>
      </c>
      <c r="S89" s="1">
        <f>'2x10'!E47</f>
        <v>8950.8422308242571</v>
      </c>
      <c r="T89" s="272">
        <v>3</v>
      </c>
      <c r="U89" s="1">
        <f>'3x4'!E47</f>
        <v>-1335.7874198732279</v>
      </c>
      <c r="V89" s="1">
        <f>'3x5'!E47</f>
        <v>-3653.809276151866</v>
      </c>
      <c r="W89" s="1">
        <f>'3x6'!E47</f>
        <v>-8856.3339036467987</v>
      </c>
      <c r="X89" s="1">
        <f>'3x7'!E47</f>
        <v>-19685.750586909569</v>
      </c>
      <c r="Y89" s="1">
        <f>'3x8'!E47</f>
        <v>-40960.206417032714</v>
      </c>
      <c r="Z89" s="1">
        <f>'3x9'!E47</f>
        <v>-80802.891059442074</v>
      </c>
      <c r="AA89" s="1">
        <f>'3x10'!E23</f>
        <v>-40160.587436349342</v>
      </c>
    </row>
    <row r="90" spans="1:27" x14ac:dyDescent="0.3">
      <c r="A90" s="272">
        <v>4</v>
      </c>
      <c r="B90" s="1">
        <f>'1x2'!E48</f>
        <v>231.86059632608013</v>
      </c>
      <c r="C90" s="1">
        <f>'1x3'!E48</f>
        <v>900.48539248701456</v>
      </c>
      <c r="D90" s="1">
        <f>'1x4'!E48</f>
        <v>2568.4024188395356</v>
      </c>
      <c r="E90" s="1">
        <f>'1x5'!E48</f>
        <v>5952.5294915951281</v>
      </c>
      <c r="F90" s="1">
        <f>'1x6'!E48</f>
        <v>11969.169152343617</v>
      </c>
      <c r="G90" s="1">
        <f>'1x7'!E48</f>
        <v>21734.336336365388</v>
      </c>
      <c r="H90" s="1">
        <f>'1x8'!E48</f>
        <v>36564.167500106319</v>
      </c>
      <c r="I90" s="1">
        <f>'1x9'!E48</f>
        <v>57975.111627051709</v>
      </c>
      <c r="J90" s="1">
        <f>'1x10'!E48</f>
        <v>87683.907065635634</v>
      </c>
      <c r="K90" s="272">
        <v>4</v>
      </c>
      <c r="L90" s="1">
        <f>'2x3'!E48</f>
        <v>3915.2126723842889</v>
      </c>
      <c r="M90" s="1">
        <f>'2x4'!E48</f>
        <v>6894.2429328892349</v>
      </c>
      <c r="N90" s="1">
        <f>'2x5'!E48</f>
        <v>13034.976667402836</v>
      </c>
      <c r="O90" s="1">
        <f>'2x6'!E48</f>
        <v>23504.583452023726</v>
      </c>
      <c r="P90" s="1">
        <f>'2x7'!E48</f>
        <v>40006.236476438033</v>
      </c>
      <c r="Q90" s="1">
        <f>'2x8'!E48</f>
        <v>64614.826818909001</v>
      </c>
      <c r="R90" s="1">
        <f>'2x9'!E48</f>
        <v>99758.396726181469</v>
      </c>
      <c r="S90" s="1">
        <f>'2x10'!E48</f>
        <v>148212.43978859734</v>
      </c>
      <c r="T90" s="272">
        <v>4</v>
      </c>
      <c r="U90" s="1">
        <f>'3x4'!E48</f>
        <v>-11790.701318709911</v>
      </c>
      <c r="V90" s="1">
        <f>'3x5'!E48</f>
        <v>-44090.132854655145</v>
      </c>
      <c r="W90" s="1">
        <f>'3x6'!E48</f>
        <v>-148680.83644337818</v>
      </c>
      <c r="X90" s="1">
        <f>'3x7'!E48</f>
        <v>-498339.25477947987</v>
      </c>
      <c r="Y90" s="1">
        <f>'3x8'!E48</f>
        <v>-2000440.7735399916</v>
      </c>
      <c r="Z90" s="1">
        <f>'3x9'!E48</f>
        <v>-80157628.026563525</v>
      </c>
      <c r="AA90" s="1">
        <f>'3x10'!E24</f>
        <v>1005067.8819166181</v>
      </c>
    </row>
    <row r="91" spans="1:27" x14ac:dyDescent="0.3">
      <c r="A91" s="272">
        <v>5</v>
      </c>
      <c r="B91" s="1">
        <f>'1x2'!E49</f>
        <v>852.00341949976257</v>
      </c>
      <c r="C91" s="1">
        <f>'1x3'!E49</f>
        <v>5095.3226484914048</v>
      </c>
      <c r="D91" s="1">
        <f>'1x4'!E49</f>
        <v>19670.753263379542</v>
      </c>
      <c r="E91" s="1">
        <f>'1x5'!E49</f>
        <v>57462.693692060369</v>
      </c>
      <c r="F91" s="1">
        <f>'1x6'!E49</f>
        <v>139329.65934108617</v>
      </c>
      <c r="G91" s="1">
        <f>'1x7'!E49</f>
        <v>296055.77811143355</v>
      </c>
      <c r="H91" s="1">
        <f>'1x8'!E49</f>
        <v>570305.30527813686</v>
      </c>
      <c r="I91" s="1">
        <f>'1x9'!E49</f>
        <v>1018577.8103641066</v>
      </c>
      <c r="J91" s="1">
        <f>'1x10'!E49</f>
        <v>1713162.5679643967</v>
      </c>
      <c r="K91" s="272">
        <v>5</v>
      </c>
      <c r="L91" s="1">
        <f>'2x3'!E49</f>
        <v>20074.665845459109</v>
      </c>
      <c r="M91" s="1">
        <f>'2x4'!E49</f>
        <v>48474.928233938488</v>
      </c>
      <c r="N91" s="1">
        <f>'2x5'!E49</f>
        <v>115531.55876388136</v>
      </c>
      <c r="O91" s="1">
        <f>'2x6'!E49</f>
        <v>251135.46189649156</v>
      </c>
      <c r="P91" s="1">
        <f>'2x7'!E49</f>
        <v>500187.5922987482</v>
      </c>
      <c r="Q91" s="1">
        <f>'2x8'!E49</f>
        <v>925195.43308900634</v>
      </c>
      <c r="R91" s="1">
        <f>'2x9'!E49</f>
        <v>1609312.6013398678</v>
      </c>
      <c r="S91" s="1">
        <f>'2x10'!E49</f>
        <v>2659400.9606701708</v>
      </c>
      <c r="T91" s="272">
        <v>5</v>
      </c>
      <c r="U91" s="1">
        <f>'3x4'!E49</f>
        <v>-98316.845584299474</v>
      </c>
      <c r="V91" s="1">
        <f>'3x5'!E49</f>
        <v>-483994.86473554157</v>
      </c>
      <c r="W91" s="1">
        <f>'3x6'!E49</f>
        <v>-2180226.5075323852</v>
      </c>
      <c r="X91" s="1">
        <f>'3x7'!E49</f>
        <v>-11274033.749571744</v>
      </c>
      <c r="Y91" s="1">
        <f>'3x8'!E49</f>
        <v>-3473546789.6494451</v>
      </c>
      <c r="Z91" s="1">
        <f>'3x9'!E49</f>
        <v>56503174.821577646</v>
      </c>
      <c r="AA91" s="1">
        <f>'3x10'!E25</f>
        <v>3674884.5079730083</v>
      </c>
    </row>
    <row r="92" spans="1:27" x14ac:dyDescent="0.3">
      <c r="A92" s="272">
        <v>6</v>
      </c>
      <c r="B92" s="1">
        <f>'1x2'!E50</f>
        <v>3223.4327202131894</v>
      </c>
      <c r="C92" s="1">
        <f>'1x3'!E50</f>
        <v>29555.602118551775</v>
      </c>
      <c r="D92" s="1">
        <f>'1x4'!E50</f>
        <v>153848.36302511764</v>
      </c>
      <c r="E92" s="1">
        <f>'1x5'!E50</f>
        <v>564957.29110713198</v>
      </c>
      <c r="F92" s="1">
        <f>'1x6'!E50</f>
        <v>1648885.2559936342</v>
      </c>
      <c r="G92" s="1">
        <f>'1x7'!E50</f>
        <v>4094975.7611943935</v>
      </c>
      <c r="H92" s="1">
        <f>'1x8'!E50</f>
        <v>9025327.3686888609</v>
      </c>
      <c r="I92" s="1">
        <f>'1x9'!E50</f>
        <v>18147428.56649033</v>
      </c>
      <c r="J92" s="1">
        <f>'1x10'!E50</f>
        <v>33930004.483294174</v>
      </c>
      <c r="K92" s="272">
        <v>6</v>
      </c>
      <c r="L92" s="1">
        <f>'2x3'!E50</f>
        <v>110761.15343837855</v>
      </c>
      <c r="M92" s="1">
        <f>'2x4'!E50</f>
        <v>359135.54789369908</v>
      </c>
      <c r="N92" s="1">
        <f>'2x5'!E50</f>
        <v>1071596.3969887963</v>
      </c>
      <c r="O92" s="1">
        <f>'2x6'!E50</f>
        <v>2798613.0653568171</v>
      </c>
      <c r="P92" s="1">
        <f>'2x7'!E50</f>
        <v>6510064.2794005033</v>
      </c>
      <c r="Q92" s="1">
        <f>'2x8'!E50</f>
        <v>13774337.352123214</v>
      </c>
      <c r="R92" s="1">
        <f>'2x9'!E50</f>
        <v>26973579.738764908</v>
      </c>
      <c r="S92" s="1">
        <f>'2x10'!E50</f>
        <v>49553289.886832617</v>
      </c>
      <c r="T92" s="272">
        <v>6</v>
      </c>
      <c r="U92" s="1">
        <f>'3x4'!E50</f>
        <v>-800151.17663607455</v>
      </c>
      <c r="V92" s="1">
        <f>'3x5'!E50</f>
        <v>-5057596.0328956172</v>
      </c>
      <c r="W92" s="1">
        <f>'3x6'!E50</f>
        <v>-29180880.898361523</v>
      </c>
      <c r="X92" s="1">
        <f>'3x7'!E50</f>
        <v>-224775947.61313939</v>
      </c>
      <c r="Y92" s="1">
        <f>'3x8'!E50</f>
        <v>1062823437.5613757</v>
      </c>
      <c r="Z92" s="1">
        <f>'3x9'!E50</f>
        <v>667453799.578601</v>
      </c>
      <c r="AA92" s="1">
        <f>'3x10'!E26</f>
        <v>27766801.463125594</v>
      </c>
    </row>
    <row r="93" spans="1:27" x14ac:dyDescent="0.3">
      <c r="A93" s="272">
        <v>7</v>
      </c>
      <c r="B93" s="1">
        <f>'1x2'!E51</f>
        <v>12405.25983689229</v>
      </c>
      <c r="C93" s="1">
        <f>'1x3'!E51</f>
        <v>173769.76479197005</v>
      </c>
      <c r="D93" s="1">
        <f>'1x4'!E51</f>
        <v>1216005.885237027</v>
      </c>
      <c r="E93" s="1">
        <f>'1x5'!E51</f>
        <v>5602490.4088841509</v>
      </c>
      <c r="F93" s="1">
        <f>'1x6'!E51</f>
        <v>19658691.47055003</v>
      </c>
      <c r="G93" s="1">
        <f>'1x7'!E51</f>
        <v>57018866.296557792</v>
      </c>
      <c r="H93" s="1">
        <f>'1x8'!E51</f>
        <v>143712750.84312135</v>
      </c>
      <c r="I93" s="1">
        <f>'1x9'!E51</f>
        <v>325215866.87407303</v>
      </c>
      <c r="J93" s="1">
        <f>'1x10'!E51</f>
        <v>675787007.49667311</v>
      </c>
      <c r="K93" s="272">
        <v>7</v>
      </c>
      <c r="L93" s="1">
        <f>'2x3'!E51</f>
        <v>633179.20544098772</v>
      </c>
      <c r="M93" s="1">
        <f>'2x4'!E51</f>
        <v>2734986.8197879526</v>
      </c>
      <c r="N93" s="1">
        <f>'2x5'!E51</f>
        <v>10186813.760218909</v>
      </c>
      <c r="O93" s="1">
        <f>'2x6'!E51</f>
        <v>31913470.55466133</v>
      </c>
      <c r="P93" s="1">
        <f>'2x7'!E51</f>
        <v>86622726.7434403</v>
      </c>
      <c r="Q93" s="1">
        <f>'2x8'!E51</f>
        <v>209532231.54628539</v>
      </c>
      <c r="R93" s="1">
        <f>'2x9'!E51</f>
        <v>461760422.73822415</v>
      </c>
      <c r="S93" s="1">
        <f>'2x10'!E51</f>
        <v>942828559.47176993</v>
      </c>
      <c r="T93" s="272">
        <v>7</v>
      </c>
      <c r="U93" s="1">
        <f>'3x4'!E51</f>
        <v>-6446463.4296947531</v>
      </c>
      <c r="V93" s="1">
        <f>'3x5'!E51</f>
        <v>-51606637.47813759</v>
      </c>
      <c r="W93" s="1">
        <f>'3x6'!E51</f>
        <v>-370277843.8728959</v>
      </c>
      <c r="X93" s="1">
        <f>'3x7'!E51</f>
        <v>-3970614341.6163621</v>
      </c>
      <c r="Y93" s="1">
        <f>'3x8'!E51</f>
        <v>11249639593.737938</v>
      </c>
      <c r="Z93" s="1">
        <f>'3x9'!E51</f>
        <v>10219194486.578638</v>
      </c>
      <c r="AA93" s="1">
        <f>'3x10'!E27</f>
        <v>246502362.60605258</v>
      </c>
    </row>
    <row r="94" spans="1:27" x14ac:dyDescent="0.3">
      <c r="A94" s="272">
        <v>8</v>
      </c>
      <c r="B94" s="1">
        <f>'1x2'!E52</f>
        <v>48256.580633863196</v>
      </c>
      <c r="C94" s="1">
        <f>'1x3'!E52</f>
        <v>1029665.9917263713</v>
      </c>
      <c r="D94" s="1">
        <f>'1x4'!E52</f>
        <v>9664390.7530471087</v>
      </c>
      <c r="E94" s="1">
        <f>'1x5'!E52</f>
        <v>55791326.848846175</v>
      </c>
      <c r="F94" s="1">
        <f>'1x6'!E52</f>
        <v>235183870.79085591</v>
      </c>
      <c r="G94" s="1">
        <f>'1x7'!E52</f>
        <v>796298421.11649144</v>
      </c>
      <c r="H94" s="1">
        <f>'1x8'!E52</f>
        <v>2294527977.8272524</v>
      </c>
      <c r="I94" s="1">
        <f>'1x9'!E52</f>
        <v>5842700910.7426653</v>
      </c>
      <c r="J94" s="1">
        <f>'1x10'!E52</f>
        <v>13491732678.819279</v>
      </c>
      <c r="K94" s="272">
        <v>8</v>
      </c>
      <c r="L94" s="1">
        <f>'2x3'!E52</f>
        <v>3689970.0018210001</v>
      </c>
      <c r="M94" s="1">
        <f>'2x4'!E52</f>
        <v>21167443.132927239</v>
      </c>
      <c r="N94" s="1">
        <f>'2x5'!E52</f>
        <v>98282266.691594273</v>
      </c>
      <c r="O94" s="1">
        <f>'2x6'!E52</f>
        <v>369048545.55554754</v>
      </c>
      <c r="P94" s="1">
        <f>'2x7'!E52</f>
        <v>1168253797.6198931</v>
      </c>
      <c r="Q94" s="1">
        <f>'2x8'!E52</f>
        <v>3229603881.0053506</v>
      </c>
      <c r="R94" s="1">
        <f>'2x9'!E52</f>
        <v>8007945093.3523989</v>
      </c>
      <c r="S94" s="1">
        <f>'2x10'!E52</f>
        <v>18170116320.395073</v>
      </c>
      <c r="T94" s="272">
        <v>8</v>
      </c>
      <c r="U94" s="1">
        <f>'3x4'!E52</f>
        <v>-51720426.826413557</v>
      </c>
      <c r="V94" s="1">
        <f>'3x5'!E52</f>
        <v>-520797371.80178678</v>
      </c>
      <c r="W94" s="1">
        <f>'3x6'!E52</f>
        <v>-4567375223.5400867</v>
      </c>
      <c r="X94" s="1">
        <f>'3x7'!E52</f>
        <v>-63805411410.313004</v>
      </c>
      <c r="Y94" s="1">
        <f>'3x8'!E52</f>
        <v>153709216417.41882</v>
      </c>
      <c r="Z94" s="1">
        <f>'3x9'!E52</f>
        <v>170813748943.62375</v>
      </c>
      <c r="AA94" s="1">
        <f>'3x10'!E28</f>
        <v>2328815015.1351752</v>
      </c>
    </row>
    <row r="95" spans="1:27" x14ac:dyDescent="0.3">
      <c r="A95" s="272">
        <v>9</v>
      </c>
      <c r="B95" s="1">
        <f>'1x2'!E53</f>
        <v>189063.16768480666</v>
      </c>
      <c r="C95" s="1">
        <f>'1x3'!E53</f>
        <v>6129870.2544260453</v>
      </c>
      <c r="D95" s="1">
        <f>'1x4'!E53</f>
        <v>77037289.656181589</v>
      </c>
      <c r="E95" s="1">
        <f>'1x5'!E53</f>
        <v>556743622.95170951</v>
      </c>
      <c r="F95" s="1">
        <f>'1x6'!E53</f>
        <v>2818119936.0572648</v>
      </c>
      <c r="G95" s="1">
        <f>'1x7'!E53</f>
        <v>11135669292.474348</v>
      </c>
      <c r="H95" s="1">
        <f>'1x8'!E53</f>
        <v>36677928347.124329</v>
      </c>
      <c r="I95" s="1">
        <f>'1x9'!E53</f>
        <v>105081181809.53349</v>
      </c>
      <c r="J95" s="1">
        <f>'1x10'!E53</f>
        <v>269628811994.39651</v>
      </c>
      <c r="K95" s="272">
        <v>9</v>
      </c>
      <c r="L95" s="1">
        <f>'2x3'!E53</f>
        <v>21744979.91230813</v>
      </c>
      <c r="M95" s="1">
        <f>'2x4'!E53</f>
        <v>165499833.87249696</v>
      </c>
      <c r="N95" s="1">
        <f>'2x5'!E53</f>
        <v>957359905.76609063</v>
      </c>
      <c r="O95" s="1">
        <f>'2x6'!E53</f>
        <v>4306928302.5530205</v>
      </c>
      <c r="P95" s="1">
        <f>'2x7'!E53</f>
        <v>15896023821.687458</v>
      </c>
      <c r="Q95" s="1">
        <f>'2x8'!E53</f>
        <v>50212086293.231918</v>
      </c>
      <c r="R95" s="1">
        <f>'2x9'!E53</f>
        <v>140064895192.53992</v>
      </c>
      <c r="S95" s="1">
        <f>'2x10'!E53</f>
        <v>353141164155.36938</v>
      </c>
      <c r="T95" s="272">
        <v>9</v>
      </c>
      <c r="U95" s="1">
        <f>'3x4'!E53</f>
        <v>-414249855.23140138</v>
      </c>
      <c r="V95" s="1">
        <f>'3x5'!E53</f>
        <v>-5229378084.876421</v>
      </c>
      <c r="W95" s="1">
        <f>'3x6'!E53</f>
        <v>-55543498168.700027</v>
      </c>
      <c r="X95" s="1">
        <f>'3x7'!E53</f>
        <v>-963538313848.15271</v>
      </c>
      <c r="Y95" s="1">
        <f>'3x8'!E53</f>
        <v>2289849549128.9546</v>
      </c>
      <c r="Z95" s="1">
        <f>'3x9'!E53</f>
        <v>2965328567293.3428</v>
      </c>
      <c r="AA95" s="1">
        <f>'3x10'!E29</f>
        <v>22633926547.876526</v>
      </c>
    </row>
    <row r="96" spans="1:27" x14ac:dyDescent="0.3">
      <c r="A96" s="272">
        <v>10</v>
      </c>
      <c r="B96" s="1">
        <f>'1x2'!E54</f>
        <v>744403.5791839672</v>
      </c>
      <c r="C96" s="1">
        <f>'1x3'!E54</f>
        <v>36597930.75659617</v>
      </c>
      <c r="D96" s="1">
        <f>'1x4'!E54</f>
        <v>615076745.0085423</v>
      </c>
      <c r="E96" s="1">
        <f>'1x5'!E54</f>
        <v>5561551701.4421186</v>
      </c>
      <c r="F96" s="1">
        <f>'1x6'!E54</f>
        <v>33794179394.956104</v>
      </c>
      <c r="G96" s="1">
        <f>'1x7'!E54</f>
        <v>155819552092.71323</v>
      </c>
      <c r="H96" s="1">
        <f>'1x8'!E54</f>
        <v>586601895398.29053</v>
      </c>
      <c r="I96" s="1">
        <f>'1x9'!E54</f>
        <v>1890776297798.9116</v>
      </c>
      <c r="J96" s="1">
        <f>'1x10'!E54</f>
        <v>5390807816833.9961</v>
      </c>
      <c r="K96" s="272">
        <v>10</v>
      </c>
      <c r="L96" s="1">
        <f>'2x3'!E54</f>
        <v>129006057.87268987</v>
      </c>
      <c r="M96" s="1">
        <f>'2x4'!E54</f>
        <v>1302690693.8655241</v>
      </c>
      <c r="N96" s="1">
        <f>'2x5'!E54</f>
        <v>9386732042.7028713</v>
      </c>
      <c r="O96" s="1">
        <f>'2x6'!E54</f>
        <v>50581579422.754135</v>
      </c>
      <c r="P96" s="1">
        <f>'2x7'!E54</f>
        <v>217621654140.34027</v>
      </c>
      <c r="Q96" s="1">
        <f>'2x8'!E54</f>
        <v>785370836350.37878</v>
      </c>
      <c r="R96" s="1">
        <f>'2x9'!E54</f>
        <v>2464380715660.043</v>
      </c>
      <c r="S96" s="1">
        <f>'2x10'!E54</f>
        <v>6903733582973.332</v>
      </c>
      <c r="T96" s="272">
        <v>10</v>
      </c>
      <c r="U96" s="1">
        <f>'3x4'!E54</f>
        <v>-3315586815.1178918</v>
      </c>
      <c r="V96" s="1">
        <f>'3x5'!E54</f>
        <v>-52389985644.897316</v>
      </c>
      <c r="W96" s="1">
        <f>'3x6'!E54</f>
        <v>-670790496696.19702</v>
      </c>
      <c r="X96" s="1">
        <f>'3x7'!E54</f>
        <v>-14034893828575.219</v>
      </c>
      <c r="Y96" s="1">
        <f>'3x8'!E54</f>
        <v>35398929024308.656</v>
      </c>
      <c r="Z96" s="1">
        <f>'3x9'!E54</f>
        <v>52411819283682.844</v>
      </c>
      <c r="AA96" s="1">
        <f>'3x10'!E30</f>
        <v>223054867789.69501</v>
      </c>
    </row>
    <row r="97" spans="1:27" x14ac:dyDescent="0.3">
      <c r="B97" s="413" t="s">
        <v>151</v>
      </c>
      <c r="C97" s="413"/>
      <c r="D97" s="413"/>
      <c r="E97" s="413"/>
      <c r="F97" s="413"/>
      <c r="G97" s="413"/>
      <c r="H97" s="413"/>
      <c r="I97" s="413"/>
      <c r="J97" s="413"/>
      <c r="L97" s="413" t="s">
        <v>151</v>
      </c>
      <c r="M97" s="413"/>
      <c r="N97" s="413"/>
      <c r="O97" s="413"/>
      <c r="P97" s="413"/>
      <c r="Q97" s="413"/>
      <c r="R97" s="413"/>
      <c r="S97" s="413"/>
      <c r="U97" s="413" t="s">
        <v>168</v>
      </c>
      <c r="V97" s="413"/>
      <c r="W97" s="413"/>
      <c r="X97" s="413"/>
      <c r="Y97" s="413"/>
      <c r="Z97" s="413"/>
      <c r="AA97" s="413"/>
    </row>
    <row r="98" spans="1:27" x14ac:dyDescent="0.3">
      <c r="A98" s="272" t="s">
        <v>55</v>
      </c>
      <c r="B98" s="49" t="s">
        <v>137</v>
      </c>
      <c r="C98" s="49" t="s">
        <v>138</v>
      </c>
      <c r="D98" s="49" t="s">
        <v>139</v>
      </c>
      <c r="E98" s="49" t="s">
        <v>140</v>
      </c>
      <c r="F98" s="49" t="s">
        <v>141</v>
      </c>
      <c r="G98" s="49" t="s">
        <v>142</v>
      </c>
      <c r="H98" s="49" t="s">
        <v>143</v>
      </c>
      <c r="I98" s="49" t="s">
        <v>144</v>
      </c>
      <c r="J98" s="49" t="s">
        <v>145</v>
      </c>
      <c r="K98" s="272" t="s">
        <v>55</v>
      </c>
      <c r="L98" s="49" t="s">
        <v>152</v>
      </c>
      <c r="M98" s="49" t="s">
        <v>153</v>
      </c>
      <c r="N98" s="49" t="s">
        <v>154</v>
      </c>
      <c r="O98" s="49" t="s">
        <v>155</v>
      </c>
      <c r="P98" s="49" t="s">
        <v>156</v>
      </c>
      <c r="Q98" s="49" t="s">
        <v>157</v>
      </c>
      <c r="R98" s="49" t="s">
        <v>158</v>
      </c>
      <c r="S98" s="49" t="s">
        <v>159</v>
      </c>
      <c r="T98" s="272" t="s">
        <v>55</v>
      </c>
      <c r="U98" s="49" t="s">
        <v>161</v>
      </c>
      <c r="V98" s="49" t="s">
        <v>162</v>
      </c>
      <c r="W98" s="49" t="s">
        <v>163</v>
      </c>
      <c r="X98" s="49" t="s">
        <v>164</v>
      </c>
      <c r="Y98" s="49" t="s">
        <v>165</v>
      </c>
      <c r="Z98" s="49" t="s">
        <v>166</v>
      </c>
      <c r="AA98" s="49" t="s">
        <v>167</v>
      </c>
    </row>
    <row r="99" spans="1:27" x14ac:dyDescent="0.3">
      <c r="A99" s="389">
        <v>1</v>
      </c>
      <c r="B99" s="255">
        <f>B3/B75</f>
        <v>0.21908839592054088</v>
      </c>
      <c r="C99" s="255">
        <f t="shared" ref="C99:AA100" si="58">C3/C75</f>
        <v>1.2676517394688809</v>
      </c>
      <c r="D99" s="255">
        <f t="shared" si="58"/>
        <v>2.2931426501035799</v>
      </c>
      <c r="E99" s="255">
        <f>E3/E75</f>
        <v>3.1220360206499151</v>
      </c>
      <c r="F99" s="255">
        <f t="shared" si="58"/>
        <v>3.7693540812480313</v>
      </c>
      <c r="G99" s="255">
        <f t="shared" si="58"/>
        <v>4.2732489253728172</v>
      </c>
      <c r="H99" s="255">
        <f t="shared" si="58"/>
        <v>4.6677221501553214</v>
      </c>
      <c r="I99" s="255">
        <f t="shared" si="58"/>
        <v>4.9792446986424821</v>
      </c>
      <c r="J99" s="255">
        <f t="shared" si="58"/>
        <v>5.2277499918979844</v>
      </c>
      <c r="K99" s="389">
        <v>1</v>
      </c>
      <c r="L99" s="255">
        <f t="shared" si="58"/>
        <v>2.3441411393222831</v>
      </c>
      <c r="M99" s="255">
        <f t="shared" si="58"/>
        <v>1.0902022663662962</v>
      </c>
      <c r="N99" s="255">
        <f t="shared" si="58"/>
        <v>0.53012518065113456</v>
      </c>
      <c r="O99" s="255">
        <f t="shared" si="58"/>
        <v>0.26662192218712</v>
      </c>
      <c r="P99" s="255">
        <f t="shared" si="58"/>
        <v>0.13807903992130785</v>
      </c>
      <c r="Q99" s="255">
        <f t="shared" si="58"/>
        <v>7.3616921485230941E-2</v>
      </c>
      <c r="R99" s="255">
        <f t="shared" si="58"/>
        <v>4.0521415575809121E-2</v>
      </c>
      <c r="S99" s="255">
        <f t="shared" si="58"/>
        <v>2.3145514348629721E-2</v>
      </c>
      <c r="T99" s="389">
        <v>1</v>
      </c>
      <c r="U99" s="255">
        <f t="shared" si="58"/>
        <v>12.509994314194222</v>
      </c>
      <c r="V99" s="255">
        <f t="shared" si="58"/>
        <v>10.567697697607734</v>
      </c>
      <c r="W99" s="255">
        <f t="shared" si="58"/>
        <v>9.3760919852228692</v>
      </c>
      <c r="X99" s="255">
        <f t="shared" si="58"/>
        <v>8.6265721854166326</v>
      </c>
      <c r="Y99" s="255">
        <f t="shared" si="58"/>
        <v>8.1499311482854413</v>
      </c>
      <c r="Z99" s="255">
        <f t="shared" si="58"/>
        <v>7.847441603768587</v>
      </c>
      <c r="AA99" s="255">
        <f t="shared" si="58"/>
        <v>7.6586121175223658</v>
      </c>
    </row>
    <row r="100" spans="1:27" x14ac:dyDescent="0.3">
      <c r="A100" s="272">
        <v>2</v>
      </c>
      <c r="B100" s="255">
        <f>B4/B76</f>
        <v>0.69086853748670474</v>
      </c>
      <c r="C100" s="255">
        <f t="shared" si="58"/>
        <v>1.5927574768759418</v>
      </c>
      <c r="D100" s="255">
        <f t="shared" si="58"/>
        <v>1.8874196846210187</v>
      </c>
      <c r="E100" s="255">
        <f>E4/E76</f>
        <v>1.9331394661583639</v>
      </c>
      <c r="F100" s="255">
        <f t="shared" si="58"/>
        <v>1.8828092208546321</v>
      </c>
      <c r="G100" s="255">
        <f t="shared" si="58"/>
        <v>1.7971790446487894</v>
      </c>
      <c r="H100" s="255">
        <f t="shared" si="58"/>
        <v>1.7012649984829196</v>
      </c>
      <c r="I100" s="255">
        <f t="shared" si="58"/>
        <v>1.6056385946330058</v>
      </c>
      <c r="J100" s="255">
        <f t="shared" si="58"/>
        <v>1.5147004351929576</v>
      </c>
      <c r="K100" s="272">
        <v>2</v>
      </c>
      <c r="L100" s="255">
        <f t="shared" si="58"/>
        <v>-0.15916731994266628</v>
      </c>
      <c r="M100" s="255">
        <f t="shared" si="58"/>
        <v>-0.41023218427341918</v>
      </c>
      <c r="N100" s="255">
        <f t="shared" si="58"/>
        <v>-0.35772489434341004</v>
      </c>
      <c r="O100" s="255">
        <f t="shared" si="58"/>
        <v>-0.26579352084984398</v>
      </c>
      <c r="P100" s="255">
        <f t="shared" si="58"/>
        <v>-0.18849528617391323</v>
      </c>
      <c r="Q100" s="255">
        <f t="shared" si="58"/>
        <v>-0.13221049904101415</v>
      </c>
      <c r="R100" s="255">
        <f t="shared" si="58"/>
        <v>-9.3192272822052266E-2</v>
      </c>
      <c r="S100" s="255">
        <f t="shared" si="58"/>
        <v>-6.6638779908260101E-2</v>
      </c>
      <c r="T100" s="272">
        <v>2</v>
      </c>
      <c r="U100" s="255">
        <f t="shared" si="58"/>
        <v>3.4686085234686086</v>
      </c>
      <c r="V100" s="255">
        <f t="shared" si="58"/>
        <v>2.1246939440354016</v>
      </c>
      <c r="W100" s="255">
        <f t="shared" si="58"/>
        <v>1.4222811968046776</v>
      </c>
      <c r="X100" s="255">
        <f t="shared" si="58"/>
        <v>1.0245168394891679</v>
      </c>
      <c r="Y100" s="255">
        <f t="shared" si="58"/>
        <v>0.78411481323144772</v>
      </c>
      <c r="Z100" s="255">
        <f t="shared" si="58"/>
        <v>0.63063735257758047</v>
      </c>
      <c r="AA100" s="255">
        <f t="shared" si="58"/>
        <v>0.52786687893264839</v>
      </c>
    </row>
    <row r="101" spans="1:27" x14ac:dyDescent="0.3">
      <c r="A101" s="272">
        <v>3</v>
      </c>
      <c r="B101" s="255">
        <f t="shared" ref="B101:J101" si="59">B5/B77</f>
        <v>0.5966116598114084</v>
      </c>
      <c r="C101" s="255">
        <f t="shared" si="59"/>
        <v>0.86332253301495687</v>
      </c>
      <c r="D101" s="255">
        <f t="shared" si="59"/>
        <v>0.73536767413571702</v>
      </c>
      <c r="E101" s="255">
        <f t="shared" si="59"/>
        <v>0.58561410433722805</v>
      </c>
      <c r="F101" s="255">
        <f t="shared" si="59"/>
        <v>0.4663788473398579</v>
      </c>
      <c r="G101" s="255">
        <f t="shared" si="59"/>
        <v>0.37677263087782581</v>
      </c>
      <c r="H101" s="255">
        <f t="shared" si="59"/>
        <v>0.30944532140749276</v>
      </c>
      <c r="I101" s="255">
        <f t="shared" si="59"/>
        <v>0.25812912887933681</v>
      </c>
      <c r="J101" s="255">
        <f t="shared" si="59"/>
        <v>0.2183272846883659</v>
      </c>
      <c r="K101" s="272">
        <v>3</v>
      </c>
      <c r="L101" s="255">
        <f t="shared" ref="L101:S101" si="60">L5/L77</f>
        <v>-0.38498006393040768</v>
      </c>
      <c r="M101" s="255">
        <f t="shared" si="60"/>
        <v>-0.30576176890207785</v>
      </c>
      <c r="N101" s="255">
        <f t="shared" si="60"/>
        <v>-0.18582265854060998</v>
      </c>
      <c r="O101" s="255">
        <f t="shared" si="60"/>
        <v>-0.10868588448114928</v>
      </c>
      <c r="P101" s="255">
        <f t="shared" si="60"/>
        <v>-6.4071151992450406E-2</v>
      </c>
      <c r="Q101" s="255">
        <f t="shared" si="60"/>
        <v>-3.8601900368492141E-2</v>
      </c>
      <c r="R101" s="255">
        <f t="shared" si="60"/>
        <v>-2.3903529184185934E-2</v>
      </c>
      <c r="S101" s="255">
        <f t="shared" si="60"/>
        <v>-1.5265506935466171E-2</v>
      </c>
      <c r="T101" s="272">
        <v>3</v>
      </c>
      <c r="U101" s="255">
        <f t="shared" ref="U101:AA101" si="61">U5/U77</f>
        <v>1.0561489547817582</v>
      </c>
      <c r="V101" s="255">
        <f t="shared" si="61"/>
        <v>0.46236644804096844</v>
      </c>
      <c r="W101" s="255">
        <f t="shared" si="61"/>
        <v>0.22198108461083871</v>
      </c>
      <c r="X101" s="255">
        <f t="shared" si="61"/>
        <v>0.11424929550044033</v>
      </c>
      <c r="Y101" s="255">
        <f t="shared" si="61"/>
        <v>6.2078460945861461E-2</v>
      </c>
      <c r="Z101" s="255">
        <f t="shared" si="61"/>
        <v>3.5247783749075175E-2</v>
      </c>
      <c r="AA101" s="255">
        <f t="shared" si="61"/>
        <v>2.0777982920088822E-2</v>
      </c>
    </row>
    <row r="102" spans="1:27" x14ac:dyDescent="0.3">
      <c r="A102" s="272">
        <v>4</v>
      </c>
      <c r="B102" s="255">
        <f t="shared" ref="B102:J102" si="62">B6/B78</f>
        <v>0.41728557767939511</v>
      </c>
      <c r="C102" s="255">
        <f t="shared" si="62"/>
        <v>0.38066692050072171</v>
      </c>
      <c r="D102" s="255">
        <f t="shared" si="62"/>
        <v>0.23282559355126162</v>
      </c>
      <c r="E102" s="255">
        <f t="shared" si="62"/>
        <v>0.14421164585106011</v>
      </c>
      <c r="F102" s="255">
        <f t="shared" si="62"/>
        <v>9.399064572638513E-2</v>
      </c>
      <c r="G102" s="255">
        <f t="shared" si="62"/>
        <v>6.4317656178110333E-2</v>
      </c>
      <c r="H102" s="255">
        <f t="shared" si="62"/>
        <v>4.5857299811416584E-2</v>
      </c>
      <c r="I102" s="255">
        <f t="shared" si="62"/>
        <v>3.3820813963567085E-2</v>
      </c>
      <c r="J102" s="255">
        <f t="shared" si="62"/>
        <v>2.5651137698845462E-2</v>
      </c>
      <c r="K102" s="272">
        <v>4</v>
      </c>
      <c r="L102" s="255">
        <f t="shared" ref="L102:S102" si="63">L6/L78</f>
        <v>-0.24800391079497794</v>
      </c>
      <c r="M102" s="255">
        <f t="shared" si="63"/>
        <v>-0.13405479546757357</v>
      </c>
      <c r="N102" s="255">
        <f t="shared" si="63"/>
        <v>-6.3146093327742639E-2</v>
      </c>
      <c r="O102" s="255">
        <f t="shared" si="63"/>
        <v>-3.0225076169622084E-2</v>
      </c>
      <c r="P102" s="255">
        <f t="shared" si="63"/>
        <v>-1.5090802563974185E-2</v>
      </c>
      <c r="Q102" s="255">
        <f t="shared" si="63"/>
        <v>-7.890255056175275E-3</v>
      </c>
      <c r="R102" s="255">
        <f t="shared" si="63"/>
        <v>-4.3181593347380916E-3</v>
      </c>
      <c r="S102" s="255">
        <f t="shared" si="63"/>
        <v>-2.471970820090335E-3</v>
      </c>
      <c r="T102" s="272">
        <v>4</v>
      </c>
      <c r="U102" s="255">
        <f t="shared" ref="U102:AA102" si="64">U6/U78</f>
        <v>0.3290292016820161</v>
      </c>
      <c r="V102" s="255">
        <f t="shared" si="64"/>
        <v>0.10609190588415278</v>
      </c>
      <c r="W102" s="255">
        <f t="shared" si="64"/>
        <v>3.673352180666567E-2</v>
      </c>
      <c r="X102" s="255">
        <f t="shared" si="64"/>
        <v>1.256008681629988E-2</v>
      </c>
      <c r="Y102" s="255">
        <f t="shared" si="64"/>
        <v>3.5409089203844385E-3</v>
      </c>
      <c r="Z102" s="255">
        <f t="shared" si="64"/>
        <v>9.9037591784779635E-5</v>
      </c>
      <c r="AA102" s="255">
        <f t="shared" si="64"/>
        <v>-1.158394885609069E-3</v>
      </c>
    </row>
    <row r="103" spans="1:27" x14ac:dyDescent="0.3">
      <c r="A103" s="272">
        <v>5</v>
      </c>
      <c r="B103" s="255">
        <f t="shared" ref="B103:J103" si="65">B7/B79</f>
        <v>0.26571649489569749</v>
      </c>
      <c r="C103" s="255">
        <f t="shared" si="65"/>
        <v>0.15170049870523011</v>
      </c>
      <c r="D103" s="255">
        <f t="shared" si="65"/>
        <v>6.6710591639805375E-2</v>
      </c>
      <c r="E103" s="255">
        <f t="shared" si="65"/>
        <v>3.2255142908436611E-2</v>
      </c>
      <c r="F103" s="255">
        <f t="shared" si="65"/>
        <v>1.7263523008436005E-2</v>
      </c>
      <c r="G103" s="255">
        <f t="shared" si="65"/>
        <v>1.0033556326419675E-2</v>
      </c>
      <c r="H103" s="255">
        <f t="shared" si="65"/>
        <v>6.2226746051759667E-3</v>
      </c>
      <c r="I103" s="255">
        <f t="shared" si="65"/>
        <v>4.0635199300193634E-3</v>
      </c>
      <c r="J103" s="255">
        <f t="shared" si="65"/>
        <v>2.7664469805571607E-3</v>
      </c>
      <c r="K103" s="272">
        <v>5</v>
      </c>
      <c r="L103" s="255">
        <f t="shared" ref="L103:S103" si="66">L7/L79</f>
        <v>-0.12459300787918699</v>
      </c>
      <c r="M103" s="255">
        <f t="shared" si="66"/>
        <v>-4.9103742359050247E-2</v>
      </c>
      <c r="N103" s="255">
        <f t="shared" si="66"/>
        <v>-1.8253843884057323E-2</v>
      </c>
      <c r="O103" s="255">
        <f t="shared" si="66"/>
        <v>-7.2077941369624006E-3</v>
      </c>
      <c r="P103" s="255">
        <f t="shared" si="66"/>
        <v>-3.0611000754062331E-3</v>
      </c>
      <c r="Q103" s="255">
        <f t="shared" si="66"/>
        <v>-1.3925172791883925E-3</v>
      </c>
      <c r="R103" s="255">
        <f t="shared" si="66"/>
        <v>-6.7462073073057513E-4</v>
      </c>
      <c r="S103" s="255">
        <f t="shared" si="66"/>
        <v>-3.4653902064879082E-4</v>
      </c>
      <c r="T103" s="272">
        <v>5</v>
      </c>
      <c r="U103" s="255">
        <f t="shared" ref="U103:AA103" si="67">U7/U79</f>
        <v>0.10138142733878994</v>
      </c>
      <c r="V103" s="255">
        <f t="shared" si="67"/>
        <v>2.4937145713144426E-2</v>
      </c>
      <c r="W103" s="255">
        <f t="shared" si="67"/>
        <v>6.4782210761922957E-3</v>
      </c>
      <c r="X103" s="255">
        <f t="shared" si="67"/>
        <v>1.4375770472680048E-3</v>
      </c>
      <c r="Y103" s="255">
        <f t="shared" si="67"/>
        <v>5.2843089774310468E-6</v>
      </c>
      <c r="Z103" s="255">
        <f t="shared" si="67"/>
        <v>-3.6424615516519784E-4</v>
      </c>
      <c r="AA103" s="255">
        <f t="shared" si="67"/>
        <v>-4.1083353954329913E-4</v>
      </c>
    </row>
    <row r="104" spans="1:27" x14ac:dyDescent="0.3">
      <c r="A104" s="272">
        <v>6</v>
      </c>
      <c r="B104" s="255">
        <f t="shared" ref="B104:J104" si="68">B8/B80</f>
        <v>0.15999225052389471</v>
      </c>
      <c r="C104" s="255">
        <f t="shared" si="68"/>
        <v>5.6941007601035841E-2</v>
      </c>
      <c r="D104" s="255">
        <f t="shared" si="68"/>
        <v>1.8086950499342416E-2</v>
      </c>
      <c r="E104" s="255">
        <f t="shared" si="68"/>
        <v>6.8610578373348441E-3</v>
      </c>
      <c r="F104" s="255">
        <f t="shared" si="68"/>
        <v>3.0272202250543152E-3</v>
      </c>
      <c r="G104" s="255">
        <f t="shared" si="68"/>
        <v>1.4984423336689393E-3</v>
      </c>
      <c r="H104" s="255">
        <f t="shared" si="68"/>
        <v>8.0990856670067187E-4</v>
      </c>
      <c r="I104" s="255">
        <f t="shared" si="68"/>
        <v>4.6890806831769458E-4</v>
      </c>
      <c r="J104" s="255">
        <f t="shared" si="68"/>
        <v>2.8681805941894464E-4</v>
      </c>
      <c r="K104" s="272">
        <v>6</v>
      </c>
      <c r="L104" s="255">
        <f t="shared" ref="L104:S104" si="69">L8/L80</f>
        <v>-5.5850922121422168E-2</v>
      </c>
      <c r="M104" s="255">
        <f t="shared" si="69"/>
        <v>-1.6378840319646201E-2</v>
      </c>
      <c r="N104" s="255">
        <f t="shared" si="69"/>
        <v>-4.8390834474258855E-3</v>
      </c>
      <c r="O104" s="255">
        <f t="shared" si="69"/>
        <v>-1.581907859376275E-3</v>
      </c>
      <c r="P104" s="255">
        <f t="shared" si="69"/>
        <v>-5.7261066859719918E-4</v>
      </c>
      <c r="Q104" s="255">
        <f t="shared" si="69"/>
        <v>-2.269103132594987E-4</v>
      </c>
      <c r="R104" s="255">
        <f t="shared" si="69"/>
        <v>-9.7386371733365273E-5</v>
      </c>
      <c r="S104" s="255">
        <f t="shared" si="69"/>
        <v>-4.4911347425330385E-5</v>
      </c>
      <c r="T104" s="272">
        <v>6</v>
      </c>
      <c r="U104" s="255">
        <f t="shared" ref="U104:AA104" si="70">U8/U80</f>
        <v>3.0549930007710918E-2</v>
      </c>
      <c r="V104" s="255">
        <f t="shared" si="70"/>
        <v>5.8709392075415416E-3</v>
      </c>
      <c r="W104" s="255">
        <f t="shared" si="70"/>
        <v>1.1930491432493686E-3</v>
      </c>
      <c r="X104" s="255">
        <f t="shared" si="70"/>
        <v>1.7794700459781521E-4</v>
      </c>
      <c r="Y104" s="255">
        <f t="shared" si="70"/>
        <v>-4.2655490357951425E-5</v>
      </c>
      <c r="Z104" s="255">
        <f t="shared" si="70"/>
        <v>-7.6198951704177262E-5</v>
      </c>
      <c r="AA104" s="255">
        <f t="shared" si="70"/>
        <v>-6.7206691392139849E-5</v>
      </c>
    </row>
    <row r="105" spans="1:27" x14ac:dyDescent="0.3">
      <c r="A105" s="272">
        <v>7</v>
      </c>
      <c r="B105" s="255">
        <f t="shared" ref="B105:J105" si="71">B9/B81</f>
        <v>9.2725911895531477E-2</v>
      </c>
      <c r="C105" s="255">
        <f t="shared" si="71"/>
        <v>2.0571199173428978E-2</v>
      </c>
      <c r="D105" s="255">
        <f t="shared" si="71"/>
        <v>4.7481851330551505E-3</v>
      </c>
      <c r="E105" s="255">
        <f t="shared" si="71"/>
        <v>1.4200207171720504E-3</v>
      </c>
      <c r="F105" s="255">
        <f t="shared" si="71"/>
        <v>5.1820827690147845E-4</v>
      </c>
      <c r="G105" s="255">
        <f t="shared" si="71"/>
        <v>2.1893608418748219E-4</v>
      </c>
      <c r="H105" s="255">
        <f t="shared" si="71"/>
        <v>1.0327998720137249E-4</v>
      </c>
      <c r="I105" s="255">
        <f t="shared" si="71"/>
        <v>5.3066189620116202E-5</v>
      </c>
      <c r="J105" s="255">
        <f t="shared" si="71"/>
        <v>2.9182611995191543E-5</v>
      </c>
      <c r="K105" s="272">
        <v>7</v>
      </c>
      <c r="L105" s="255">
        <f t="shared" ref="L105:S105" si="72">L9/L81</f>
        <v>-2.3431787261052963E-2</v>
      </c>
      <c r="M105" s="255">
        <f t="shared" si="72"/>
        <v>-5.1574041613664271E-3</v>
      </c>
      <c r="N105" s="255">
        <f t="shared" si="72"/>
        <v>-1.215653941639907E-3</v>
      </c>
      <c r="O105" s="255">
        <f t="shared" si="72"/>
        <v>-3.29686901523195E-4</v>
      </c>
      <c r="P105" s="255">
        <f t="shared" si="72"/>
        <v>-1.018354858918871E-4</v>
      </c>
      <c r="Q105" s="255">
        <f t="shared" si="72"/>
        <v>-3.5178156582669351E-5</v>
      </c>
      <c r="R105" s="255">
        <f t="shared" si="72"/>
        <v>-1.3381119070710642E-5</v>
      </c>
      <c r="S105" s="255">
        <f t="shared" si="72"/>
        <v>-5.5416352112932957E-6</v>
      </c>
      <c r="T105" s="272">
        <v>7</v>
      </c>
      <c r="U105" s="255">
        <f t="shared" ref="U105:AA105" si="73">U9/U81</f>
        <v>8.9963993636743827E-3</v>
      </c>
      <c r="V105" s="255">
        <f t="shared" si="73"/>
        <v>1.3685506729157863E-3</v>
      </c>
      <c r="W105" s="255">
        <f t="shared" si="73"/>
        <v>2.2402401359205754E-4</v>
      </c>
      <c r="X105" s="255">
        <f t="shared" si="73"/>
        <v>2.4030350938068938E-5</v>
      </c>
      <c r="Y105" s="255">
        <f t="shared" si="73"/>
        <v>-9.6210840862032152E-6</v>
      </c>
      <c r="Z105" s="255">
        <f t="shared" si="73"/>
        <v>-1.1888289837398936E-5</v>
      </c>
      <c r="AA105" s="255">
        <f t="shared" si="73"/>
        <v>-9.0452027131724494E-6</v>
      </c>
    </row>
    <row r="106" spans="1:27" x14ac:dyDescent="0.3">
      <c r="A106" s="272">
        <v>8</v>
      </c>
      <c r="B106" s="255">
        <f t="shared" ref="B106:J106" si="74">B10/B82</f>
        <v>5.2261137900972587E-2</v>
      </c>
      <c r="C106" s="255">
        <f t="shared" si="74"/>
        <v>7.2458213384681098E-3</v>
      </c>
      <c r="D106" s="255">
        <f t="shared" si="74"/>
        <v>1.2226662824412454E-3</v>
      </c>
      <c r="E106" s="255">
        <f t="shared" si="74"/>
        <v>2.8946700869333079E-4</v>
      </c>
      <c r="F106" s="255">
        <f t="shared" si="74"/>
        <v>8.7590529534555832E-5</v>
      </c>
      <c r="G106" s="255">
        <f t="shared" si="74"/>
        <v>3.1634692809622865E-5</v>
      </c>
      <c r="H106" s="255">
        <f t="shared" si="74"/>
        <v>1.3037571218065054E-5</v>
      </c>
      <c r="I106" s="255">
        <f t="shared" si="74"/>
        <v>5.9488202154952482E-6</v>
      </c>
      <c r="J106" s="255">
        <f t="shared" si="74"/>
        <v>2.9424786120655935E-6</v>
      </c>
      <c r="K106" s="272">
        <v>8</v>
      </c>
      <c r="L106" s="255">
        <f t="shared" ref="L106:S106" si="75">L10/L82</f>
        <v>-9.4159147968595636E-3</v>
      </c>
      <c r="M106" s="255">
        <f t="shared" si="75"/>
        <v>-1.5619197365402051E-3</v>
      </c>
      <c r="N106" s="255">
        <f t="shared" si="75"/>
        <v>-2.9441548634906553E-4</v>
      </c>
      <c r="O106" s="255">
        <f t="shared" si="75"/>
        <v>-6.6333076188022786E-5</v>
      </c>
      <c r="P106" s="255">
        <f t="shared" si="75"/>
        <v>-1.7498268220237864E-5</v>
      </c>
      <c r="Q106" s="255">
        <f t="shared" si="75"/>
        <v>-5.2717182760445239E-6</v>
      </c>
      <c r="R106" s="255">
        <f t="shared" si="75"/>
        <v>-1.7777490862918398E-6</v>
      </c>
      <c r="S106" s="255">
        <f t="shared" si="75"/>
        <v>-6.6127322459480357E-7</v>
      </c>
      <c r="T106" s="272">
        <v>8</v>
      </c>
      <c r="U106" s="255">
        <f t="shared" ref="U106:AA106" si="76">U10/U82</f>
        <v>2.5962857477410603E-3</v>
      </c>
      <c r="V106" s="255">
        <f t="shared" si="76"/>
        <v>3.1465806527017614E-4</v>
      </c>
      <c r="W106" s="255">
        <f t="shared" si="76"/>
        <v>4.2204607800883053E-5</v>
      </c>
      <c r="X106" s="255">
        <f t="shared" si="76"/>
        <v>3.4788513939291371E-6</v>
      </c>
      <c r="Y106" s="255">
        <f t="shared" si="76"/>
        <v>-1.6393429592341921E-6</v>
      </c>
      <c r="Z106" s="255">
        <f t="shared" si="76"/>
        <v>-1.6567332237012125E-6</v>
      </c>
      <c r="AA106" s="255">
        <f t="shared" si="76"/>
        <v>-1.1155174636055823E-6</v>
      </c>
    </row>
    <row r="107" spans="1:27" x14ac:dyDescent="0.3">
      <c r="A107" s="272">
        <v>9</v>
      </c>
      <c r="B107" s="255">
        <f t="shared" ref="B107:J107" si="77">B11/B83</f>
        <v>2.8835205129833497E-2</v>
      </c>
      <c r="C107" s="255">
        <f t="shared" si="77"/>
        <v>2.5087876795570844E-3</v>
      </c>
      <c r="D107" s="255">
        <f t="shared" si="77"/>
        <v>3.1118368748689839E-4</v>
      </c>
      <c r="E107" s="255">
        <f t="shared" si="77"/>
        <v>5.8508549004364908E-5</v>
      </c>
      <c r="F107" s="255">
        <f t="shared" si="77"/>
        <v>1.4706211115781438E-5</v>
      </c>
      <c r="G107" s="255">
        <f t="shared" si="77"/>
        <v>4.5452028370150434E-6</v>
      </c>
      <c r="H107" s="255">
        <f t="shared" si="77"/>
        <v>1.6375626836163245E-6</v>
      </c>
      <c r="I107" s="255">
        <f t="shared" si="77"/>
        <v>6.6380611279830266E-7</v>
      </c>
      <c r="J107" s="255">
        <f t="shared" si="77"/>
        <v>2.9540367209663824E-7</v>
      </c>
      <c r="K107" s="272">
        <v>9</v>
      </c>
      <c r="L107" s="255">
        <f t="shared" ref="L107:S107" si="78">L11/L83</f>
        <v>-3.6717851769826168E-3</v>
      </c>
      <c r="M107" s="255">
        <f t="shared" si="78"/>
        <v>-4.5993510454207158E-4</v>
      </c>
      <c r="N107" s="255">
        <f t="shared" si="78"/>
        <v>-6.9437427833850778E-5</v>
      </c>
      <c r="O107" s="255">
        <f t="shared" si="78"/>
        <v>-1.3010104069196902E-5</v>
      </c>
      <c r="P107" s="255">
        <f t="shared" si="78"/>
        <v>-2.9327326102223807E-6</v>
      </c>
      <c r="Q107" s="255">
        <f t="shared" si="78"/>
        <v>-7.7083797702308229E-7</v>
      </c>
      <c r="R107" s="255">
        <f t="shared" si="78"/>
        <v>-2.3049912450853246E-7</v>
      </c>
      <c r="S107" s="255">
        <f t="shared" si="78"/>
        <v>-7.7019226763332165E-8</v>
      </c>
      <c r="T107" s="272">
        <v>9</v>
      </c>
      <c r="U107" s="255">
        <f t="shared" ref="U107:AA107" si="79">U11/U83</f>
        <v>7.3679270362881483E-4</v>
      </c>
      <c r="V107" s="255">
        <f t="shared" si="79"/>
        <v>7.135296411957098E-5</v>
      </c>
      <c r="W107" s="255">
        <f t="shared" si="79"/>
        <v>7.9126235739553228E-6</v>
      </c>
      <c r="X107" s="255">
        <f t="shared" si="79"/>
        <v>5.2573921096519303E-7</v>
      </c>
      <c r="Y107" s="255">
        <f t="shared" si="79"/>
        <v>-2.5130993679984757E-7</v>
      </c>
      <c r="Z107" s="255">
        <f t="shared" si="79"/>
        <v>-2.1805378852282098E-7</v>
      </c>
      <c r="AA107" s="255">
        <f t="shared" si="79"/>
        <v>-1.3116990935391929E-7</v>
      </c>
    </row>
    <row r="108" spans="1:27" x14ac:dyDescent="0.3">
      <c r="A108" s="272">
        <v>10</v>
      </c>
      <c r="B108" s="255">
        <f t="shared" ref="B108:J108" si="80">B12/B84</f>
        <v>1.5647534645573877E-2</v>
      </c>
      <c r="C108" s="255">
        <f t="shared" si="80"/>
        <v>8.5848474018572745E-4</v>
      </c>
      <c r="D108" s="255">
        <f t="shared" si="80"/>
        <v>7.864045634849566E-5</v>
      </c>
      <c r="E108" s="255">
        <f t="shared" si="80"/>
        <v>1.1770209980755888E-5</v>
      </c>
      <c r="F108" s="255">
        <f t="shared" si="80"/>
        <v>2.4604376090411329E-6</v>
      </c>
      <c r="G108" s="255">
        <f t="shared" si="80"/>
        <v>6.5117705778015133E-7</v>
      </c>
      <c r="H108" s="255">
        <f t="shared" si="80"/>
        <v>2.0517538528525291E-7</v>
      </c>
      <c r="I108" s="255">
        <f t="shared" si="80"/>
        <v>7.3906592397856474E-8</v>
      </c>
      <c r="J108" s="255">
        <f t="shared" si="80"/>
        <v>2.9594971098139234E-8</v>
      </c>
      <c r="K108" s="272">
        <v>10</v>
      </c>
      <c r="L108" s="255">
        <f t="shared" ref="L108:S108" si="81">L12/L84</f>
        <v>-1.4007513844289774E-3</v>
      </c>
      <c r="M108" s="255">
        <f t="shared" si="81"/>
        <v>-1.3259976752429123E-4</v>
      </c>
      <c r="N108" s="255">
        <f t="shared" si="81"/>
        <v>-1.6050477470123501E-5</v>
      </c>
      <c r="O108" s="255">
        <f t="shared" si="81"/>
        <v>-2.5028372521834174E-6</v>
      </c>
      <c r="P108" s="255">
        <f t="shared" si="81"/>
        <v>-4.823459135617635E-7</v>
      </c>
      <c r="Q108" s="255">
        <f t="shared" si="81"/>
        <v>-1.1063759162905234E-7</v>
      </c>
      <c r="R108" s="255">
        <f t="shared" si="81"/>
        <v>-2.9340432386994321E-8</v>
      </c>
      <c r="S108" s="255">
        <f t="shared" si="81"/>
        <v>-8.8075969681243593E-9</v>
      </c>
      <c r="T108" s="272">
        <v>10</v>
      </c>
      <c r="U108" s="255">
        <f t="shared" ref="U108:AA108" si="82">U12/U84</f>
        <v>2.0623986087775167E-4</v>
      </c>
      <c r="V108" s="255">
        <f t="shared" si="82"/>
        <v>1.5979809892335095E-5</v>
      </c>
      <c r="W108" s="255">
        <f t="shared" si="82"/>
        <v>1.4716782373130428E-6</v>
      </c>
      <c r="X108" s="255">
        <f t="shared" si="82"/>
        <v>8.1141028550788978E-8</v>
      </c>
      <c r="Y108" s="255">
        <f t="shared" si="82"/>
        <v>-3.656812277746752E-8</v>
      </c>
      <c r="Z108" s="255">
        <f t="shared" si="82"/>
        <v>-2.776354695581239E-8</v>
      </c>
      <c r="AA108" s="255">
        <f t="shared" si="82"/>
        <v>-1.4981560146214229E-8</v>
      </c>
    </row>
    <row r="109" spans="1:27" x14ac:dyDescent="0.3">
      <c r="A109" s="353"/>
      <c r="B109" s="413" t="s">
        <v>237</v>
      </c>
      <c r="C109" s="413"/>
      <c r="D109" s="413"/>
      <c r="E109" s="413"/>
      <c r="F109" s="413"/>
      <c r="G109" s="413"/>
      <c r="H109" s="413"/>
      <c r="I109" s="413"/>
      <c r="J109" s="413"/>
      <c r="K109" s="353"/>
      <c r="L109" s="413" t="s">
        <v>237</v>
      </c>
      <c r="M109" s="413"/>
      <c r="N109" s="413"/>
      <c r="O109" s="413"/>
      <c r="P109" s="413"/>
      <c r="Q109" s="413"/>
      <c r="R109" s="413"/>
      <c r="S109" s="413"/>
      <c r="T109" s="353"/>
      <c r="U109" s="413" t="s">
        <v>237</v>
      </c>
      <c r="V109" s="413"/>
      <c r="W109" s="413"/>
      <c r="X109" s="413"/>
      <c r="Y109" s="413"/>
      <c r="Z109" s="413"/>
      <c r="AA109" s="413"/>
    </row>
    <row r="110" spans="1:27" x14ac:dyDescent="0.3">
      <c r="A110" s="353" t="s">
        <v>55</v>
      </c>
      <c r="B110" s="352" t="s">
        <v>137</v>
      </c>
      <c r="C110" s="352" t="s">
        <v>138</v>
      </c>
      <c r="D110" s="352" t="s">
        <v>139</v>
      </c>
      <c r="E110" s="352" t="s">
        <v>140</v>
      </c>
      <c r="F110" s="352" t="s">
        <v>141</v>
      </c>
      <c r="G110" s="352" t="s">
        <v>142</v>
      </c>
      <c r="H110" s="352" t="s">
        <v>143</v>
      </c>
      <c r="I110" s="352" t="s">
        <v>144</v>
      </c>
      <c r="J110" s="352" t="s">
        <v>145</v>
      </c>
      <c r="K110" s="353" t="s">
        <v>55</v>
      </c>
      <c r="L110" s="352" t="s">
        <v>152</v>
      </c>
      <c r="M110" s="352" t="s">
        <v>153</v>
      </c>
      <c r="N110" s="352" t="s">
        <v>154</v>
      </c>
      <c r="O110" s="352" t="s">
        <v>155</v>
      </c>
      <c r="P110" s="352" t="s">
        <v>156</v>
      </c>
      <c r="Q110" s="352" t="s">
        <v>157</v>
      </c>
      <c r="R110" s="352" t="s">
        <v>158</v>
      </c>
      <c r="S110" s="352" t="s">
        <v>159</v>
      </c>
      <c r="T110" s="353" t="s">
        <v>55</v>
      </c>
      <c r="U110" s="352" t="s">
        <v>161</v>
      </c>
      <c r="V110" s="352" t="s">
        <v>162</v>
      </c>
      <c r="W110" s="352" t="s">
        <v>163</v>
      </c>
      <c r="X110" s="352" t="s">
        <v>164</v>
      </c>
      <c r="Y110" s="352" t="s">
        <v>165</v>
      </c>
      <c r="Z110" s="352" t="s">
        <v>166</v>
      </c>
      <c r="AA110" s="352" t="s">
        <v>167</v>
      </c>
    </row>
    <row r="111" spans="1:27" x14ac:dyDescent="0.3">
      <c r="A111" s="389">
        <v>1</v>
      </c>
      <c r="B111" s="255">
        <f t="shared" ref="B111:J112" si="83">B3/B75</f>
        <v>0.21908839592054088</v>
      </c>
      <c r="C111" s="255">
        <f t="shared" si="83"/>
        <v>1.2676517394688809</v>
      </c>
      <c r="D111" s="255">
        <f t="shared" si="83"/>
        <v>2.2931426501035799</v>
      </c>
      <c r="E111" s="255">
        <f t="shared" si="83"/>
        <v>3.1220360206499151</v>
      </c>
      <c r="F111" s="255">
        <f t="shared" si="83"/>
        <v>3.7693540812480313</v>
      </c>
      <c r="G111" s="255">
        <f t="shared" si="83"/>
        <v>4.2732489253728172</v>
      </c>
      <c r="H111" s="255">
        <f t="shared" si="83"/>
        <v>4.6677221501553214</v>
      </c>
      <c r="I111" s="255">
        <f t="shared" si="83"/>
        <v>4.9792446986424821</v>
      </c>
      <c r="J111" s="255">
        <f t="shared" si="83"/>
        <v>5.2277499918979844</v>
      </c>
      <c r="K111" s="389">
        <v>1</v>
      </c>
      <c r="L111" s="255">
        <f t="shared" ref="L111:S120" si="84">L3/L75</f>
        <v>2.3441411393222831</v>
      </c>
      <c r="M111" s="255">
        <f t="shared" si="84"/>
        <v>1.0902022663662962</v>
      </c>
      <c r="N111" s="255">
        <f t="shared" si="84"/>
        <v>0.53012518065113456</v>
      </c>
      <c r="O111" s="255">
        <f t="shared" si="84"/>
        <v>0.26662192218712</v>
      </c>
      <c r="P111" s="255">
        <f t="shared" si="84"/>
        <v>0.13807903992130785</v>
      </c>
      <c r="Q111" s="255">
        <f t="shared" si="84"/>
        <v>7.3616921485230941E-2</v>
      </c>
      <c r="R111" s="255">
        <f t="shared" si="84"/>
        <v>4.0521415575809121E-2</v>
      </c>
      <c r="S111" s="255">
        <f t="shared" si="84"/>
        <v>2.3145514348629721E-2</v>
      </c>
      <c r="T111" s="389">
        <v>1</v>
      </c>
      <c r="U111" s="255">
        <f t="shared" ref="U111:AA120" si="85">U3/U75</f>
        <v>12.509994314194222</v>
      </c>
      <c r="V111" s="255">
        <f t="shared" si="85"/>
        <v>10.567697697607734</v>
      </c>
      <c r="W111" s="255">
        <f t="shared" si="85"/>
        <v>9.3760919852228692</v>
      </c>
      <c r="X111" s="255">
        <f t="shared" si="85"/>
        <v>8.6265721854166326</v>
      </c>
      <c r="Y111" s="255">
        <f t="shared" si="85"/>
        <v>8.1499311482854413</v>
      </c>
      <c r="Z111" s="255">
        <f t="shared" si="85"/>
        <v>7.847441603768587</v>
      </c>
      <c r="AA111" s="255">
        <f t="shared" si="85"/>
        <v>7.6586121175223658</v>
      </c>
    </row>
    <row r="112" spans="1:27" x14ac:dyDescent="0.3">
      <c r="A112" s="353">
        <v>2</v>
      </c>
      <c r="B112" s="255">
        <f t="shared" si="83"/>
        <v>0.69086853748670474</v>
      </c>
      <c r="C112" s="255">
        <f t="shared" si="83"/>
        <v>1.5927574768759418</v>
      </c>
      <c r="D112" s="255">
        <f t="shared" si="83"/>
        <v>1.8874196846210187</v>
      </c>
      <c r="E112" s="255">
        <f t="shared" si="83"/>
        <v>1.9331394661583639</v>
      </c>
      <c r="F112" s="255">
        <f t="shared" si="83"/>
        <v>1.8828092208546321</v>
      </c>
      <c r="G112" s="255">
        <f t="shared" si="83"/>
        <v>1.7971790446487894</v>
      </c>
      <c r="H112" s="255">
        <f t="shared" si="83"/>
        <v>1.7012649984829196</v>
      </c>
      <c r="I112" s="255">
        <f t="shared" si="83"/>
        <v>1.6056385946330058</v>
      </c>
      <c r="J112" s="255">
        <f t="shared" si="83"/>
        <v>1.5147004351929576</v>
      </c>
      <c r="K112" s="353">
        <v>2</v>
      </c>
      <c r="L112" s="255">
        <f t="shared" si="84"/>
        <v>-0.15916731994266628</v>
      </c>
      <c r="M112" s="255">
        <f t="shared" si="84"/>
        <v>-0.41023218427341918</v>
      </c>
      <c r="N112" s="255">
        <f t="shared" si="84"/>
        <v>-0.35772489434341004</v>
      </c>
      <c r="O112" s="255">
        <f t="shared" si="84"/>
        <v>-0.26579352084984398</v>
      </c>
      <c r="P112" s="255">
        <f t="shared" si="84"/>
        <v>-0.18849528617391323</v>
      </c>
      <c r="Q112" s="255">
        <f t="shared" si="84"/>
        <v>-0.13221049904101415</v>
      </c>
      <c r="R112" s="255">
        <f t="shared" si="84"/>
        <v>-9.3192272822052266E-2</v>
      </c>
      <c r="S112" s="255">
        <f t="shared" si="84"/>
        <v>-6.6638779908260101E-2</v>
      </c>
      <c r="T112" s="353">
        <v>2</v>
      </c>
      <c r="U112" s="255">
        <f t="shared" si="85"/>
        <v>3.4686085234686086</v>
      </c>
      <c r="V112" s="255">
        <f t="shared" si="85"/>
        <v>2.1246939440354016</v>
      </c>
      <c r="W112" s="255">
        <f t="shared" si="85"/>
        <v>1.4222811968046776</v>
      </c>
      <c r="X112" s="255">
        <f t="shared" si="85"/>
        <v>1.0245168394891679</v>
      </c>
      <c r="Y112" s="255">
        <f t="shared" si="85"/>
        <v>0.78411481323144772</v>
      </c>
      <c r="Z112" s="255">
        <f t="shared" si="85"/>
        <v>0.63063735257758047</v>
      </c>
      <c r="AA112" s="255">
        <f t="shared" si="85"/>
        <v>0.52786687893264839</v>
      </c>
    </row>
    <row r="113" spans="1:27" x14ac:dyDescent="0.3">
      <c r="A113" s="353">
        <v>3</v>
      </c>
      <c r="B113" s="255">
        <f t="shared" ref="B113:J113" si="86">B5/B77</f>
        <v>0.5966116598114084</v>
      </c>
      <c r="C113" s="255">
        <f t="shared" si="86"/>
        <v>0.86332253301495687</v>
      </c>
      <c r="D113" s="255">
        <f t="shared" si="86"/>
        <v>0.73536767413571702</v>
      </c>
      <c r="E113" s="255">
        <f t="shared" si="86"/>
        <v>0.58561410433722805</v>
      </c>
      <c r="F113" s="255">
        <f t="shared" si="86"/>
        <v>0.4663788473398579</v>
      </c>
      <c r="G113" s="255">
        <f t="shared" si="86"/>
        <v>0.37677263087782581</v>
      </c>
      <c r="H113" s="255">
        <f t="shared" si="86"/>
        <v>0.30944532140749276</v>
      </c>
      <c r="I113" s="255">
        <f t="shared" si="86"/>
        <v>0.25812912887933681</v>
      </c>
      <c r="J113" s="255">
        <f t="shared" si="86"/>
        <v>0.2183272846883659</v>
      </c>
      <c r="K113" s="353">
        <v>3</v>
      </c>
      <c r="L113" s="255">
        <f t="shared" si="84"/>
        <v>-0.38498006393040768</v>
      </c>
      <c r="M113" s="255">
        <f t="shared" si="84"/>
        <v>-0.30576176890207785</v>
      </c>
      <c r="N113" s="255">
        <f t="shared" si="84"/>
        <v>-0.18582265854060998</v>
      </c>
      <c r="O113" s="255">
        <f t="shared" si="84"/>
        <v>-0.10868588448114928</v>
      </c>
      <c r="P113" s="255">
        <f t="shared" si="84"/>
        <v>-6.4071151992450406E-2</v>
      </c>
      <c r="Q113" s="255">
        <f t="shared" si="84"/>
        <v>-3.8601900368492141E-2</v>
      </c>
      <c r="R113" s="255">
        <f t="shared" si="84"/>
        <v>-2.3903529184185934E-2</v>
      </c>
      <c r="S113" s="255">
        <f t="shared" si="84"/>
        <v>-1.5265506935466171E-2</v>
      </c>
      <c r="T113" s="353">
        <v>3</v>
      </c>
      <c r="U113" s="255">
        <f t="shared" si="85"/>
        <v>1.0561489547817582</v>
      </c>
      <c r="V113" s="255">
        <f t="shared" si="85"/>
        <v>0.46236644804096844</v>
      </c>
      <c r="W113" s="255">
        <f t="shared" si="85"/>
        <v>0.22198108461083871</v>
      </c>
      <c r="X113" s="255">
        <f t="shared" si="85"/>
        <v>0.11424929550044033</v>
      </c>
      <c r="Y113" s="255">
        <f t="shared" si="85"/>
        <v>6.2078460945861461E-2</v>
      </c>
      <c r="Z113" s="255">
        <f t="shared" si="85"/>
        <v>3.5247783749075175E-2</v>
      </c>
      <c r="AA113" s="255">
        <f t="shared" si="85"/>
        <v>2.0777982920088822E-2</v>
      </c>
    </row>
    <row r="114" spans="1:27" x14ac:dyDescent="0.3">
      <c r="A114" s="353">
        <v>4</v>
      </c>
      <c r="B114" s="255">
        <f t="shared" ref="B114:J114" si="87">B6/B78</f>
        <v>0.41728557767939511</v>
      </c>
      <c r="C114" s="255">
        <f t="shared" si="87"/>
        <v>0.38066692050072171</v>
      </c>
      <c r="D114" s="255">
        <f t="shared" si="87"/>
        <v>0.23282559355126162</v>
      </c>
      <c r="E114" s="255">
        <f t="shared" si="87"/>
        <v>0.14421164585106011</v>
      </c>
      <c r="F114" s="255">
        <f t="shared" si="87"/>
        <v>9.399064572638513E-2</v>
      </c>
      <c r="G114" s="255">
        <f t="shared" si="87"/>
        <v>6.4317656178110333E-2</v>
      </c>
      <c r="H114" s="255">
        <f t="shared" si="87"/>
        <v>4.5857299811416584E-2</v>
      </c>
      <c r="I114" s="255">
        <f t="shared" si="87"/>
        <v>3.3820813963567085E-2</v>
      </c>
      <c r="J114" s="255">
        <f t="shared" si="87"/>
        <v>2.5651137698845462E-2</v>
      </c>
      <c r="K114" s="353">
        <v>4</v>
      </c>
      <c r="L114" s="255">
        <f t="shared" si="84"/>
        <v>-0.24800391079497794</v>
      </c>
      <c r="M114" s="255">
        <f t="shared" si="84"/>
        <v>-0.13405479546757357</v>
      </c>
      <c r="N114" s="255">
        <f t="shared" si="84"/>
        <v>-6.3146093327742639E-2</v>
      </c>
      <c r="O114" s="255">
        <f t="shared" si="84"/>
        <v>-3.0225076169622084E-2</v>
      </c>
      <c r="P114" s="255">
        <f t="shared" si="84"/>
        <v>-1.5090802563974185E-2</v>
      </c>
      <c r="Q114" s="255">
        <f t="shared" si="84"/>
        <v>-7.890255056175275E-3</v>
      </c>
      <c r="R114" s="255">
        <f t="shared" si="84"/>
        <v>-4.3181593347380916E-3</v>
      </c>
      <c r="S114" s="255">
        <f t="shared" si="84"/>
        <v>-2.471970820090335E-3</v>
      </c>
      <c r="T114" s="353">
        <v>4</v>
      </c>
      <c r="U114" s="255">
        <f t="shared" si="85"/>
        <v>0.3290292016820161</v>
      </c>
      <c r="V114" s="255">
        <f t="shared" si="85"/>
        <v>0.10609190588415278</v>
      </c>
      <c r="W114" s="255">
        <f t="shared" si="85"/>
        <v>3.673352180666567E-2</v>
      </c>
      <c r="X114" s="255">
        <f t="shared" si="85"/>
        <v>1.256008681629988E-2</v>
      </c>
      <c r="Y114" s="255">
        <f t="shared" si="85"/>
        <v>3.5409089203844385E-3</v>
      </c>
      <c r="Z114" s="255">
        <f t="shared" si="85"/>
        <v>9.9037591784779635E-5</v>
      </c>
      <c r="AA114" s="255">
        <f t="shared" si="85"/>
        <v>-1.158394885609069E-3</v>
      </c>
    </row>
    <row r="115" spans="1:27" x14ac:dyDescent="0.3">
      <c r="A115" s="353">
        <v>5</v>
      </c>
      <c r="B115" s="255">
        <f t="shared" ref="B115:J115" si="88">B7/B79</f>
        <v>0.26571649489569749</v>
      </c>
      <c r="C115" s="255">
        <f t="shared" si="88"/>
        <v>0.15170049870523011</v>
      </c>
      <c r="D115" s="255">
        <f t="shared" si="88"/>
        <v>6.6710591639805375E-2</v>
      </c>
      <c r="E115" s="255">
        <f t="shared" si="88"/>
        <v>3.2255142908436611E-2</v>
      </c>
      <c r="F115" s="255">
        <f t="shared" si="88"/>
        <v>1.7263523008436005E-2</v>
      </c>
      <c r="G115" s="255">
        <f t="shared" si="88"/>
        <v>1.0033556326419675E-2</v>
      </c>
      <c r="H115" s="255">
        <f t="shared" si="88"/>
        <v>6.2226746051759667E-3</v>
      </c>
      <c r="I115" s="255">
        <f t="shared" si="88"/>
        <v>4.0635199300193634E-3</v>
      </c>
      <c r="J115" s="255">
        <f t="shared" si="88"/>
        <v>2.7664469805571607E-3</v>
      </c>
      <c r="K115" s="353">
        <v>5</v>
      </c>
      <c r="L115" s="255">
        <f t="shared" si="84"/>
        <v>-0.12459300787918699</v>
      </c>
      <c r="M115" s="255">
        <f t="shared" si="84"/>
        <v>-4.9103742359050247E-2</v>
      </c>
      <c r="N115" s="255">
        <f t="shared" si="84"/>
        <v>-1.8253843884057323E-2</v>
      </c>
      <c r="O115" s="255">
        <f t="shared" si="84"/>
        <v>-7.2077941369624006E-3</v>
      </c>
      <c r="P115" s="255">
        <f t="shared" si="84"/>
        <v>-3.0611000754062331E-3</v>
      </c>
      <c r="Q115" s="255">
        <f t="shared" si="84"/>
        <v>-1.3925172791883925E-3</v>
      </c>
      <c r="R115" s="255">
        <f t="shared" si="84"/>
        <v>-6.7462073073057513E-4</v>
      </c>
      <c r="S115" s="255">
        <f t="shared" si="84"/>
        <v>-3.4653902064879082E-4</v>
      </c>
      <c r="T115" s="353">
        <v>5</v>
      </c>
      <c r="U115" s="255">
        <f t="shared" si="85"/>
        <v>0.10138142733878994</v>
      </c>
      <c r="V115" s="255">
        <f t="shared" si="85"/>
        <v>2.4937145713144426E-2</v>
      </c>
      <c r="W115" s="255">
        <f t="shared" si="85"/>
        <v>6.4782210761922957E-3</v>
      </c>
      <c r="X115" s="255">
        <f t="shared" si="85"/>
        <v>1.4375770472680048E-3</v>
      </c>
      <c r="Y115" s="255">
        <f t="shared" si="85"/>
        <v>5.2843089774310468E-6</v>
      </c>
      <c r="Z115" s="255">
        <f t="shared" si="85"/>
        <v>-3.6424615516519784E-4</v>
      </c>
      <c r="AA115" s="255">
        <f t="shared" si="85"/>
        <v>-4.1083353954329913E-4</v>
      </c>
    </row>
    <row r="116" spans="1:27" x14ac:dyDescent="0.3">
      <c r="A116" s="353">
        <v>6</v>
      </c>
      <c r="B116" s="255">
        <f t="shared" ref="B116:J116" si="89">B8/B80</f>
        <v>0.15999225052389471</v>
      </c>
      <c r="C116" s="255">
        <f t="shared" si="89"/>
        <v>5.6941007601035841E-2</v>
      </c>
      <c r="D116" s="255">
        <f t="shared" si="89"/>
        <v>1.8086950499342416E-2</v>
      </c>
      <c r="E116" s="255">
        <f t="shared" si="89"/>
        <v>6.8610578373348441E-3</v>
      </c>
      <c r="F116" s="255">
        <f t="shared" si="89"/>
        <v>3.0272202250543152E-3</v>
      </c>
      <c r="G116" s="255">
        <f t="shared" si="89"/>
        <v>1.4984423336689393E-3</v>
      </c>
      <c r="H116" s="255">
        <f t="shared" si="89"/>
        <v>8.0990856670067187E-4</v>
      </c>
      <c r="I116" s="255">
        <f t="shared" si="89"/>
        <v>4.6890806831769458E-4</v>
      </c>
      <c r="J116" s="255">
        <f t="shared" si="89"/>
        <v>2.8681805941894464E-4</v>
      </c>
      <c r="K116" s="353">
        <v>6</v>
      </c>
      <c r="L116" s="255">
        <f t="shared" si="84"/>
        <v>-5.5850922121422168E-2</v>
      </c>
      <c r="M116" s="255">
        <f t="shared" si="84"/>
        <v>-1.6378840319646201E-2</v>
      </c>
      <c r="N116" s="255">
        <f t="shared" si="84"/>
        <v>-4.8390834474258855E-3</v>
      </c>
      <c r="O116" s="255">
        <f t="shared" si="84"/>
        <v>-1.581907859376275E-3</v>
      </c>
      <c r="P116" s="255">
        <f t="shared" si="84"/>
        <v>-5.7261066859719918E-4</v>
      </c>
      <c r="Q116" s="255">
        <f t="shared" si="84"/>
        <v>-2.269103132594987E-4</v>
      </c>
      <c r="R116" s="255">
        <f t="shared" si="84"/>
        <v>-9.7386371733365273E-5</v>
      </c>
      <c r="S116" s="255">
        <f t="shared" si="84"/>
        <v>-4.4911347425330385E-5</v>
      </c>
      <c r="T116" s="353">
        <v>6</v>
      </c>
      <c r="U116" s="255">
        <f t="shared" si="85"/>
        <v>3.0549930007710918E-2</v>
      </c>
      <c r="V116" s="255">
        <f t="shared" si="85"/>
        <v>5.8709392075415416E-3</v>
      </c>
      <c r="W116" s="255">
        <f t="shared" si="85"/>
        <v>1.1930491432493686E-3</v>
      </c>
      <c r="X116" s="255">
        <f t="shared" si="85"/>
        <v>1.7794700459781521E-4</v>
      </c>
      <c r="Y116" s="255">
        <f t="shared" si="85"/>
        <v>-4.2655490357951425E-5</v>
      </c>
      <c r="Z116" s="255">
        <f t="shared" si="85"/>
        <v>-7.6198951704177262E-5</v>
      </c>
      <c r="AA116" s="255">
        <f t="shared" si="85"/>
        <v>-6.7206691392139849E-5</v>
      </c>
    </row>
    <row r="117" spans="1:27" x14ac:dyDescent="0.3">
      <c r="A117" s="353">
        <v>7</v>
      </c>
      <c r="B117" s="255">
        <f t="shared" ref="B117:J117" si="90">B9/B81</f>
        <v>9.2725911895531477E-2</v>
      </c>
      <c r="C117" s="255">
        <f t="shared" si="90"/>
        <v>2.0571199173428978E-2</v>
      </c>
      <c r="D117" s="255">
        <f t="shared" si="90"/>
        <v>4.7481851330551505E-3</v>
      </c>
      <c r="E117" s="255">
        <f t="shared" si="90"/>
        <v>1.4200207171720504E-3</v>
      </c>
      <c r="F117" s="255">
        <f t="shared" si="90"/>
        <v>5.1820827690147845E-4</v>
      </c>
      <c r="G117" s="255">
        <f t="shared" si="90"/>
        <v>2.1893608418748219E-4</v>
      </c>
      <c r="H117" s="255">
        <f t="shared" si="90"/>
        <v>1.0327998720137249E-4</v>
      </c>
      <c r="I117" s="255">
        <f t="shared" si="90"/>
        <v>5.3066189620116202E-5</v>
      </c>
      <c r="J117" s="255">
        <f t="shared" si="90"/>
        <v>2.9182611995191543E-5</v>
      </c>
      <c r="K117" s="353">
        <v>7</v>
      </c>
      <c r="L117" s="255">
        <f t="shared" si="84"/>
        <v>-2.3431787261052963E-2</v>
      </c>
      <c r="M117" s="255">
        <f t="shared" si="84"/>
        <v>-5.1574041613664271E-3</v>
      </c>
      <c r="N117" s="255">
        <f t="shared" si="84"/>
        <v>-1.215653941639907E-3</v>
      </c>
      <c r="O117" s="255">
        <f t="shared" si="84"/>
        <v>-3.29686901523195E-4</v>
      </c>
      <c r="P117" s="255">
        <f t="shared" si="84"/>
        <v>-1.018354858918871E-4</v>
      </c>
      <c r="Q117" s="255">
        <f t="shared" si="84"/>
        <v>-3.5178156582669351E-5</v>
      </c>
      <c r="R117" s="255">
        <f t="shared" si="84"/>
        <v>-1.3381119070710642E-5</v>
      </c>
      <c r="S117" s="255">
        <f t="shared" si="84"/>
        <v>-5.5416352112932957E-6</v>
      </c>
      <c r="T117" s="353">
        <v>7</v>
      </c>
      <c r="U117" s="255">
        <f t="shared" si="85"/>
        <v>8.9963993636743827E-3</v>
      </c>
      <c r="V117" s="255">
        <f t="shared" si="85"/>
        <v>1.3685506729157863E-3</v>
      </c>
      <c r="W117" s="255">
        <f t="shared" si="85"/>
        <v>2.2402401359205754E-4</v>
      </c>
      <c r="X117" s="255">
        <f t="shared" si="85"/>
        <v>2.4030350938068938E-5</v>
      </c>
      <c r="Y117" s="255">
        <f t="shared" si="85"/>
        <v>-9.6210840862032152E-6</v>
      </c>
      <c r="Z117" s="255">
        <f t="shared" si="85"/>
        <v>-1.1888289837398936E-5</v>
      </c>
      <c r="AA117" s="255">
        <f t="shared" si="85"/>
        <v>-9.0452027131724494E-6</v>
      </c>
    </row>
    <row r="118" spans="1:27" x14ac:dyDescent="0.3">
      <c r="A118" s="353">
        <v>8</v>
      </c>
      <c r="B118" s="255">
        <f t="shared" ref="B118:J118" si="91">B10/B82</f>
        <v>5.2261137900972587E-2</v>
      </c>
      <c r="C118" s="255">
        <f t="shared" si="91"/>
        <v>7.2458213384681098E-3</v>
      </c>
      <c r="D118" s="255">
        <f t="shared" si="91"/>
        <v>1.2226662824412454E-3</v>
      </c>
      <c r="E118" s="255">
        <f t="shared" si="91"/>
        <v>2.8946700869333079E-4</v>
      </c>
      <c r="F118" s="255">
        <f t="shared" si="91"/>
        <v>8.7590529534555832E-5</v>
      </c>
      <c r="G118" s="255">
        <f t="shared" si="91"/>
        <v>3.1634692809622865E-5</v>
      </c>
      <c r="H118" s="255">
        <f t="shared" si="91"/>
        <v>1.3037571218065054E-5</v>
      </c>
      <c r="I118" s="255">
        <f t="shared" si="91"/>
        <v>5.9488202154952482E-6</v>
      </c>
      <c r="J118" s="255">
        <f t="shared" si="91"/>
        <v>2.9424786120655935E-6</v>
      </c>
      <c r="K118" s="353">
        <v>8</v>
      </c>
      <c r="L118" s="255">
        <f t="shared" si="84"/>
        <v>-9.4159147968595636E-3</v>
      </c>
      <c r="M118" s="255">
        <f t="shared" si="84"/>
        <v>-1.5619197365402051E-3</v>
      </c>
      <c r="N118" s="255">
        <f t="shared" si="84"/>
        <v>-2.9441548634906553E-4</v>
      </c>
      <c r="O118" s="255">
        <f t="shared" si="84"/>
        <v>-6.6333076188022786E-5</v>
      </c>
      <c r="P118" s="255">
        <f t="shared" si="84"/>
        <v>-1.7498268220237864E-5</v>
      </c>
      <c r="Q118" s="255">
        <f t="shared" si="84"/>
        <v>-5.2717182760445239E-6</v>
      </c>
      <c r="R118" s="255">
        <f t="shared" si="84"/>
        <v>-1.7777490862918398E-6</v>
      </c>
      <c r="S118" s="255">
        <f t="shared" si="84"/>
        <v>-6.6127322459480357E-7</v>
      </c>
      <c r="T118" s="353">
        <v>8</v>
      </c>
      <c r="U118" s="255">
        <f t="shared" si="85"/>
        <v>2.5962857477410603E-3</v>
      </c>
      <c r="V118" s="255">
        <f t="shared" si="85"/>
        <v>3.1465806527017614E-4</v>
      </c>
      <c r="W118" s="255">
        <f t="shared" si="85"/>
        <v>4.2204607800883053E-5</v>
      </c>
      <c r="X118" s="255">
        <f t="shared" si="85"/>
        <v>3.4788513939291371E-6</v>
      </c>
      <c r="Y118" s="255">
        <f t="shared" si="85"/>
        <v>-1.6393429592341921E-6</v>
      </c>
      <c r="Z118" s="255">
        <f t="shared" si="85"/>
        <v>-1.6567332237012125E-6</v>
      </c>
      <c r="AA118" s="255">
        <f t="shared" si="85"/>
        <v>-1.1155174636055823E-6</v>
      </c>
    </row>
    <row r="119" spans="1:27" x14ac:dyDescent="0.3">
      <c r="A119" s="353">
        <v>9</v>
      </c>
      <c r="B119" s="255">
        <f t="shared" ref="B119:J119" si="92">B11/B83</f>
        <v>2.8835205129833497E-2</v>
      </c>
      <c r="C119" s="255">
        <f t="shared" si="92"/>
        <v>2.5087876795570844E-3</v>
      </c>
      <c r="D119" s="255">
        <f t="shared" si="92"/>
        <v>3.1118368748689839E-4</v>
      </c>
      <c r="E119" s="255">
        <f t="shared" si="92"/>
        <v>5.8508549004364908E-5</v>
      </c>
      <c r="F119" s="255">
        <f t="shared" si="92"/>
        <v>1.4706211115781438E-5</v>
      </c>
      <c r="G119" s="255">
        <f t="shared" si="92"/>
        <v>4.5452028370150434E-6</v>
      </c>
      <c r="H119" s="255">
        <f t="shared" si="92"/>
        <v>1.6375626836163245E-6</v>
      </c>
      <c r="I119" s="255">
        <f t="shared" si="92"/>
        <v>6.6380611279830266E-7</v>
      </c>
      <c r="J119" s="255">
        <f t="shared" si="92"/>
        <v>2.9540367209663824E-7</v>
      </c>
      <c r="K119" s="353">
        <v>9</v>
      </c>
      <c r="L119" s="255">
        <f t="shared" si="84"/>
        <v>-3.6717851769826168E-3</v>
      </c>
      <c r="M119" s="255">
        <f t="shared" si="84"/>
        <v>-4.5993510454207158E-4</v>
      </c>
      <c r="N119" s="255">
        <f t="shared" si="84"/>
        <v>-6.9437427833850778E-5</v>
      </c>
      <c r="O119" s="255">
        <f t="shared" si="84"/>
        <v>-1.3010104069196902E-5</v>
      </c>
      <c r="P119" s="255">
        <f t="shared" si="84"/>
        <v>-2.9327326102223807E-6</v>
      </c>
      <c r="Q119" s="255">
        <f t="shared" si="84"/>
        <v>-7.7083797702308229E-7</v>
      </c>
      <c r="R119" s="255">
        <f t="shared" si="84"/>
        <v>-2.3049912450853246E-7</v>
      </c>
      <c r="S119" s="255">
        <f t="shared" si="84"/>
        <v>-7.7019226763332165E-8</v>
      </c>
      <c r="T119" s="353">
        <v>9</v>
      </c>
      <c r="U119" s="255">
        <f t="shared" si="85"/>
        <v>7.3679270362881483E-4</v>
      </c>
      <c r="V119" s="255">
        <f t="shared" si="85"/>
        <v>7.135296411957098E-5</v>
      </c>
      <c r="W119" s="255">
        <f t="shared" si="85"/>
        <v>7.9126235739553228E-6</v>
      </c>
      <c r="X119" s="255">
        <f t="shared" si="85"/>
        <v>5.2573921096519303E-7</v>
      </c>
      <c r="Y119" s="255">
        <f t="shared" si="85"/>
        <v>-2.5130993679984757E-7</v>
      </c>
      <c r="Z119" s="255">
        <f t="shared" si="85"/>
        <v>-2.1805378852282098E-7</v>
      </c>
      <c r="AA119" s="255">
        <f t="shared" si="85"/>
        <v>-1.3116990935391929E-7</v>
      </c>
    </row>
    <row r="120" spans="1:27" x14ac:dyDescent="0.3">
      <c r="A120" s="353">
        <v>10</v>
      </c>
      <c r="B120" s="255">
        <f t="shared" ref="B120:J120" si="93">B12/B84</f>
        <v>1.5647534645573877E-2</v>
      </c>
      <c r="C120" s="255">
        <f t="shared" si="93"/>
        <v>8.5848474018572745E-4</v>
      </c>
      <c r="D120" s="255">
        <f t="shared" si="93"/>
        <v>7.864045634849566E-5</v>
      </c>
      <c r="E120" s="255">
        <f t="shared" si="93"/>
        <v>1.1770209980755888E-5</v>
      </c>
      <c r="F120" s="255">
        <f t="shared" si="93"/>
        <v>2.4604376090411329E-6</v>
      </c>
      <c r="G120" s="255">
        <f t="shared" si="93"/>
        <v>6.5117705778015133E-7</v>
      </c>
      <c r="H120" s="255">
        <f t="shared" si="93"/>
        <v>2.0517538528525291E-7</v>
      </c>
      <c r="I120" s="255">
        <f t="shared" si="93"/>
        <v>7.3906592397856474E-8</v>
      </c>
      <c r="J120" s="255">
        <f t="shared" si="93"/>
        <v>2.9594971098139234E-8</v>
      </c>
      <c r="K120" s="353">
        <v>10</v>
      </c>
      <c r="L120" s="255">
        <f t="shared" si="84"/>
        <v>-1.4007513844289774E-3</v>
      </c>
      <c r="M120" s="255">
        <f t="shared" si="84"/>
        <v>-1.3259976752429123E-4</v>
      </c>
      <c r="N120" s="255">
        <f t="shared" si="84"/>
        <v>-1.6050477470123501E-5</v>
      </c>
      <c r="O120" s="255">
        <f t="shared" si="84"/>
        <v>-2.5028372521834174E-6</v>
      </c>
      <c r="P120" s="255">
        <f t="shared" si="84"/>
        <v>-4.823459135617635E-7</v>
      </c>
      <c r="Q120" s="255">
        <f t="shared" si="84"/>
        <v>-1.1063759162905234E-7</v>
      </c>
      <c r="R120" s="255">
        <f t="shared" si="84"/>
        <v>-2.9340432386994321E-8</v>
      </c>
      <c r="S120" s="255">
        <f t="shared" si="84"/>
        <v>-8.8075969681243593E-9</v>
      </c>
      <c r="T120" s="353">
        <v>10</v>
      </c>
      <c r="U120" s="255">
        <f t="shared" si="85"/>
        <v>2.0623986087775167E-4</v>
      </c>
      <c r="V120" s="255">
        <f t="shared" si="85"/>
        <v>1.5979809892335095E-5</v>
      </c>
      <c r="W120" s="255">
        <f t="shared" si="85"/>
        <v>1.4716782373130428E-6</v>
      </c>
      <c r="X120" s="255">
        <f t="shared" si="85"/>
        <v>8.1141028550788978E-8</v>
      </c>
      <c r="Y120" s="255">
        <f t="shared" si="85"/>
        <v>-3.656812277746752E-8</v>
      </c>
      <c r="Z120" s="255">
        <f t="shared" si="85"/>
        <v>-2.776354695581239E-8</v>
      </c>
      <c r="AA120" s="255">
        <f t="shared" si="85"/>
        <v>-1.4981560146214229E-8</v>
      </c>
    </row>
    <row r="121" spans="1:27" x14ac:dyDescent="0.3">
      <c r="A121" s="364"/>
      <c r="B121" s="413" t="s">
        <v>254</v>
      </c>
      <c r="C121" s="413"/>
      <c r="D121" s="413"/>
      <c r="E121" s="413"/>
      <c r="F121" s="413"/>
      <c r="G121" s="413"/>
      <c r="H121" s="413"/>
      <c r="I121" s="413"/>
      <c r="J121" s="413"/>
      <c r="K121" s="364"/>
      <c r="L121" s="413" t="s">
        <v>254</v>
      </c>
      <c r="M121" s="413"/>
      <c r="N121" s="413"/>
      <c r="O121" s="413"/>
      <c r="P121" s="413"/>
      <c r="Q121" s="413"/>
      <c r="R121" s="413"/>
      <c r="S121" s="413"/>
      <c r="T121" s="364"/>
      <c r="U121" s="413" t="s">
        <v>254</v>
      </c>
      <c r="V121" s="413"/>
      <c r="W121" s="413"/>
      <c r="X121" s="413"/>
      <c r="Y121" s="413"/>
      <c r="Z121" s="413"/>
      <c r="AA121" s="413"/>
    </row>
    <row r="122" spans="1:27" x14ac:dyDescent="0.3">
      <c r="A122" s="364" t="s">
        <v>55</v>
      </c>
      <c r="B122" s="363" t="s">
        <v>137</v>
      </c>
      <c r="C122" s="363" t="s">
        <v>138</v>
      </c>
      <c r="D122" s="363" t="s">
        <v>139</v>
      </c>
      <c r="E122" s="363" t="s">
        <v>140</v>
      </c>
      <c r="F122" s="363" t="s">
        <v>141</v>
      </c>
      <c r="G122" s="363" t="s">
        <v>142</v>
      </c>
      <c r="H122" s="363" t="s">
        <v>143</v>
      </c>
      <c r="I122" s="363" t="s">
        <v>144</v>
      </c>
      <c r="J122" s="363" t="s">
        <v>145</v>
      </c>
      <c r="K122" s="364" t="s">
        <v>55</v>
      </c>
      <c r="L122" s="363" t="s">
        <v>152</v>
      </c>
      <c r="M122" s="363" t="s">
        <v>153</v>
      </c>
      <c r="N122" s="363" t="s">
        <v>154</v>
      </c>
      <c r="O122" s="363" t="s">
        <v>155</v>
      </c>
      <c r="P122" s="363" t="s">
        <v>156</v>
      </c>
      <c r="Q122" s="363" t="s">
        <v>157</v>
      </c>
      <c r="R122" s="363" t="s">
        <v>158</v>
      </c>
      <c r="S122" s="363" t="s">
        <v>159</v>
      </c>
      <c r="T122" s="364" t="s">
        <v>55</v>
      </c>
      <c r="U122" s="363" t="s">
        <v>161</v>
      </c>
      <c r="V122" s="363" t="s">
        <v>162</v>
      </c>
      <c r="W122" s="363" t="s">
        <v>163</v>
      </c>
      <c r="X122" s="363" t="s">
        <v>164</v>
      </c>
      <c r="Y122" s="363" t="s">
        <v>165</v>
      </c>
      <c r="Z122" s="363" t="s">
        <v>166</v>
      </c>
      <c r="AA122" s="363" t="s">
        <v>167</v>
      </c>
    </row>
    <row r="123" spans="1:27" x14ac:dyDescent="0.3">
      <c r="A123" s="389">
        <v>1</v>
      </c>
      <c r="B123" s="255">
        <f>B51/(B15-((1-B15)/B3))</f>
        <v>4.4396446010951207</v>
      </c>
      <c r="C123" s="255">
        <f t="shared" ref="C123:J124" si="94">C51/(C15-((1-C15)/C3))</f>
        <v>5.1170314212883437</v>
      </c>
      <c r="D123" s="255">
        <f t="shared" si="94"/>
        <v>6.3279057668865679</v>
      </c>
      <c r="E123" s="255">
        <f t="shared" si="94"/>
        <v>7.6084458894936935</v>
      </c>
      <c r="F123" s="255">
        <f t="shared" si="94"/>
        <v>8.9214397187054235</v>
      </c>
      <c r="G123" s="255">
        <f t="shared" si="94"/>
        <v>10.256336985696686</v>
      </c>
      <c r="H123" s="255">
        <f t="shared" si="94"/>
        <v>11.608021889419426</v>
      </c>
      <c r="I123" s="255">
        <f t="shared" si="94"/>
        <v>12.973130797054081</v>
      </c>
      <c r="J123" s="255">
        <f t="shared" si="94"/>
        <v>14.34909565459291</v>
      </c>
      <c r="K123" s="389">
        <v>1</v>
      </c>
      <c r="L123" s="255">
        <f t="shared" ref="L123:S132" si="95">L87/(L15-((1-L15)/L3))</f>
        <v>-33.700061127599255</v>
      </c>
      <c r="M123" s="255">
        <f t="shared" si="95"/>
        <v>-61.608999264541225</v>
      </c>
      <c r="N123" s="255">
        <f t="shared" si="95"/>
        <v>-106.37858217620872</v>
      </c>
      <c r="O123" s="255">
        <f t="shared" si="95"/>
        <v>-176.05899998423897</v>
      </c>
      <c r="P123" s="255">
        <f t="shared" si="95"/>
        <v>-281.48224934978072</v>
      </c>
      <c r="Q123" s="255">
        <f t="shared" si="95"/>
        <v>-436.43807057981479</v>
      </c>
      <c r="R123" s="255">
        <f t="shared" si="95"/>
        <v>-657.17000941800586</v>
      </c>
      <c r="S123" s="255">
        <f t="shared" si="95"/>
        <v>-960.74593225745753</v>
      </c>
      <c r="T123" s="389">
        <v>1</v>
      </c>
      <c r="U123" s="255">
        <f t="shared" ref="U123:AA132" si="96">U87/(U15-((1-U15)/U3))</f>
        <v>-32.156402187652048</v>
      </c>
      <c r="V123" s="255">
        <f t="shared" si="96"/>
        <v>-41.680145228037922</v>
      </c>
      <c r="W123" s="255">
        <f t="shared" si="96"/>
        <v>-51.656006705686664</v>
      </c>
      <c r="X123" s="255">
        <f t="shared" si="96"/>
        <v>-61.860092913440162</v>
      </c>
      <c r="Y123" s="255">
        <f t="shared" si="96"/>
        <v>-72.138005767094981</v>
      </c>
      <c r="Z123" s="255">
        <f t="shared" si="96"/>
        <v>-82.395991472754403</v>
      </c>
      <c r="AA123" s="255">
        <f t="shared" si="96"/>
        <v>-92.58513074004604</v>
      </c>
    </row>
    <row r="124" spans="1:27" x14ac:dyDescent="0.3">
      <c r="A124" s="364">
        <v>2</v>
      </c>
      <c r="B124" s="255">
        <f>B52/(B16-((1-B16)/B4))</f>
        <v>8.6164223675875711</v>
      </c>
      <c r="C124" s="255">
        <f t="shared" si="94"/>
        <v>15.13900158859494</v>
      </c>
      <c r="D124" s="255">
        <f t="shared" si="94"/>
        <v>24.041085139852949</v>
      </c>
      <c r="E124" s="255">
        <f t="shared" si="94"/>
        <v>35.165048545960545</v>
      </c>
      <c r="F124" s="255">
        <f t="shared" si="94"/>
        <v>48.51170988883888</v>
      </c>
      <c r="G124" s="255">
        <f t="shared" si="94"/>
        <v>64.091009348770129</v>
      </c>
      <c r="H124" s="255">
        <f t="shared" si="94"/>
        <v>81.912430282930899</v>
      </c>
      <c r="I124" s="255">
        <f t="shared" si="94"/>
        <v>101.98338287175147</v>
      </c>
      <c r="J124" s="255">
        <f t="shared" si="94"/>
        <v>124.30903173303528</v>
      </c>
      <c r="K124" s="364">
        <v>2</v>
      </c>
      <c r="L124" s="255">
        <f t="shared" si="95"/>
        <v>1444.0979127009068</v>
      </c>
      <c r="M124" s="255">
        <f t="shared" si="95"/>
        <v>478.33684662156963</v>
      </c>
      <c r="N124" s="255">
        <f t="shared" si="95"/>
        <v>462.88145930029532</v>
      </c>
      <c r="O124" s="255">
        <f t="shared" si="95"/>
        <v>521.81912029564296</v>
      </c>
      <c r="P124" s="255">
        <f t="shared" si="95"/>
        <v>613.87844432836482</v>
      </c>
      <c r="Q124" s="255">
        <f t="shared" si="95"/>
        <v>729.92736185359001</v>
      </c>
      <c r="R124" s="255">
        <f t="shared" si="95"/>
        <v>866.8845722488303</v>
      </c>
      <c r="S124" s="255">
        <f t="shared" si="95"/>
        <v>1023.4092644160968</v>
      </c>
      <c r="T124" s="364">
        <v>2</v>
      </c>
      <c r="U124" s="255">
        <f t="shared" si="96"/>
        <v>-361.98082988501346</v>
      </c>
      <c r="V124" s="255">
        <f t="shared" si="96"/>
        <v>-649.72558085335118</v>
      </c>
      <c r="W124" s="255">
        <f t="shared" si="96"/>
        <v>-1070.8114102869042</v>
      </c>
      <c r="X124" s="255">
        <f t="shared" si="96"/>
        <v>-1642.6882360578325</v>
      </c>
      <c r="Y124" s="255">
        <f t="shared" si="96"/>
        <v>-2371.0044568655926</v>
      </c>
      <c r="Z124" s="255">
        <f t="shared" si="96"/>
        <v>-3250.4115781484179</v>
      </c>
      <c r="AA124" s="255">
        <f t="shared" si="96"/>
        <v>-2235.8455011012211</v>
      </c>
    </row>
    <row r="125" spans="1:27" x14ac:dyDescent="0.3">
      <c r="A125" s="364">
        <v>3</v>
      </c>
      <c r="B125" s="255">
        <f t="shared" ref="B125:J125" si="97">B53/(B17-((1-B17)/B5))</f>
        <v>17.483790710985872</v>
      </c>
      <c r="C125" s="255">
        <f t="shared" si="97"/>
        <v>44.172775605407288</v>
      </c>
      <c r="D125" s="255">
        <f t="shared" si="97"/>
        <v>91.807130818548515</v>
      </c>
      <c r="E125" s="255">
        <f t="shared" si="97"/>
        <v>166.48551307234084</v>
      </c>
      <c r="F125" s="255">
        <f t="shared" si="97"/>
        <v>274.45300615114775</v>
      </c>
      <c r="G125" s="255">
        <f t="shared" si="97"/>
        <v>421.98499760484259</v>
      </c>
      <c r="H125" s="255">
        <f t="shared" si="97"/>
        <v>615.37353693909392</v>
      </c>
      <c r="I125" s="255">
        <f t="shared" si="97"/>
        <v>860.91990900846793</v>
      </c>
      <c r="J125" s="255">
        <f t="shared" si="97"/>
        <v>1164.929071092964</v>
      </c>
      <c r="K125" s="364">
        <v>3</v>
      </c>
      <c r="L125" s="255">
        <f t="shared" si="95"/>
        <v>1613.8431461586322</v>
      </c>
      <c r="M125" s="255">
        <f t="shared" si="95"/>
        <v>1738.7171921899237</v>
      </c>
      <c r="N125" s="255">
        <f t="shared" si="95"/>
        <v>2410.122978707097</v>
      </c>
      <c r="O125" s="255">
        <f t="shared" si="95"/>
        <v>3444.8257971962144</v>
      </c>
      <c r="P125" s="255">
        <f t="shared" si="95"/>
        <v>4869.0975840321516</v>
      </c>
      <c r="Q125" s="255">
        <f t="shared" si="95"/>
        <v>6737.1857048383481</v>
      </c>
      <c r="R125" s="255">
        <f t="shared" si="95"/>
        <v>9110.9140432444856</v>
      </c>
      <c r="S125" s="255">
        <f t="shared" si="95"/>
        <v>12054.610463126459</v>
      </c>
      <c r="T125" s="364">
        <v>3</v>
      </c>
      <c r="U125" s="255">
        <f t="shared" si="96"/>
        <v>-3405.8616931563265</v>
      </c>
      <c r="V125" s="255">
        <f t="shared" si="96"/>
        <v>-8591.6879930475916</v>
      </c>
      <c r="W125" s="255">
        <f t="shared" si="96"/>
        <v>-19775.440019220558</v>
      </c>
      <c r="X125" s="255">
        <f t="shared" si="96"/>
        <v>-42483.846743619812</v>
      </c>
      <c r="Y125" s="255">
        <f t="shared" si="96"/>
        <v>-86393.057535171567</v>
      </c>
      <c r="Z125" s="255">
        <f t="shared" si="96"/>
        <v>-167785.33447581777</v>
      </c>
      <c r="AA125" s="255">
        <f t="shared" si="96"/>
        <v>-82499.790582792499</v>
      </c>
    </row>
    <row r="126" spans="1:27" x14ac:dyDescent="0.3">
      <c r="A126" s="364">
        <v>4</v>
      </c>
      <c r="B126" s="255">
        <f t="shared" ref="B126:J126" si="98">B54/(B18-((1-B18)/B6))</f>
        <v>34.933014182838356</v>
      </c>
      <c r="C126" s="255">
        <f t="shared" si="98"/>
        <v>129.01300138566029</v>
      </c>
      <c r="D126" s="255">
        <f t="shared" si="98"/>
        <v>356.0118649972523</v>
      </c>
      <c r="E126" s="255">
        <f t="shared" si="98"/>
        <v>807.1765638692674</v>
      </c>
      <c r="F126" s="255">
        <f t="shared" si="98"/>
        <v>1598.2955956650026</v>
      </c>
      <c r="G126" s="255">
        <f t="shared" si="98"/>
        <v>2869.639353069158</v>
      </c>
      <c r="H126" s="255">
        <f t="shared" si="98"/>
        <v>4785.9803857119769</v>
      </c>
      <c r="I126" s="255">
        <f t="shared" si="98"/>
        <v>7536.6030601972261</v>
      </c>
      <c r="J126" s="255">
        <f t="shared" si="98"/>
        <v>11335.30064735371</v>
      </c>
      <c r="K126" s="364">
        <v>4</v>
      </c>
      <c r="L126" s="255">
        <f t="shared" si="95"/>
        <v>6504.7467863966622</v>
      </c>
      <c r="M126" s="255">
        <f t="shared" si="95"/>
        <v>10256.749834328133</v>
      </c>
      <c r="N126" s="255">
        <f t="shared" si="95"/>
        <v>18216.391001409454</v>
      </c>
      <c r="O126" s="255">
        <f t="shared" si="95"/>
        <v>31624.108392212198</v>
      </c>
      <c r="P126" s="255">
        <f t="shared" si="95"/>
        <v>52537.67936764675</v>
      </c>
      <c r="Q126" s="255">
        <f t="shared" si="95"/>
        <v>83500.387521424404</v>
      </c>
      <c r="R126" s="255">
        <f t="shared" si="95"/>
        <v>127499.92445405053</v>
      </c>
      <c r="S126" s="255">
        <f t="shared" si="95"/>
        <v>187955.10800253553</v>
      </c>
      <c r="T126" s="364">
        <v>4</v>
      </c>
      <c r="U126" s="255">
        <f t="shared" si="96"/>
        <v>-29342.341941204584</v>
      </c>
      <c r="V126" s="255">
        <f t="shared" si="96"/>
        <v>-100694.30785171139</v>
      </c>
      <c r="W126" s="255">
        <f t="shared" si="96"/>
        <v>-321345.28894931625</v>
      </c>
      <c r="X126" s="255">
        <f t="shared" si="96"/>
        <v>-1038508.1775689599</v>
      </c>
      <c r="Y126" s="255">
        <f t="shared" si="96"/>
        <v>-4067587.4402000988</v>
      </c>
      <c r="Z126" s="255">
        <f t="shared" si="96"/>
        <v>-160274237.79280868</v>
      </c>
      <c r="AA126" s="255">
        <f t="shared" si="96"/>
        <v>1986489.7892660797</v>
      </c>
    </row>
    <row r="127" spans="1:27" x14ac:dyDescent="0.3">
      <c r="A127" s="364">
        <v>5</v>
      </c>
      <c r="B127" s="255">
        <f t="shared" ref="B127:J127" si="99">B55/(B19-((1-B19)/B7))</f>
        <v>69.243908523429326</v>
      </c>
      <c r="C127" s="255">
        <f t="shared" si="99"/>
        <v>379.28232080470872</v>
      </c>
      <c r="D127" s="255">
        <f t="shared" si="99"/>
        <v>1397.9946713868412</v>
      </c>
      <c r="E127" s="255">
        <f t="shared" si="99"/>
        <v>3971.4293943094931</v>
      </c>
      <c r="F127" s="255">
        <f t="shared" si="99"/>
        <v>9452.9866250636351</v>
      </c>
      <c r="G127" s="255">
        <f t="shared" si="99"/>
        <v>19824.319751039991</v>
      </c>
      <c r="H127" s="255">
        <f t="shared" si="99"/>
        <v>37816.408797888864</v>
      </c>
      <c r="I127" s="255">
        <f t="shared" si="99"/>
        <v>67030.653572790819</v>
      </c>
      <c r="J127" s="255">
        <f t="shared" si="99"/>
        <v>112059.9389516322</v>
      </c>
      <c r="K127" s="364">
        <v>5</v>
      </c>
      <c r="L127" s="255">
        <f t="shared" si="95"/>
        <v>32474.698323834316</v>
      </c>
      <c r="M127" s="255">
        <f t="shared" si="95"/>
        <v>69758.086051373204</v>
      </c>
      <c r="N127" s="255">
        <f t="shared" si="95"/>
        <v>155664.47812879985</v>
      </c>
      <c r="O127" s="255">
        <f t="shared" si="95"/>
        <v>325274.96625349374</v>
      </c>
      <c r="P127" s="255">
        <f t="shared" si="95"/>
        <v>631933.69746877835</v>
      </c>
      <c r="Q127" s="255">
        <f t="shared" si="95"/>
        <v>1149996.1097757753</v>
      </c>
      <c r="R127" s="255">
        <f t="shared" si="95"/>
        <v>1978434.0071291474</v>
      </c>
      <c r="S127" s="255">
        <f t="shared" si="95"/>
        <v>3244486.3072028277</v>
      </c>
      <c r="T127" s="364">
        <v>5</v>
      </c>
      <c r="U127" s="255">
        <f t="shared" si="96"/>
        <v>-242400.32939216861</v>
      </c>
      <c r="V127" s="255">
        <f t="shared" si="96"/>
        <v>-1091886.3402290556</v>
      </c>
      <c r="W127" s="255">
        <f t="shared" si="96"/>
        <v>-4644506.7630027141</v>
      </c>
      <c r="X127" s="255">
        <f t="shared" si="96"/>
        <v>-23120350.433819961</v>
      </c>
      <c r="Y127" s="255">
        <f t="shared" si="96"/>
        <v>-6942561986.969099</v>
      </c>
      <c r="Z127" s="255">
        <f t="shared" si="96"/>
        <v>110962071.50620303</v>
      </c>
      <c r="AA127" s="255">
        <f t="shared" si="96"/>
        <v>7129625.4885770716</v>
      </c>
    </row>
    <row r="128" spans="1:27" x14ac:dyDescent="0.3">
      <c r="A128" s="364">
        <v>6</v>
      </c>
      <c r="B128" s="255">
        <f t="shared" ref="B128:J128" si="100">B56/(B20-((1-B20)/B8))</f>
        <v>136.91990052967395</v>
      </c>
      <c r="C128" s="255">
        <f t="shared" si="100"/>
        <v>1122.1148912705683</v>
      </c>
      <c r="D128" s="255">
        <f t="shared" si="100"/>
        <v>5533.5959326711081</v>
      </c>
      <c r="E128" s="255">
        <f t="shared" si="100"/>
        <v>19695.090304263638</v>
      </c>
      <c r="F128" s="255">
        <f t="shared" si="100"/>
        <v>56332.50478512155</v>
      </c>
      <c r="G128" s="255">
        <f t="shared" si="100"/>
        <v>137943.29954685108</v>
      </c>
      <c r="H128" s="255">
        <f t="shared" si="100"/>
        <v>300888.79103280703</v>
      </c>
      <c r="I128" s="255">
        <f t="shared" si="100"/>
        <v>600209.270217404</v>
      </c>
      <c r="J128" s="255">
        <f t="shared" si="100"/>
        <v>1115161.7896249301</v>
      </c>
      <c r="K128" s="364">
        <v>6</v>
      </c>
      <c r="L128" s="255">
        <f t="shared" si="95"/>
        <v>176395.19329922664</v>
      </c>
      <c r="M128" s="255">
        <f t="shared" si="95"/>
        <v>505888.75204285805</v>
      </c>
      <c r="N128" s="255">
        <f t="shared" si="95"/>
        <v>1408995.5257802771</v>
      </c>
      <c r="O128" s="255">
        <f t="shared" si="95"/>
        <v>3531996.4699189779</v>
      </c>
      <c r="P128" s="255">
        <f t="shared" si="95"/>
        <v>8008575.96781985</v>
      </c>
      <c r="Q128" s="255">
        <f t="shared" si="95"/>
        <v>16666358.053298458</v>
      </c>
      <c r="R128" s="255">
        <f t="shared" si="95"/>
        <v>32277188.438911106</v>
      </c>
      <c r="S128" s="255">
        <f t="shared" si="95"/>
        <v>58847707.597653784</v>
      </c>
      <c r="T128" s="364">
        <v>6</v>
      </c>
      <c r="U128" s="255">
        <f t="shared" si="96"/>
        <v>-1965676.786214784</v>
      </c>
      <c r="V128" s="255">
        <f t="shared" si="96"/>
        <v>-11349856.902389726</v>
      </c>
      <c r="W128" s="255">
        <f t="shared" si="96"/>
        <v>-61754053.852339551</v>
      </c>
      <c r="X128" s="255">
        <f t="shared" si="96"/>
        <v>-457459326.69817936</v>
      </c>
      <c r="Y128" s="255">
        <f t="shared" si="96"/>
        <v>2106535974.4722676</v>
      </c>
      <c r="Z128" s="255">
        <f t="shared" si="96"/>
        <v>1299111800.8388617</v>
      </c>
      <c r="AA128" s="255">
        <f t="shared" si="96"/>
        <v>53370486.361877076</v>
      </c>
    </row>
    <row r="129" spans="1:27" x14ac:dyDescent="0.3">
      <c r="A129" s="364">
        <v>7</v>
      </c>
      <c r="B129" s="255">
        <f t="shared" ref="B129:J129" si="101">B57/(B21-((1-B21)/B9))</f>
        <v>270.79420344986352</v>
      </c>
      <c r="C129" s="255">
        <f t="shared" si="101"/>
        <v>3335.5491410830696</v>
      </c>
      <c r="D129" s="255">
        <f t="shared" si="101"/>
        <v>22005.069043345367</v>
      </c>
      <c r="E129" s="255">
        <f t="shared" si="101"/>
        <v>98068.727652552683</v>
      </c>
      <c r="F129" s="255">
        <f t="shared" si="101"/>
        <v>336905.02738363476</v>
      </c>
      <c r="G129" s="255">
        <f t="shared" si="101"/>
        <v>962985.8512005026</v>
      </c>
      <c r="H129" s="255">
        <f t="shared" si="101"/>
        <v>2401333.8410930745</v>
      </c>
      <c r="I129" s="255">
        <f t="shared" si="101"/>
        <v>5389981.1107490566</v>
      </c>
      <c r="J129" s="255">
        <f t="shared" si="101"/>
        <v>11128477.068355301</v>
      </c>
      <c r="K129" s="364">
        <v>7</v>
      </c>
      <c r="L129" s="255">
        <f t="shared" si="95"/>
        <v>998860.70659164456</v>
      </c>
      <c r="M129" s="255">
        <f t="shared" si="95"/>
        <v>3797672.7177534704</v>
      </c>
      <c r="N129" s="255">
        <f t="shared" si="95"/>
        <v>13165886.214065682</v>
      </c>
      <c r="O129" s="255">
        <f t="shared" si="95"/>
        <v>39531883.312480249</v>
      </c>
      <c r="P129" s="255">
        <f t="shared" si="95"/>
        <v>104517295.2592531</v>
      </c>
      <c r="Q129" s="255">
        <f t="shared" si="95"/>
        <v>248580560.42924806</v>
      </c>
      <c r="R129" s="255">
        <f t="shared" si="95"/>
        <v>541711409.88385653</v>
      </c>
      <c r="S129" s="255">
        <f t="shared" si="95"/>
        <v>1097685720.8966923</v>
      </c>
      <c r="T129" s="364">
        <v>7</v>
      </c>
      <c r="U129" s="255">
        <f t="shared" si="96"/>
        <v>-15815161.170158882</v>
      </c>
      <c r="V129" s="255">
        <f t="shared" si="96"/>
        <v>-115549285.64324905</v>
      </c>
      <c r="W129" s="255">
        <f t="shared" si="96"/>
        <v>-781214168.28987777</v>
      </c>
      <c r="X129" s="255">
        <f t="shared" si="96"/>
        <v>-8051267699.531168</v>
      </c>
      <c r="Y129" s="255">
        <f t="shared" si="96"/>
        <v>22204599604.270805</v>
      </c>
      <c r="Z129" s="255">
        <f t="shared" si="96"/>
        <v>19800869750.915916</v>
      </c>
      <c r="AA129" s="255">
        <f t="shared" si="96"/>
        <v>471547725.45645565</v>
      </c>
    </row>
    <row r="130" spans="1:27" x14ac:dyDescent="0.3">
      <c r="A130" s="364">
        <v>8</v>
      </c>
      <c r="B130" s="255">
        <f t="shared" ref="B130:J130" si="102">B58/(B22-((1-B22)/B10))</f>
        <v>536.23411009690096</v>
      </c>
      <c r="C130" s="255">
        <f t="shared" si="102"/>
        <v>9947.2212750263861</v>
      </c>
      <c r="D130" s="255">
        <f t="shared" si="102"/>
        <v>87734.635133560529</v>
      </c>
      <c r="E130" s="255">
        <f t="shared" si="102"/>
        <v>489321.20984111592</v>
      </c>
      <c r="F130" s="255">
        <f t="shared" si="102"/>
        <v>2018335.98763628</v>
      </c>
      <c r="G130" s="255">
        <f t="shared" si="102"/>
        <v>6732577.2795390543</v>
      </c>
      <c r="H130" s="255">
        <f t="shared" si="102"/>
        <v>19190244.719791654</v>
      </c>
      <c r="I130" s="255">
        <f t="shared" si="102"/>
        <v>48463367.985128403</v>
      </c>
      <c r="J130" s="255">
        <f t="shared" si="102"/>
        <v>111185706.1052075</v>
      </c>
      <c r="K130" s="364">
        <v>8</v>
      </c>
      <c r="L130" s="255">
        <f t="shared" si="95"/>
        <v>5787039.9557285439</v>
      </c>
      <c r="M130" s="255">
        <f t="shared" si="95"/>
        <v>29101600.241830964</v>
      </c>
      <c r="N130" s="255">
        <f t="shared" si="95"/>
        <v>125442058.30986628</v>
      </c>
      <c r="O130" s="255">
        <f t="shared" si="95"/>
        <v>450816128.18009061</v>
      </c>
      <c r="P130" s="255">
        <f t="shared" si="95"/>
        <v>1389078031.2033677</v>
      </c>
      <c r="Q130" s="255">
        <f t="shared" si="95"/>
        <v>3774430995.7015805</v>
      </c>
      <c r="R130" s="255">
        <f t="shared" si="95"/>
        <v>9253269794.6558228</v>
      </c>
      <c r="S130" s="255">
        <f t="shared" si="95"/>
        <v>20835635405.4109</v>
      </c>
      <c r="T130" s="364">
        <v>8</v>
      </c>
      <c r="U130" s="255">
        <f t="shared" si="96"/>
        <v>-126826844.1784113</v>
      </c>
      <c r="V130" s="255">
        <f t="shared" si="96"/>
        <v>-1164971857.8318141</v>
      </c>
      <c r="W130" s="255">
        <f t="shared" si="96"/>
        <v>-9622774343.3638115</v>
      </c>
      <c r="X130" s="255">
        <f t="shared" si="96"/>
        <v>-129149697543.53322</v>
      </c>
      <c r="Y130" s="255">
        <f t="shared" si="96"/>
        <v>302765076838.26117</v>
      </c>
      <c r="Z130" s="255">
        <f t="shared" si="96"/>
        <v>330213379169.9328</v>
      </c>
      <c r="AA130" s="255">
        <f t="shared" si="96"/>
        <v>4443972681.2117739</v>
      </c>
    </row>
    <row r="131" spans="1:27" x14ac:dyDescent="0.3">
      <c r="A131" s="364">
        <v>9</v>
      </c>
      <c r="B131" s="255">
        <f t="shared" ref="B131:J131" si="103">B59/(B23-((1-B23)/B11))</f>
        <v>1063.4837943563941</v>
      </c>
      <c r="C131" s="255">
        <f t="shared" si="103"/>
        <v>29727.562000880876</v>
      </c>
      <c r="D131" s="255">
        <f t="shared" si="103"/>
        <v>350307.42437855271</v>
      </c>
      <c r="E131" s="255">
        <f t="shared" si="103"/>
        <v>2444030.9476265265</v>
      </c>
      <c r="F131" s="255">
        <f t="shared" si="103"/>
        <v>12101210.314748388</v>
      </c>
      <c r="G131" s="255">
        <f t="shared" si="103"/>
        <v>47101496.348684371</v>
      </c>
      <c r="H131" s="255">
        <f t="shared" si="103"/>
        <v>153449528.34052166</v>
      </c>
      <c r="I131" s="255">
        <f t="shared" si="103"/>
        <v>435988438.35333234</v>
      </c>
      <c r="J131" s="255">
        <f t="shared" si="103"/>
        <v>1111431808.1855714</v>
      </c>
      <c r="K131" s="364">
        <v>9</v>
      </c>
      <c r="L131" s="255">
        <f t="shared" si="95"/>
        <v>33978616.748637445</v>
      </c>
      <c r="M131" s="255">
        <f t="shared" si="95"/>
        <v>225943542.26406726</v>
      </c>
      <c r="N131" s="255">
        <f t="shared" si="95"/>
        <v>1210517747.2088435</v>
      </c>
      <c r="O131" s="255">
        <f t="shared" si="95"/>
        <v>5205049143.8025475</v>
      </c>
      <c r="P131" s="255">
        <f t="shared" si="95"/>
        <v>18685891457.805649</v>
      </c>
      <c r="Q131" s="255">
        <f t="shared" si="95"/>
        <v>57995722452.506416</v>
      </c>
      <c r="R131" s="255">
        <f t="shared" si="95"/>
        <v>159926281966.33136</v>
      </c>
      <c r="S131" s="255">
        <f t="shared" si="95"/>
        <v>400117113874.48877</v>
      </c>
      <c r="T131" s="364">
        <v>9</v>
      </c>
      <c r="U131" s="255">
        <f t="shared" si="96"/>
        <v>-1015681588.0385118</v>
      </c>
      <c r="V131" s="255">
        <f t="shared" si="96"/>
        <v>-11693113525.702316</v>
      </c>
      <c r="W131" s="255">
        <f t="shared" si="96"/>
        <v>-116947750194.84439</v>
      </c>
      <c r="X131" s="255">
        <f t="shared" si="96"/>
        <v>-1948656635716.8281</v>
      </c>
      <c r="Y131" s="255">
        <f t="shared" si="96"/>
        <v>4505741209949.0586</v>
      </c>
      <c r="Z131" s="255">
        <f t="shared" si="96"/>
        <v>5725825491149.874</v>
      </c>
      <c r="AA131" s="255">
        <f t="shared" si="96"/>
        <v>43136446497.400154</v>
      </c>
    </row>
    <row r="132" spans="1:27" x14ac:dyDescent="0.3">
      <c r="A132" s="364">
        <v>10</v>
      </c>
      <c r="B132" s="255">
        <f t="shared" ref="B132:J132" si="104">B60/(B24-((1-B24)/B12))</f>
        <v>2112.2323979214125</v>
      </c>
      <c r="C132" s="255">
        <f t="shared" si="104"/>
        <v>88963.820849826094</v>
      </c>
      <c r="D132" s="255">
        <f t="shared" si="104"/>
        <v>1399833.8580474553</v>
      </c>
      <c r="E132" s="255">
        <f t="shared" si="104"/>
        <v>12213659.80927076</v>
      </c>
      <c r="F132" s="255">
        <f t="shared" si="104"/>
        <v>72582165.199102372</v>
      </c>
      <c r="G132" s="255">
        <f t="shared" si="104"/>
        <v>329625701.49043721</v>
      </c>
      <c r="H132" s="255">
        <f t="shared" si="104"/>
        <v>1227339048.6845777</v>
      </c>
      <c r="I132" s="255">
        <f t="shared" si="104"/>
        <v>3923183095.3340011</v>
      </c>
      <c r="J132" s="255">
        <f t="shared" si="104"/>
        <v>11112490366.187706</v>
      </c>
      <c r="K132" s="364">
        <v>10</v>
      </c>
      <c r="L132" s="255">
        <f t="shared" si="95"/>
        <v>201123511.4703328</v>
      </c>
      <c r="M132" s="255">
        <f t="shared" si="95"/>
        <v>1769547177.8050537</v>
      </c>
      <c r="N132" s="255">
        <f t="shared" si="95"/>
        <v>11784346612.015404</v>
      </c>
      <c r="O132" s="255">
        <f t="shared" si="95"/>
        <v>60616031220.577217</v>
      </c>
      <c r="P132" s="255">
        <f t="shared" si="95"/>
        <v>253493051308.21582</v>
      </c>
      <c r="Q132" s="255">
        <f t="shared" si="95"/>
        <v>898565464913.46631</v>
      </c>
      <c r="R132" s="255">
        <f t="shared" si="95"/>
        <v>2786846798893.395</v>
      </c>
      <c r="S132" s="255">
        <f t="shared" si="95"/>
        <v>7746513902194.5195</v>
      </c>
      <c r="T132" s="364">
        <v>10</v>
      </c>
      <c r="U132" s="255">
        <f t="shared" si="96"/>
        <v>-8129374214.4438667</v>
      </c>
      <c r="V132" s="255">
        <f t="shared" si="96"/>
        <v>-117130314520.47458</v>
      </c>
      <c r="W132" s="255">
        <f t="shared" si="96"/>
        <v>-1411972014411.7095</v>
      </c>
      <c r="X132" s="255">
        <f t="shared" si="96"/>
        <v>-28372749153113.051</v>
      </c>
      <c r="Y132" s="255">
        <f t="shared" si="96"/>
        <v>69619294444989.109</v>
      </c>
      <c r="Z132" s="255">
        <f t="shared" si="96"/>
        <v>101143579608346.17</v>
      </c>
      <c r="AA132" s="255">
        <f t="shared" si="96"/>
        <v>424826887512.60229</v>
      </c>
    </row>
  </sheetData>
  <mergeCells count="33">
    <mergeCell ref="U49:AA49"/>
    <mergeCell ref="B97:J97"/>
    <mergeCell ref="B85:J85"/>
    <mergeCell ref="U97:AA97"/>
    <mergeCell ref="L85:S85"/>
    <mergeCell ref="L49:S49"/>
    <mergeCell ref="B1:J1"/>
    <mergeCell ref="B37:J37"/>
    <mergeCell ref="B61:J61"/>
    <mergeCell ref="B73:J73"/>
    <mergeCell ref="B13:J13"/>
    <mergeCell ref="B49:J49"/>
    <mergeCell ref="L13:S13"/>
    <mergeCell ref="U13:AA13"/>
    <mergeCell ref="B25:J25"/>
    <mergeCell ref="L25:S25"/>
    <mergeCell ref="U25:AA25"/>
    <mergeCell ref="B121:J121"/>
    <mergeCell ref="L121:S121"/>
    <mergeCell ref="U121:AA121"/>
    <mergeCell ref="U1:AA1"/>
    <mergeCell ref="U37:AA37"/>
    <mergeCell ref="U61:AA61"/>
    <mergeCell ref="U73:AA73"/>
    <mergeCell ref="U85:AA85"/>
    <mergeCell ref="B109:J109"/>
    <mergeCell ref="L109:S109"/>
    <mergeCell ref="U109:AA109"/>
    <mergeCell ref="L97:S97"/>
    <mergeCell ref="L1:S1"/>
    <mergeCell ref="L37:S37"/>
    <mergeCell ref="L61:S61"/>
    <mergeCell ref="L73:S73"/>
  </mergeCells>
  <phoneticPr fontId="16" type="noConversion"/>
  <conditionalFormatting sqref="B39:J48">
    <cfRule type="colorScale" priority="98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ellIs" dxfId="88" priority="57" stopIfTrue="1" operator="lessThan">
      <formula>0</formula>
    </cfRule>
    <cfRule type="colorScale" priority="99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75:J84">
    <cfRule type="colorScale" priority="9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87:J96">
    <cfRule type="colorScale" priority="94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:S12">
    <cfRule type="colorScale" priority="24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75:S84">
    <cfRule type="cellIs" dxfId="87" priority="68" operator="lessThanOrEqual">
      <formula>0</formula>
    </cfRule>
    <cfRule type="colorScale" priority="24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87:S96">
    <cfRule type="cellIs" dxfId="86" priority="66" operator="lessThanOrEqual">
      <formula>0</formula>
    </cfRule>
    <cfRule type="colorScale" priority="24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:AA12">
    <cfRule type="colorScale" priority="25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75:AA84">
    <cfRule type="cellIs" dxfId="85" priority="67" operator="lessThanOrEqual">
      <formula>0</formula>
    </cfRule>
    <cfRule type="colorScale" priority="253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87:AA96">
    <cfRule type="colorScale" priority="254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99:J108">
    <cfRule type="colorScale" priority="375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conditionalFormatting sqref="L99:S108">
    <cfRule type="colorScale" priority="37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99:AA108">
    <cfRule type="colorScale" priority="377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99:J108 L99:S108 U99:AA108 L111:S120 U111:AA120">
    <cfRule type="cellIs" dxfId="84" priority="374" operator="equal">
      <formula>MAX($B$100:$J$108)</formula>
    </cfRule>
  </conditionalFormatting>
  <conditionalFormatting sqref="B111:J120">
    <cfRule type="colorScale" priority="54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conditionalFormatting sqref="L111:S120">
    <cfRule type="colorScale" priority="5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111:AA120">
    <cfRule type="colorScale" priority="5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111:J120">
    <cfRule type="cellIs" dxfId="83" priority="53" operator="equal">
      <formula>MAX($B$112:$J$120)</formula>
    </cfRule>
  </conditionalFormatting>
  <conditionalFormatting sqref="L111:S120">
    <cfRule type="colorScale" priority="52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conditionalFormatting sqref="U111:AA120">
    <cfRule type="colorScale" priority="5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111:AA120">
    <cfRule type="colorScale" priority="50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conditionalFormatting sqref="B123:J132">
    <cfRule type="colorScale" priority="41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conditionalFormatting sqref="B123:J132">
    <cfRule type="cellIs" dxfId="82" priority="40" operator="equal">
      <formula>MAX($B$100:$J$108,$L$100:$S$108,$U$100:$AA$108)</formula>
    </cfRule>
  </conditionalFormatting>
  <conditionalFormatting sqref="B15:J24">
    <cfRule type="colorScale" priority="2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15:S24">
    <cfRule type="colorScale" priority="27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U15:AA24">
    <cfRule type="colorScale" priority="28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27:J36">
    <cfRule type="colorScale" priority="23">
      <colorScale>
        <cfvo type="num" val="0"/>
        <cfvo type="num" val="0"/>
        <cfvo type="max"/>
        <color rgb="FF00B050"/>
        <color rgb="FFFFEB84"/>
        <color rgb="FFFF0000"/>
      </colorScale>
    </cfRule>
  </conditionalFormatting>
  <conditionalFormatting sqref="L27:S36">
    <cfRule type="colorScale" priority="24">
      <colorScale>
        <cfvo type="num" val="0"/>
        <cfvo type="percentile" val="0"/>
        <cfvo type="max"/>
        <color rgb="FF00B050"/>
        <color rgb="FFFFEB84"/>
        <color rgb="FFFF0000"/>
      </colorScale>
    </cfRule>
  </conditionalFormatting>
  <conditionalFormatting sqref="U27:AA36">
    <cfRule type="colorScale" priority="25">
      <colorScale>
        <cfvo type="num" val="0"/>
        <cfvo type="num" val="0"/>
        <cfvo type="max"/>
        <color rgb="FF00B050"/>
        <color rgb="FFFFEB84"/>
        <color rgb="FFFF0000"/>
      </colorScale>
    </cfRule>
  </conditionalFormatting>
  <conditionalFormatting sqref="L39:S48">
    <cfRule type="colorScale" priority="2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9:AA48">
    <cfRule type="colorScale" priority="2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123:S132">
    <cfRule type="colorScale" priority="16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conditionalFormatting sqref="L123:S132">
    <cfRule type="cellIs" dxfId="81" priority="15" operator="equal">
      <formula>MAX($B$100:$J$108,$L$100:$S$108,$U$100:$AA$108)</formula>
    </cfRule>
  </conditionalFormatting>
  <conditionalFormatting sqref="U123:AA132">
    <cfRule type="colorScale" priority="14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conditionalFormatting sqref="U123:AA132">
    <cfRule type="cellIs" dxfId="80" priority="13" operator="equal">
      <formula>MAX($B$100:$J$108,$L$100:$S$108,$U$100:$AA$108)</formula>
    </cfRule>
  </conditionalFormatting>
  <conditionalFormatting sqref="B51:J60">
    <cfRule type="colorScale" priority="1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79" priority="9" operator="lessThanOrEqual">
      <formula>0</formula>
    </cfRule>
    <cfRule type="colorScale" priority="11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ellIs" dxfId="78" priority="8" operator="lessThanOrEqual">
      <formula>0</formula>
    </cfRule>
    <cfRule type="colorScale" priority="12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2">
    <cfRule type="cellIs" dxfId="77" priority="6" stopIfTrue="1" operator="lessThan">
      <formula>0</formula>
    </cfRule>
    <cfRule type="colorScale" priority="7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63:S72">
    <cfRule type="colorScale" priority="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2">
    <cfRule type="colorScale" priority="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99:S108">
    <cfRule type="colorScale" priority="3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conditionalFormatting sqref="U99:AA108">
    <cfRule type="colorScale" priority="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99:AA108">
    <cfRule type="colorScale" priority="1">
      <colorScale>
        <cfvo type="num" val="0"/>
        <cfvo type="percentile" val="50"/>
        <cfvo type="num" val="MAX($B$100:$J$108)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3"/>
  <sheetViews>
    <sheetView zoomScale="70" zoomScaleNormal="70" zoomScaleSheetLayoutView="75" zoomScalePageLayoutView="90" workbookViewId="0">
      <selection activeCell="M20" sqref="M20"/>
    </sheetView>
  </sheetViews>
  <sheetFormatPr defaultColWidth="11" defaultRowHeight="15.6" x14ac:dyDescent="0.3"/>
  <cols>
    <col min="1" max="1" width="5.796875" style="31" bestFit="1" customWidth="1"/>
    <col min="2" max="11" width="3.69921875" customWidth="1"/>
    <col min="12" max="12" width="4.796875" customWidth="1"/>
    <col min="13" max="13" width="6.796875" customWidth="1"/>
    <col min="14" max="22" width="7.796875" customWidth="1"/>
    <col min="23" max="23" width="5.296875" customWidth="1"/>
    <col min="24" max="34" width="6.5" customWidth="1"/>
  </cols>
  <sheetData>
    <row r="1" spans="1:34" ht="21" x14ac:dyDescent="0.4">
      <c r="A1" s="506" t="str">
        <f>Rules!B20</f>
        <v>20191206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 t="str">
        <f>Rules!B21</f>
        <v>Best Methods</v>
      </c>
      <c r="U1" s="506"/>
      <c r="V1" s="506"/>
      <c r="W1" s="506"/>
      <c r="X1" s="506"/>
      <c r="Y1" s="506"/>
      <c r="Z1" s="506"/>
      <c r="AA1" s="506"/>
      <c r="AB1" s="506"/>
      <c r="AC1" s="506"/>
      <c r="AD1" s="506"/>
      <c r="AE1" s="506"/>
      <c r="AF1" s="506"/>
      <c r="AG1" s="506"/>
      <c r="AH1" s="506"/>
    </row>
    <row r="2" spans="1:34" ht="21" x14ac:dyDescent="0.4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</row>
    <row r="3" spans="1:34" ht="21" x14ac:dyDescent="0.4">
      <c r="A3" s="504" t="s">
        <v>182</v>
      </c>
      <c r="B3" s="504"/>
      <c r="C3" s="504"/>
      <c r="D3" s="504"/>
      <c r="E3" s="508">
        <f>'WL Prob'!P12</f>
        <v>0.41373164288216041</v>
      </c>
      <c r="F3" s="508"/>
      <c r="G3" s="508"/>
      <c r="H3" s="504" t="s">
        <v>183</v>
      </c>
      <c r="I3" s="504"/>
      <c r="J3" s="504"/>
      <c r="K3" s="504"/>
      <c r="L3" s="504"/>
      <c r="M3" s="508">
        <f>'WL Prob'!R12</f>
        <v>0.58626835711783964</v>
      </c>
      <c r="N3" s="508"/>
      <c r="O3" s="504" t="s">
        <v>184</v>
      </c>
      <c r="P3" s="504"/>
      <c r="Q3" s="504"/>
      <c r="R3" s="505">
        <f>Analysis!K1</f>
        <v>-3.1387851960808177E-2</v>
      </c>
      <c r="S3" s="505"/>
      <c r="T3" s="504" t="s">
        <v>193</v>
      </c>
      <c r="U3" s="504"/>
      <c r="V3" s="505">
        <f>Analysis!I1</f>
        <v>-42.077013244733351</v>
      </c>
      <c r="W3" s="505"/>
      <c r="X3" s="505"/>
      <c r="Y3" s="504" t="s">
        <v>192</v>
      </c>
      <c r="Z3" s="504"/>
      <c r="AA3" s="504"/>
      <c r="AB3" s="505">
        <f>Analysis!G1</f>
        <v>59.548342504882434</v>
      </c>
      <c r="AC3" s="505"/>
      <c r="AD3" s="504" t="s">
        <v>177</v>
      </c>
      <c r="AE3" s="504"/>
      <c r="AF3" s="504"/>
      <c r="AG3" s="505" t="s">
        <v>200</v>
      </c>
      <c r="AH3" s="505"/>
    </row>
    <row r="4" spans="1:34" ht="21" x14ac:dyDescent="0.4">
      <c r="A4" s="504" t="s">
        <v>61</v>
      </c>
      <c r="B4" s="504"/>
      <c r="C4" s="504"/>
      <c r="D4" s="504"/>
      <c r="E4" s="505" t="str">
        <f>Rules!B3</f>
        <v>Pay 3 to 2</v>
      </c>
      <c r="F4" s="505"/>
      <c r="G4" s="505"/>
      <c r="H4" s="505"/>
      <c r="I4" s="504" t="s">
        <v>178</v>
      </c>
      <c r="J4" s="504"/>
      <c r="K4" s="504"/>
      <c r="L4" s="505" t="str">
        <f>Rules!B4</f>
        <v>Stand</v>
      </c>
      <c r="M4" s="505"/>
      <c r="N4" s="507" t="s">
        <v>52</v>
      </c>
      <c r="O4" s="507"/>
      <c r="P4" s="505" t="str">
        <f>Rules!B7</f>
        <v>Any 2 Cards</v>
      </c>
      <c r="Q4" s="505"/>
      <c r="R4" s="504" t="s">
        <v>179</v>
      </c>
      <c r="S4" s="504"/>
      <c r="T4" s="504"/>
      <c r="U4" s="290" t="str">
        <f>Rules!B8</f>
        <v>No</v>
      </c>
      <c r="V4" s="504" t="s">
        <v>71</v>
      </c>
      <c r="W4" s="504"/>
      <c r="X4" s="504"/>
      <c r="Y4" s="504"/>
      <c r="Z4" s="290" t="str">
        <f>Rules!B10</f>
        <v>No</v>
      </c>
      <c r="AA4" s="291" t="s">
        <v>49</v>
      </c>
      <c r="AB4" s="505" t="str">
        <f>Rules!B11</f>
        <v>European</v>
      </c>
      <c r="AC4" s="505"/>
      <c r="AD4" s="504" t="s">
        <v>180</v>
      </c>
      <c r="AE4" s="504"/>
      <c r="AF4" s="290">
        <f>Rules!B12</f>
        <v>2</v>
      </c>
      <c r="AG4" s="504" t="str">
        <f>"ROI:"&amp;ROUND(MAX(N25:V27),2)</f>
        <v>ROI:2.82</v>
      </c>
      <c r="AH4" s="504"/>
    </row>
    <row r="5" spans="1:34" ht="21" x14ac:dyDescent="0.4">
      <c r="A5" s="227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27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</row>
    <row r="6" spans="1:34" x14ac:dyDescent="0.3">
      <c r="A6" s="503" t="str">
        <f>Rules!L2</f>
        <v>My Basic Strategy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M6" s="427" t="s">
        <v>169</v>
      </c>
      <c r="N6" s="428"/>
      <c r="O6" s="428"/>
      <c r="P6" s="428"/>
      <c r="Q6" s="428"/>
      <c r="R6" s="428"/>
      <c r="S6" s="428"/>
      <c r="T6" s="428"/>
      <c r="U6" s="428"/>
      <c r="V6" s="429"/>
      <c r="X6" s="427" t="s">
        <v>148</v>
      </c>
      <c r="Y6" s="428"/>
      <c r="Z6" s="428"/>
      <c r="AA6" s="428"/>
      <c r="AB6" s="428"/>
      <c r="AC6" s="428"/>
      <c r="AD6" s="428"/>
      <c r="AE6" s="428"/>
      <c r="AF6" s="428"/>
      <c r="AG6" s="428"/>
      <c r="AH6" s="428"/>
    </row>
    <row r="7" spans="1:34" x14ac:dyDescent="0.3">
      <c r="A7" s="158" t="str">
        <f>Rules!L3</f>
        <v>Hard</v>
      </c>
      <c r="B7" s="48" t="str">
        <f>Rules!M3</f>
        <v>A</v>
      </c>
      <c r="C7" s="48">
        <f>Rules!N3</f>
        <v>2</v>
      </c>
      <c r="D7" s="48">
        <f>Rules!O3</f>
        <v>3</v>
      </c>
      <c r="E7" s="48">
        <f>Rules!P3</f>
        <v>4</v>
      </c>
      <c r="F7" s="48">
        <f>Rules!Q3</f>
        <v>5</v>
      </c>
      <c r="G7" s="48">
        <f>Rules!R3</f>
        <v>6</v>
      </c>
      <c r="H7" s="48">
        <f>Rules!S3</f>
        <v>7</v>
      </c>
      <c r="I7" s="48">
        <f>Rules!T3</f>
        <v>8</v>
      </c>
      <c r="J7" s="48">
        <f>Rules!U3</f>
        <v>9</v>
      </c>
      <c r="K7" s="48">
        <f>Rules!V3</f>
        <v>10</v>
      </c>
      <c r="M7" s="161" t="s">
        <v>130</v>
      </c>
      <c r="N7" s="161" t="str">
        <f>'Strategy Summary'!B2</f>
        <v>1x2</v>
      </c>
      <c r="O7" s="161" t="str">
        <f>'Strategy Summary'!C2</f>
        <v>1x3</v>
      </c>
      <c r="P7" s="161" t="str">
        <f>'Strategy Summary'!D2</f>
        <v>1x4</v>
      </c>
      <c r="Q7" s="161" t="str">
        <f>'Strategy Summary'!E2</f>
        <v>1x5</v>
      </c>
      <c r="R7" s="161" t="str">
        <f>'Strategy Summary'!F2</f>
        <v>1x6</v>
      </c>
      <c r="S7" s="161" t="str">
        <f>'Strategy Summary'!G2</f>
        <v>1x7</v>
      </c>
      <c r="T7" s="161" t="str">
        <f>'Strategy Summary'!H2</f>
        <v>1x8</v>
      </c>
      <c r="U7" s="161" t="str">
        <f>'Strategy Summary'!I2</f>
        <v>1x9</v>
      </c>
      <c r="V7" s="161" t="str">
        <f>'Strategy Summary'!J2</f>
        <v>1x10</v>
      </c>
      <c r="X7" s="229" t="str">
        <f>'ER EL'!A2</f>
        <v>Hard</v>
      </c>
      <c r="Y7" s="230" t="str">
        <f>'ER EL'!B2</f>
        <v>Ace</v>
      </c>
      <c r="Z7" s="230">
        <f>'ER EL'!C2</f>
        <v>2</v>
      </c>
      <c r="AA7" s="230">
        <f>'ER EL'!D2</f>
        <v>3</v>
      </c>
      <c r="AB7" s="230">
        <f>'ER EL'!E2</f>
        <v>4</v>
      </c>
      <c r="AC7" s="230">
        <f>'ER EL'!F2</f>
        <v>5</v>
      </c>
      <c r="AD7" s="230">
        <f>'ER EL'!G2</f>
        <v>6</v>
      </c>
      <c r="AE7" s="230">
        <f>'ER EL'!H2</f>
        <v>7</v>
      </c>
      <c r="AF7" s="230">
        <f>'ER EL'!I2</f>
        <v>8</v>
      </c>
      <c r="AG7" s="231">
        <f>'ER EL'!J2</f>
        <v>9</v>
      </c>
      <c r="AH7" s="162">
        <f>'ER EL'!K2</f>
        <v>10</v>
      </c>
    </row>
    <row r="8" spans="1:34" x14ac:dyDescent="0.3">
      <c r="A8" s="158" t="str">
        <f>Rules!L4</f>
        <v>5-8</v>
      </c>
      <c r="B8" s="49" t="str">
        <f>Rules!M4</f>
        <v>H</v>
      </c>
      <c r="C8" s="49" t="str">
        <f>Rules!N4</f>
        <v>H</v>
      </c>
      <c r="D8" s="49" t="str">
        <f>Rules!O4</f>
        <v>H</v>
      </c>
      <c r="E8" s="49" t="str">
        <f>Rules!P4</f>
        <v>H</v>
      </c>
      <c r="F8" s="49" t="str">
        <f>Rules!Q4</f>
        <v>H</v>
      </c>
      <c r="G8" s="49" t="str">
        <f>Rules!R4</f>
        <v>H</v>
      </c>
      <c r="H8" s="49" t="str">
        <f>Rules!S4</f>
        <v>H</v>
      </c>
      <c r="I8" s="49" t="str">
        <f>Rules!T4</f>
        <v>H</v>
      </c>
      <c r="J8" s="49" t="str">
        <f>Rules!U4</f>
        <v>H</v>
      </c>
      <c r="K8" s="49" t="str">
        <f>Rules!V4</f>
        <v>H</v>
      </c>
      <c r="M8" s="161">
        <v>1</v>
      </c>
      <c r="N8" s="1">
        <f>'Strategy Summary'!B3</f>
        <v>4.7399114426772719</v>
      </c>
      <c r="O8" s="1">
        <f>'Strategy Summary'!C3</f>
        <v>17.503011866585112</v>
      </c>
      <c r="P8" s="1">
        <f>'Strategy Summary'!D3</f>
        <v>32.012777985242998</v>
      </c>
      <c r="Q8" s="1">
        <f>'Strategy Summary'!E3</f>
        <v>47.525509289515824</v>
      </c>
      <c r="R8" s="1">
        <f>'Strategy Summary'!F3</f>
        <v>63.671275305649537</v>
      </c>
      <c r="S8" s="1">
        <f>'Strategy Summary'!G3</f>
        <v>80.23229263900943</v>
      </c>
      <c r="T8" s="1">
        <f>'Strategy Summary'!H3</f>
        <v>97.068267298115515</v>
      </c>
      <c r="U8" s="1">
        <f>'Strategy Summary'!I3</f>
        <v>114.08498945678205</v>
      </c>
      <c r="V8" s="1">
        <f>'Strategy Summary'!J3</f>
        <v>131.21836733478597</v>
      </c>
      <c r="X8" s="162">
        <f>'ER EL'!A3</f>
        <v>5</v>
      </c>
      <c r="Y8" s="34">
        <f>'ER EL'!B3</f>
        <v>-0.40632230211141918</v>
      </c>
      <c r="Z8" s="34">
        <f>'ER EL'!C3</f>
        <v>-0.12821556706374751</v>
      </c>
      <c r="AA8" s="34">
        <f>'ER EL'!D3</f>
        <v>-9.5310227261489827E-2</v>
      </c>
      <c r="AB8" s="34">
        <f>'ER EL'!E3</f>
        <v>-6.1479464199694266E-2</v>
      </c>
      <c r="AC8" s="34">
        <f>'ER EL'!F3</f>
        <v>-2.3978970391859797E-2</v>
      </c>
      <c r="AD8" s="34">
        <f>'ER EL'!G3</f>
        <v>-1.1863378384402296E-3</v>
      </c>
      <c r="AE8" s="34">
        <f>'ER EL'!H3</f>
        <v>-0.11944744188414852</v>
      </c>
      <c r="AF8" s="34">
        <f>'ER EL'!I3</f>
        <v>-0.18809330390318521</v>
      </c>
      <c r="AG8" s="34">
        <f>'ER EL'!J3</f>
        <v>-0.2666150533579591</v>
      </c>
      <c r="AH8" s="34">
        <f>'ER EL'!K3</f>
        <v>-0.3577434525808979</v>
      </c>
    </row>
    <row r="9" spans="1:34" x14ac:dyDescent="0.3">
      <c r="A9" s="158">
        <f>Rules!L5</f>
        <v>9</v>
      </c>
      <c r="B9" s="49" t="str">
        <f>Rules!M5</f>
        <v>H</v>
      </c>
      <c r="C9" s="49" t="str">
        <f>Rules!N5</f>
        <v>H</v>
      </c>
      <c r="D9" s="49" t="str">
        <f>Rules!O5</f>
        <v>D</v>
      </c>
      <c r="E9" s="49" t="str">
        <f>Rules!P5</f>
        <v>D</v>
      </c>
      <c r="F9" s="49" t="str">
        <f>Rules!Q5</f>
        <v>D</v>
      </c>
      <c r="G9" s="49" t="str">
        <f>Rules!R5</f>
        <v>D</v>
      </c>
      <c r="H9" s="49" t="str">
        <f>Rules!S5</f>
        <v>H</v>
      </c>
      <c r="I9" s="49" t="str">
        <f>Rules!T5</f>
        <v>H</v>
      </c>
      <c r="J9" s="49" t="str">
        <f>Rules!U5</f>
        <v>H</v>
      </c>
      <c r="K9" s="49" t="str">
        <f>Rules!V5</f>
        <v>H</v>
      </c>
      <c r="M9" s="161">
        <f>'Strategy Summary'!A4</f>
        <v>2</v>
      </c>
      <c r="N9" s="1">
        <f>'Strategy Summary'!B4</f>
        <v>9.1616069363387709</v>
      </c>
      <c r="O9" s="1">
        <f>'Strategy Summary'!C4</f>
        <v>31.967675468940406</v>
      </c>
      <c r="P9" s="1">
        <f>'Strategy Summary'!D4</f>
        <v>56.367933992946604</v>
      </c>
      <c r="Q9" s="1">
        <f>'Strategy Summary'!E4</f>
        <v>81.705941861061405</v>
      </c>
      <c r="R9" s="1">
        <f>'Strategy Summary'!F4</f>
        <v>107.73426159687509</v>
      </c>
      <c r="S9" s="1">
        <f>'Strategy Summary'!G4</f>
        <v>134.30019201009063</v>
      </c>
      <c r="T9" s="1">
        <f>'Strategy Summary'!H4</f>
        <v>161.28573540753754</v>
      </c>
      <c r="U9" s="1">
        <f>'Strategy Summary'!I4</f>
        <v>188.59470181980535</v>
      </c>
      <c r="V9" s="1">
        <f>'Strategy Summary'!J4</f>
        <v>216.1491099122014</v>
      </c>
      <c r="X9" s="162">
        <f>'ER EL'!A4</f>
        <v>6</v>
      </c>
      <c r="Y9" s="34">
        <f>'ER EL'!B4</f>
        <v>-0.4196869034710109</v>
      </c>
      <c r="Z9" s="34">
        <f>'ER EL'!C4</f>
        <v>-0.14075911746001996</v>
      </c>
      <c r="AA9" s="34">
        <f>'ER EL'!D4</f>
        <v>-0.10729107800860832</v>
      </c>
      <c r="AB9" s="34">
        <f>'ER EL'!E4</f>
        <v>-7.2917141926387333E-2</v>
      </c>
      <c r="AC9" s="34">
        <f>'ER EL'!F4</f>
        <v>-3.4915973330102358E-2</v>
      </c>
      <c r="AD9" s="34">
        <f>'ER EL'!G4</f>
        <v>-1.3005835529874346E-2</v>
      </c>
      <c r="AE9" s="34">
        <f>'ER EL'!H4</f>
        <v>-0.15193270723669947</v>
      </c>
      <c r="AF9" s="34">
        <f>'ER EL'!I4</f>
        <v>-0.21724188132078476</v>
      </c>
      <c r="AG9" s="34">
        <f>'ER EL'!J4</f>
        <v>-0.29264070019772603</v>
      </c>
      <c r="AH9" s="34">
        <f>'ER EL'!K4</f>
        <v>-0.38050766229289545</v>
      </c>
    </row>
    <row r="10" spans="1:34" x14ac:dyDescent="0.3">
      <c r="A10" s="158">
        <f>Rules!L6</f>
        <v>10</v>
      </c>
      <c r="B10" s="49" t="str">
        <f>Rules!M6</f>
        <v>H</v>
      </c>
      <c r="C10" s="49" t="str">
        <f>Rules!N6</f>
        <v>D</v>
      </c>
      <c r="D10" s="49" t="str">
        <f>Rules!O6</f>
        <v>D</v>
      </c>
      <c r="E10" s="49" t="str">
        <f>Rules!P6</f>
        <v>D</v>
      </c>
      <c r="F10" s="49" t="str">
        <f>Rules!Q6</f>
        <v>D</v>
      </c>
      <c r="G10" s="49" t="str">
        <f>Rules!R6</f>
        <v>D</v>
      </c>
      <c r="H10" s="49" t="str">
        <f>Rules!S6</f>
        <v>D</v>
      </c>
      <c r="I10" s="49" t="str">
        <f>Rules!T6</f>
        <v>D</v>
      </c>
      <c r="J10" s="49" t="str">
        <f>Rules!U6</f>
        <v>D</v>
      </c>
      <c r="K10" s="49" t="str">
        <f>Rules!V6</f>
        <v>H</v>
      </c>
      <c r="M10" s="161">
        <f>'Strategy Summary'!A5</f>
        <v>3</v>
      </c>
      <c r="N10" s="1">
        <f>'Strategy Summary'!B5</f>
        <v>13.270479283955169</v>
      </c>
      <c r="O10" s="1">
        <f>'Strategy Summary'!C5</f>
        <v>43.667928244632961</v>
      </c>
      <c r="P10" s="1">
        <f>'Strategy Summary'!D5</f>
        <v>74.227431590782999</v>
      </c>
      <c r="Q10" s="1">
        <f>'Strategy Summary'!E5</f>
        <v>105.14037108477036</v>
      </c>
      <c r="R10" s="1">
        <f>'Strategy Summary'!F5</f>
        <v>136.58251097493184</v>
      </c>
      <c r="S10" s="1">
        <f>'Strategy Summary'!G5</f>
        <v>168.58973010275329</v>
      </c>
      <c r="T10" s="1">
        <f>'Strategy Summary'!H5</f>
        <v>201.12219837478446</v>
      </c>
      <c r="U10" s="1">
        <f>'Strategy Summary'!I5</f>
        <v>234.10928348941789</v>
      </c>
      <c r="V10" s="1">
        <f>'Strategy Summary'!J5</f>
        <v>267.47328769290573</v>
      </c>
      <c r="X10" s="162">
        <f>'ER EL'!A5</f>
        <v>7</v>
      </c>
      <c r="Y10" s="34">
        <f>'ER EL'!B5</f>
        <v>-0.39971038372569107</v>
      </c>
      <c r="Z10" s="34">
        <f>'ER EL'!C5</f>
        <v>-0.10918342786661635</v>
      </c>
      <c r="AA10" s="34">
        <f>'ER EL'!D5</f>
        <v>-7.6582981904463526E-2</v>
      </c>
      <c r="AB10" s="34">
        <f>'ER EL'!E5</f>
        <v>-4.302179400434189E-2</v>
      </c>
      <c r="AC10" s="34">
        <f>'ER EL'!F5</f>
        <v>-7.271360902941058E-3</v>
      </c>
      <c r="AD10" s="34">
        <f>'ER EL'!G5</f>
        <v>2.9185342353860819E-2</v>
      </c>
      <c r="AE10" s="34">
        <f>'ER EL'!H5</f>
        <v>-6.8807799580427792E-2</v>
      </c>
      <c r="AF10" s="34">
        <f>'ER EL'!I5</f>
        <v>-0.21060476872434969</v>
      </c>
      <c r="AG10" s="34">
        <f>'ER EL'!J5</f>
        <v>-0.28536544048687673</v>
      </c>
      <c r="AH10" s="34">
        <f>'ER EL'!K5</f>
        <v>-0.36507789921394673</v>
      </c>
    </row>
    <row r="11" spans="1:34" x14ac:dyDescent="0.3">
      <c r="A11" s="158">
        <f>Rules!L7</f>
        <v>11</v>
      </c>
      <c r="B11" s="49" t="str">
        <f>Rules!M7</f>
        <v>H</v>
      </c>
      <c r="C11" s="49" t="str">
        <f>Rules!N7</f>
        <v>D</v>
      </c>
      <c r="D11" s="49" t="str">
        <f>Rules!O7</f>
        <v>D</v>
      </c>
      <c r="E11" s="49" t="str">
        <f>Rules!P7</f>
        <v>D</v>
      </c>
      <c r="F11" s="49" t="str">
        <f>Rules!Q7</f>
        <v>D</v>
      </c>
      <c r="G11" s="49" t="str">
        <f>Rules!R7</f>
        <v>D</v>
      </c>
      <c r="H11" s="49" t="str">
        <f>Rules!S7</f>
        <v>D</v>
      </c>
      <c r="I11" s="49" t="str">
        <f>Rules!T7</f>
        <v>D</v>
      </c>
      <c r="J11" s="49" t="str">
        <f>Rules!U7</f>
        <v>D</v>
      </c>
      <c r="K11" s="49" t="str">
        <f>Rules!V7</f>
        <v>H</v>
      </c>
      <c r="M11" s="161">
        <f>'Strategy Summary'!A6</f>
        <v>4</v>
      </c>
      <c r="N11" s="1">
        <f>'Strategy Summary'!B6</f>
        <v>17.073896978650126</v>
      </c>
      <c r="O11" s="1">
        <f>'Strategy Summary'!C6</f>
        <v>52.939768542689663</v>
      </c>
      <c r="P11" s="1">
        <f>'Strategy Summary'!D6</f>
        <v>86.887409401382783</v>
      </c>
      <c r="Q11" s="1">
        <f>'Strategy Summary'!E6</f>
        <v>120.53479360373139</v>
      </c>
      <c r="R11" s="1">
        <f>'Strategy Summary'!F6</f>
        <v>154.57421421549631</v>
      </c>
      <c r="S11" s="1">
        <f>'Strategy Summary'!G6</f>
        <v>189.22525505810614</v>
      </c>
      <c r="T11" s="1">
        <f>'Strategy Summary'!H6</f>
        <v>224.51118905315397</v>
      </c>
      <c r="U11" s="1">
        <f>'Strategy Summary'!I6</f>
        <v>260.37695241806506</v>
      </c>
      <c r="V11" s="1">
        <f>'Strategy Summary'!J6</f>
        <v>296.74056326326735</v>
      </c>
      <c r="X11" s="162">
        <f>'ER EL'!A6</f>
        <v>8</v>
      </c>
      <c r="Y11" s="34">
        <f>'ER EL'!B6</f>
        <v>-0.33034033459070078</v>
      </c>
      <c r="Z11" s="34">
        <f>'ER EL'!C6</f>
        <v>-2.1798188008805668E-2</v>
      </c>
      <c r="AA11" s="34">
        <f>'ER EL'!D6</f>
        <v>8.0052625306547553E-3</v>
      </c>
      <c r="AB11" s="34">
        <f>'ER EL'!E6</f>
        <v>3.8784473277208804E-2</v>
      </c>
      <c r="AC11" s="34">
        <f>'ER EL'!F6</f>
        <v>7.0804635983033687E-2</v>
      </c>
      <c r="AD11" s="34">
        <f>'ER EL'!G6</f>
        <v>0.11496015009622315</v>
      </c>
      <c r="AE11" s="34">
        <f>'ER EL'!H6</f>
        <v>8.2207439363742862E-2</v>
      </c>
      <c r="AF11" s="34">
        <f>'ER EL'!I6</f>
        <v>-5.9898275658656276E-2</v>
      </c>
      <c r="AG11" s="34">
        <f>'ER EL'!J6</f>
        <v>-0.21018633199821768</v>
      </c>
      <c r="AH11" s="34">
        <f>'ER EL'!K6</f>
        <v>-0.30177738614031369</v>
      </c>
    </row>
    <row r="12" spans="1:34" x14ac:dyDescent="0.3">
      <c r="A12" s="158">
        <f>Rules!L8</f>
        <v>12</v>
      </c>
      <c r="B12" s="49" t="str">
        <f>Rules!M8</f>
        <v>H</v>
      </c>
      <c r="C12" s="49" t="str">
        <f>Rules!N8</f>
        <v>H</v>
      </c>
      <c r="D12" s="49" t="str">
        <f>Rules!O8</f>
        <v>H</v>
      </c>
      <c r="E12" s="49" t="str">
        <f>Rules!P8</f>
        <v>S</v>
      </c>
      <c r="F12" s="49" t="str">
        <f>Rules!Q8</f>
        <v>S</v>
      </c>
      <c r="G12" s="49" t="str">
        <f>Rules!R8</f>
        <v>S</v>
      </c>
      <c r="H12" s="49" t="str">
        <f>Rules!S8</f>
        <v>H</v>
      </c>
      <c r="I12" s="49" t="str">
        <f>Rules!T8</f>
        <v>H</v>
      </c>
      <c r="J12" s="49" t="str">
        <f>Rules!U8</f>
        <v>H</v>
      </c>
      <c r="K12" s="49" t="str">
        <f>Rules!V8</f>
        <v>H</v>
      </c>
      <c r="M12" s="427" t="s">
        <v>170</v>
      </c>
      <c r="N12" s="428"/>
      <c r="O12" s="428"/>
      <c r="P12" s="428"/>
      <c r="Q12" s="428"/>
      <c r="R12" s="428"/>
      <c r="S12" s="428"/>
      <c r="T12" s="428"/>
      <c r="U12" s="428"/>
      <c r="V12" s="429"/>
      <c r="X12" s="162">
        <f>'ER EL'!A7</f>
        <v>9</v>
      </c>
      <c r="Y12" s="34">
        <f>'ER EL'!B7</f>
        <v>-0.25192476177072082</v>
      </c>
      <c r="Z12" s="34">
        <f>'ER EL'!C7</f>
        <v>7.4446037576340551E-2</v>
      </c>
      <c r="AA12" s="34">
        <f>'ER EL'!D7</f>
        <v>0.12081635332999674</v>
      </c>
      <c r="AB12" s="34">
        <f>'ER EL'!E7</f>
        <v>0.18194893405242163</v>
      </c>
      <c r="AC12" s="34">
        <f>'ER EL'!F7</f>
        <v>0.2430572248730361</v>
      </c>
      <c r="AD12" s="34">
        <f>'ER EL'!G7</f>
        <v>0.31705474570166675</v>
      </c>
      <c r="AE12" s="34">
        <f>'ER EL'!H7</f>
        <v>0.17186785993695267</v>
      </c>
      <c r="AF12" s="34">
        <f>'ER EL'!I7</f>
        <v>9.8376217435392543E-2</v>
      </c>
      <c r="AG12" s="34">
        <f>'ER EL'!J7</f>
        <v>-5.2178053462651766E-2</v>
      </c>
      <c r="AH12" s="34">
        <f>'ER EL'!K7</f>
        <v>-0.21343169035706566</v>
      </c>
    </row>
    <row r="13" spans="1:34" x14ac:dyDescent="0.3">
      <c r="A13" s="158">
        <f>Rules!L9</f>
        <v>13</v>
      </c>
      <c r="B13" s="49" t="str">
        <f>Rules!M9</f>
        <v>H</v>
      </c>
      <c r="C13" s="49" t="str">
        <f>Rules!N9</f>
        <v>S</v>
      </c>
      <c r="D13" s="49" t="str">
        <f>Rules!O9</f>
        <v>S</v>
      </c>
      <c r="E13" s="49" t="str">
        <f>Rules!P9</f>
        <v>S</v>
      </c>
      <c r="F13" s="49" t="str">
        <f>Rules!Q9</f>
        <v>S</v>
      </c>
      <c r="G13" s="49" t="str">
        <f>Rules!R9</f>
        <v>S</v>
      </c>
      <c r="H13" s="49" t="str">
        <f>Rules!S9</f>
        <v>H</v>
      </c>
      <c r="I13" s="49" t="str">
        <f>Rules!T9</f>
        <v>H</v>
      </c>
      <c r="J13" s="49" t="str">
        <f>Rules!U9</f>
        <v>H</v>
      </c>
      <c r="K13" s="49" t="str">
        <f>Rules!V9</f>
        <v>H</v>
      </c>
      <c r="M13" s="161" t="s">
        <v>130</v>
      </c>
      <c r="N13" s="161" t="str">
        <f>'Strategy Summary'!B38</f>
        <v>1x2</v>
      </c>
      <c r="O13" s="161" t="str">
        <f>'Strategy Summary'!C38</f>
        <v>1x3</v>
      </c>
      <c r="P13" s="161" t="str">
        <f>'Strategy Summary'!D38</f>
        <v>1x4</v>
      </c>
      <c r="Q13" s="161" t="str">
        <f>'Strategy Summary'!E38</f>
        <v>1x5</v>
      </c>
      <c r="R13" s="161" t="str">
        <f>'Strategy Summary'!F38</f>
        <v>1x6</v>
      </c>
      <c r="S13" s="161" t="str">
        <f>'Strategy Summary'!G38</f>
        <v>1x7</v>
      </c>
      <c r="T13" s="161" t="str">
        <f>'Strategy Summary'!H38</f>
        <v>1x8</v>
      </c>
      <c r="U13" s="161" t="str">
        <f>'Strategy Summary'!I38</f>
        <v>1x9</v>
      </c>
      <c r="V13" s="161" t="str">
        <f>'Strategy Summary'!J38</f>
        <v>1x10</v>
      </c>
      <c r="X13" s="162">
        <f>'ER EL'!A8</f>
        <v>10</v>
      </c>
      <c r="Y13" s="34">
        <f>'ER EL'!B8</f>
        <v>-0.14666789263035868</v>
      </c>
      <c r="Z13" s="34">
        <f>'ER EL'!C8</f>
        <v>0.35893941244229921</v>
      </c>
      <c r="AA13" s="34">
        <f>'ER EL'!D8</f>
        <v>0.40932067017593943</v>
      </c>
      <c r="AB13" s="34">
        <f>'ER EL'!E8</f>
        <v>0.46094024379435394</v>
      </c>
      <c r="AC13" s="34">
        <f>'ER EL'!F8</f>
        <v>0.51251710900326763</v>
      </c>
      <c r="AD13" s="34">
        <f>'ER EL'!G8</f>
        <v>0.57559016859776846</v>
      </c>
      <c r="AE13" s="34">
        <f>'ER EL'!H8</f>
        <v>0.39241245528243768</v>
      </c>
      <c r="AF13" s="34">
        <f>'ER EL'!I8</f>
        <v>0.28663571688628381</v>
      </c>
      <c r="AG13" s="34">
        <f>'ER EL'!J8</f>
        <v>0.14432836838077101</v>
      </c>
      <c r="AH13" s="34">
        <f>'ER EL'!K8</f>
        <v>-4.4990260383612951E-2</v>
      </c>
    </row>
    <row r="14" spans="1:34" x14ac:dyDescent="0.3">
      <c r="A14" s="158">
        <f>Rules!L10</f>
        <v>14</v>
      </c>
      <c r="B14" s="49" t="str">
        <f>Rules!M10</f>
        <v>H</v>
      </c>
      <c r="C14" s="49" t="str">
        <f>Rules!N10</f>
        <v>S</v>
      </c>
      <c r="D14" s="49" t="str">
        <f>Rules!O10</f>
        <v>S</v>
      </c>
      <c r="E14" s="49" t="str">
        <f>Rules!P10</f>
        <v>S</v>
      </c>
      <c r="F14" s="49" t="str">
        <f>Rules!Q10</f>
        <v>S</v>
      </c>
      <c r="G14" s="49" t="str">
        <f>Rules!R10</f>
        <v>S</v>
      </c>
      <c r="H14" s="49" t="str">
        <f>Rules!S10</f>
        <v>H</v>
      </c>
      <c r="I14" s="49" t="str">
        <f>Rules!T10</f>
        <v>H</v>
      </c>
      <c r="J14" s="49" t="str">
        <f>Rules!U10</f>
        <v>H</v>
      </c>
      <c r="K14" s="49" t="str">
        <f>Rules!V10</f>
        <v>H</v>
      </c>
      <c r="M14" s="161">
        <f>M8</f>
        <v>1</v>
      </c>
      <c r="N14" s="1">
        <f>'Strategy Summary'!B39</f>
        <v>9.2444088278911762E-2</v>
      </c>
      <c r="O14" s="1">
        <f>'Strategy Summary'!C39</f>
        <v>0.2172743324060038</v>
      </c>
      <c r="P14" s="1">
        <f>'Strategy Summary'!D39</f>
        <v>0.28652841701656195</v>
      </c>
      <c r="Q14" s="1">
        <f>'Strategy Summary'!E39</f>
        <v>0.3284589757503808</v>
      </c>
      <c r="R14" s="1">
        <f>'Strategy Summary'!F39</f>
        <v>0.35520137422913317</v>
      </c>
      <c r="S14" s="1">
        <f>'Strategy Summary'!G39</f>
        <v>0.37282671968750347</v>
      </c>
      <c r="T14" s="1">
        <f>'Strategy Summary'!H39</f>
        <v>0.3846960313668597</v>
      </c>
      <c r="U14" s="1">
        <f>'Strategy Summary'!I39</f>
        <v>0.39280542077587327</v>
      </c>
      <c r="V14" s="1">
        <f>'Strategy Summary'!J39</f>
        <v>0.39840078017127628</v>
      </c>
      <c r="X14" s="162">
        <f>'ER EL'!A9</f>
        <v>11</v>
      </c>
      <c r="Y14" s="34">
        <f>'ER EL'!B9</f>
        <v>-4.1986836980868192E-2</v>
      </c>
      <c r="Z14" s="34">
        <f>'ER EL'!C9</f>
        <v>0.47064092333946905</v>
      </c>
      <c r="AA14" s="34">
        <f>'ER EL'!D9</f>
        <v>0.51779525312221697</v>
      </c>
      <c r="AB14" s="34">
        <f>'ER EL'!E9</f>
        <v>0.56604055041797596</v>
      </c>
      <c r="AC14" s="34">
        <f>'ER EL'!F9</f>
        <v>0.6146990179090277</v>
      </c>
      <c r="AD14" s="34">
        <f>'ER EL'!G9</f>
        <v>0.66738009490756944</v>
      </c>
      <c r="AE14" s="34">
        <f>'ER EL'!H9</f>
        <v>0.46288894886429077</v>
      </c>
      <c r="AF14" s="34">
        <f>'ER EL'!I9</f>
        <v>0.35069259087031507</v>
      </c>
      <c r="AG14" s="34">
        <f>'ER EL'!J9</f>
        <v>0.2277834231524547</v>
      </c>
      <c r="AH14" s="34">
        <f>'ER EL'!K9</f>
        <v>5.9690795265877561E-2</v>
      </c>
    </row>
    <row r="15" spans="1:34" x14ac:dyDescent="0.3">
      <c r="A15" s="158">
        <f>Rules!L11</f>
        <v>15</v>
      </c>
      <c r="B15" s="49" t="str">
        <f>Rules!M11</f>
        <v>H</v>
      </c>
      <c r="C15" s="49" t="str">
        <f>Rules!N11</f>
        <v>S</v>
      </c>
      <c r="D15" s="49" t="str">
        <f>Rules!O11</f>
        <v>S</v>
      </c>
      <c r="E15" s="49" t="str">
        <f>Rules!P11</f>
        <v>S</v>
      </c>
      <c r="F15" s="49" t="str">
        <f>Rules!Q11</f>
        <v>S</v>
      </c>
      <c r="G15" s="49" t="str">
        <f>Rules!R11</f>
        <v>S</v>
      </c>
      <c r="H15" s="49" t="str">
        <f>Rules!S11</f>
        <v>H</v>
      </c>
      <c r="I15" s="49" t="str">
        <f>Rules!T11</f>
        <v>H</v>
      </c>
      <c r="J15" s="49" t="str">
        <f>Rules!U11</f>
        <v>H</v>
      </c>
      <c r="K15" s="49" t="str">
        <f>Rules!V11</f>
        <v>H</v>
      </c>
      <c r="M15" s="161">
        <f t="shared" ref="M15:M17" si="0">M9</f>
        <v>2</v>
      </c>
      <c r="N15" s="1">
        <f>'Strategy Summary'!B40</f>
        <v>0.45245460253032516</v>
      </c>
      <c r="O15" s="1">
        <f>'Strategy Summary'!C40</f>
        <v>0.59788800537222242</v>
      </c>
      <c r="P15" s="1">
        <f>'Strategy Summary'!D40</f>
        <v>0.66967850368870863</v>
      </c>
      <c r="Q15" s="1">
        <f>'Strategy Summary'!E40</f>
        <v>0.70979151165490939</v>
      </c>
      <c r="R15" s="1">
        <f>'Strategy Summary'!F40</f>
        <v>0.73400964654858014</v>
      </c>
      <c r="S15" s="1">
        <f>'Strategy Summary'!G40</f>
        <v>0.74938110656439338</v>
      </c>
      <c r="T15" s="1">
        <f>'Strategy Summary'!H40</f>
        <v>0.75946629490363282</v>
      </c>
      <c r="U15" s="1">
        <f>'Strategy Summary'!I40</f>
        <v>0.76623294356933536</v>
      </c>
      <c r="V15" s="1">
        <f>'Strategy Summary'!J40</f>
        <v>0.77084309039673715</v>
      </c>
      <c r="X15" s="162">
        <f>'ER EL'!A10</f>
        <v>12</v>
      </c>
      <c r="Y15" s="34">
        <f>'ER EL'!B10</f>
        <v>-0.4656605837768395</v>
      </c>
      <c r="Z15" s="34">
        <f>'ER EL'!C10</f>
        <v>-0.25338998596663803</v>
      </c>
      <c r="AA15" s="34">
        <f>'ER EL'!D10</f>
        <v>-0.23369089979808655</v>
      </c>
      <c r="AB15" s="34">
        <f>'ER EL'!E10</f>
        <v>-0.21106310899491437</v>
      </c>
      <c r="AC15" s="34">
        <f>'ER EL'!F10</f>
        <v>-0.16719266083547546</v>
      </c>
      <c r="AD15" s="34">
        <f>'ER EL'!G10</f>
        <v>-0.15369901583000456</v>
      </c>
      <c r="AE15" s="34">
        <f>'ER EL'!H10</f>
        <v>-0.21284771451731427</v>
      </c>
      <c r="AF15" s="34">
        <f>'ER EL'!I10</f>
        <v>-0.2715748050242861</v>
      </c>
      <c r="AG15" s="34">
        <f>'ER EL'!J10</f>
        <v>-0.34001328060893565</v>
      </c>
      <c r="AH15" s="34">
        <f>'ER EL'!K10</f>
        <v>-0.42069618899826788</v>
      </c>
    </row>
    <row r="16" spans="1:34" x14ac:dyDescent="0.3">
      <c r="A16" s="158">
        <f>Rules!L12</f>
        <v>16</v>
      </c>
      <c r="B16" s="49" t="str">
        <f>Rules!M12</f>
        <v>S</v>
      </c>
      <c r="C16" s="49" t="str">
        <f>Rules!N12</f>
        <v>S</v>
      </c>
      <c r="D16" s="49" t="str">
        <f>Rules!O12</f>
        <v>S</v>
      </c>
      <c r="E16" s="49" t="str">
        <f>Rules!P12</f>
        <v>S</v>
      </c>
      <c r="F16" s="49" t="str">
        <f>Rules!Q12</f>
        <v>S</v>
      </c>
      <c r="G16" s="49" t="str">
        <f>Rules!R12</f>
        <v>S</v>
      </c>
      <c r="H16" s="49" t="str">
        <f>Rules!S12</f>
        <v>H</v>
      </c>
      <c r="I16" s="49" t="str">
        <f>Rules!T12</f>
        <v>H</v>
      </c>
      <c r="J16" s="49" t="str">
        <f>Rules!U12</f>
        <v>H</v>
      </c>
      <c r="K16" s="49" t="str">
        <f>Rules!V12</f>
        <v>H</v>
      </c>
      <c r="M16" s="161">
        <f t="shared" si="0"/>
        <v>3</v>
      </c>
      <c r="N16" s="1">
        <f>'Strategy Summary'!B41</f>
        <v>0.62940931210061746</v>
      </c>
      <c r="O16" s="1">
        <f>'Strategy Summary'!C41</f>
        <v>0.77103678010466414</v>
      </c>
      <c r="P16" s="1">
        <f>'Strategy Summary'!D41</f>
        <v>0.83218404979905658</v>
      </c>
      <c r="Q16" s="1">
        <f>'Strategy Summary'!E41</f>
        <v>0.86332381401893732</v>
      </c>
      <c r="R16" s="1">
        <f>'Strategy Summary'!F41</f>
        <v>0.88097474379986873</v>
      </c>
      <c r="S16" s="1">
        <f>'Strategy Summary'!G41</f>
        <v>0.89170484838327269</v>
      </c>
      <c r="T16" s="1">
        <f>'Strategy Summary'!H41</f>
        <v>0.89853864547173179</v>
      </c>
      <c r="U16" s="1">
        <f>'Strategy Summary'!I41</f>
        <v>0.90303021478314338</v>
      </c>
      <c r="V16" s="1">
        <f>'Strategy Summary'!J41</f>
        <v>0.90604668636042607</v>
      </c>
      <c r="X16" s="162">
        <f>'ER EL'!A11</f>
        <v>13</v>
      </c>
      <c r="Y16" s="34">
        <f>'ER EL'!B11</f>
        <v>-0.50382768493563668</v>
      </c>
      <c r="Z16" s="34">
        <f>'ER EL'!C11</f>
        <v>-0.29278372720927737</v>
      </c>
      <c r="AA16" s="34">
        <f>'ER EL'!D11</f>
        <v>-0.2522502292357135</v>
      </c>
      <c r="AB16" s="34">
        <f>'ER EL'!E11</f>
        <v>-0.21106310899491437</v>
      </c>
      <c r="AC16" s="34">
        <f>'ER EL'!F11</f>
        <v>-0.16719266083547546</v>
      </c>
      <c r="AD16" s="34">
        <f>'ER EL'!G11</f>
        <v>-0.15369901583000456</v>
      </c>
      <c r="AE16" s="34">
        <f>'ER EL'!H11</f>
        <v>-0.26907287776607752</v>
      </c>
      <c r="AF16" s="34">
        <f>'ER EL'!I11</f>
        <v>-0.32360517609397998</v>
      </c>
      <c r="AG16" s="34">
        <f>'ER EL'!J11</f>
        <v>-0.3871551891368688</v>
      </c>
      <c r="AH16" s="34">
        <f>'ER EL'!K11</f>
        <v>-0.46207503264124877</v>
      </c>
    </row>
    <row r="17" spans="1:34" x14ac:dyDescent="0.3">
      <c r="A17" s="158" t="str">
        <f>Rules!L13</f>
        <v>17-21</v>
      </c>
      <c r="B17" s="49" t="str">
        <f>Rules!M13</f>
        <v>S</v>
      </c>
      <c r="C17" s="49" t="str">
        <f>Rules!N13</f>
        <v>S</v>
      </c>
      <c r="D17" s="49" t="str">
        <f>Rules!O13</f>
        <v>S</v>
      </c>
      <c r="E17" s="49" t="str">
        <f>Rules!P13</f>
        <v>S</v>
      </c>
      <c r="F17" s="49" t="str">
        <f>Rules!Q13</f>
        <v>S</v>
      </c>
      <c r="G17" s="49" t="str">
        <f>Rules!R13</f>
        <v>S</v>
      </c>
      <c r="H17" s="49" t="str">
        <f>Rules!S13</f>
        <v>S</v>
      </c>
      <c r="I17" s="49" t="str">
        <f>Rules!T13</f>
        <v>S</v>
      </c>
      <c r="J17" s="49" t="str">
        <f>Rules!U13</f>
        <v>S</v>
      </c>
      <c r="K17" s="49" t="str">
        <f>Rules!V13</f>
        <v>S</v>
      </c>
      <c r="M17" s="161">
        <f t="shared" si="0"/>
        <v>4</v>
      </c>
      <c r="N17" s="1">
        <f>'Strategy Summary'!B42</f>
        <v>0.73319918387908534</v>
      </c>
      <c r="O17" s="1">
        <f>'Strategy Summary'!C42</f>
        <v>0.86286796707943791</v>
      </c>
      <c r="P17" s="1">
        <f>'Strategy Summary'!D42</f>
        <v>0.91107218356275599</v>
      </c>
      <c r="Q17" s="1">
        <f>'Strategy Summary'!E42</f>
        <v>0.9332167119614555</v>
      </c>
      <c r="R17" s="1">
        <f>'Strategy Summary'!F42</f>
        <v>0.94492774360912524</v>
      </c>
      <c r="S17" s="1">
        <f>'Strategy Summary'!G42</f>
        <v>0.95171988138374108</v>
      </c>
      <c r="T17" s="1">
        <f>'Strategy Summary'!H42</f>
        <v>0.95590854078377052</v>
      </c>
      <c r="U17" s="1">
        <f>'Strategy Summary'!I42</f>
        <v>0.95860100033111806</v>
      </c>
      <c r="V17" s="1">
        <f>'Strategy Summary'!J42</f>
        <v>0.96038147498337123</v>
      </c>
      <c r="X17" s="162">
        <f>'ER EL'!A12</f>
        <v>14</v>
      </c>
      <c r="Y17" s="34">
        <f>'ER EL'!B12</f>
        <v>-0.53926856458309125</v>
      </c>
      <c r="Z17" s="34">
        <f>'ER EL'!C12</f>
        <v>-0.29278372720927737</v>
      </c>
      <c r="AA17" s="34">
        <f>'ER EL'!D12</f>
        <v>-0.2522502292357135</v>
      </c>
      <c r="AB17" s="34">
        <f>'ER EL'!E12</f>
        <v>-0.21106310899491437</v>
      </c>
      <c r="AC17" s="34">
        <f>'ER EL'!F12</f>
        <v>-0.16719266083547546</v>
      </c>
      <c r="AD17" s="34">
        <f>'ER EL'!G12</f>
        <v>-0.15369901583000456</v>
      </c>
      <c r="AE17" s="34">
        <f>'ER EL'!H12</f>
        <v>-0.3212819579256434</v>
      </c>
      <c r="AF17" s="34">
        <f>'ER EL'!I12</f>
        <v>-0.37191909208726714</v>
      </c>
      <c r="AG17" s="34">
        <f>'ER EL'!J12</f>
        <v>-0.43092981848423534</v>
      </c>
      <c r="AH17" s="34">
        <f>'ER EL'!K12</f>
        <v>-0.50049824459544534</v>
      </c>
    </row>
    <row r="18" spans="1:34" x14ac:dyDescent="0.3">
      <c r="A18" s="158" t="str">
        <f>Rules!L14</f>
        <v>Soft</v>
      </c>
      <c r="B18" s="158" t="str">
        <f>Rules!M14</f>
        <v>A</v>
      </c>
      <c r="C18" s="158">
        <f>Rules!N14</f>
        <v>2</v>
      </c>
      <c r="D18" s="158">
        <f>Rules!O14</f>
        <v>3</v>
      </c>
      <c r="E18" s="158">
        <f>Rules!P14</f>
        <v>4</v>
      </c>
      <c r="F18" s="158">
        <f>Rules!Q14</f>
        <v>5</v>
      </c>
      <c r="G18" s="158">
        <f>Rules!R14</f>
        <v>6</v>
      </c>
      <c r="H18" s="158">
        <f>Rules!S14</f>
        <v>7</v>
      </c>
      <c r="I18" s="158">
        <f>Rules!T14</f>
        <v>8</v>
      </c>
      <c r="J18" s="158">
        <f>Rules!U14</f>
        <v>9</v>
      </c>
      <c r="K18" s="158">
        <f>Rules!V14</f>
        <v>10</v>
      </c>
      <c r="M18" s="427" t="s">
        <v>255</v>
      </c>
      <c r="N18" s="428"/>
      <c r="O18" s="428"/>
      <c r="P18" s="428"/>
      <c r="Q18" s="428"/>
      <c r="R18" s="428"/>
      <c r="S18" s="428"/>
      <c r="T18" s="428"/>
      <c r="U18" s="428"/>
      <c r="V18" s="429"/>
      <c r="X18" s="162">
        <f>'ER EL'!A13</f>
        <v>15</v>
      </c>
      <c r="Y18" s="34">
        <f>'ER EL'!B13</f>
        <v>-0.57217795282715611</v>
      </c>
      <c r="Z18" s="34">
        <f>'ER EL'!C13</f>
        <v>-0.29278372720927737</v>
      </c>
      <c r="AA18" s="34">
        <f>'ER EL'!D13</f>
        <v>-0.2522502292357135</v>
      </c>
      <c r="AB18" s="34">
        <f>'ER EL'!E13</f>
        <v>-0.21106310899491437</v>
      </c>
      <c r="AC18" s="34">
        <f>'ER EL'!F13</f>
        <v>-0.16719266083547546</v>
      </c>
      <c r="AD18" s="34">
        <f>'ER EL'!G13</f>
        <v>-0.15369901583000456</v>
      </c>
      <c r="AE18" s="34">
        <f>'ER EL'!H13</f>
        <v>-0.36976181807381175</v>
      </c>
      <c r="AF18" s="34">
        <f>'ER EL'!I13</f>
        <v>-0.41678201408103377</v>
      </c>
      <c r="AG18" s="34">
        <f>'ER EL'!J13</f>
        <v>-0.47157768859250421</v>
      </c>
      <c r="AH18" s="34">
        <f>'ER EL'!K13</f>
        <v>-0.53617694141005634</v>
      </c>
    </row>
    <row r="19" spans="1:34" x14ac:dyDescent="0.3">
      <c r="A19" s="158">
        <f>Rules!L15</f>
        <v>13</v>
      </c>
      <c r="B19" s="49" t="str">
        <f>Rules!M15</f>
        <v>H</v>
      </c>
      <c r="C19" s="49" t="str">
        <f>Rules!N15</f>
        <v>H</v>
      </c>
      <c r="D19" s="49" t="str">
        <f>Rules!O15</f>
        <v>H</v>
      </c>
      <c r="E19" s="49" t="str">
        <f>Rules!P15</f>
        <v>H</v>
      </c>
      <c r="F19" s="49" t="str">
        <f>Rules!Q15</f>
        <v>H</v>
      </c>
      <c r="G19" s="49" t="str">
        <f>Rules!R15</f>
        <v>D</v>
      </c>
      <c r="H19" s="49" t="str">
        <f>Rules!S15</f>
        <v>H</v>
      </c>
      <c r="I19" s="49" t="str">
        <f>Rules!T15</f>
        <v>H</v>
      </c>
      <c r="J19" s="49" t="str">
        <f>Rules!U15</f>
        <v>H</v>
      </c>
      <c r="K19" s="49" t="str">
        <f>Rules!V15</f>
        <v>H</v>
      </c>
      <c r="M19" s="161" t="s">
        <v>130</v>
      </c>
      <c r="N19" s="161" t="str">
        <f>'Strategy Summary'!B62</f>
        <v>1x2</v>
      </c>
      <c r="O19" s="161" t="str">
        <f>'Strategy Summary'!C62</f>
        <v>1x3</v>
      </c>
      <c r="P19" s="161" t="str">
        <f>'Strategy Summary'!D62</f>
        <v>1x4</v>
      </c>
      <c r="Q19" s="161" t="str">
        <f>'Strategy Summary'!E62</f>
        <v>1x5</v>
      </c>
      <c r="R19" s="161" t="str">
        <f>'Strategy Summary'!F62</f>
        <v>1x6</v>
      </c>
      <c r="S19" s="161" t="str">
        <f>'Strategy Summary'!G62</f>
        <v>1x7</v>
      </c>
      <c r="T19" s="161" t="str">
        <f>'Strategy Summary'!H62</f>
        <v>1x8</v>
      </c>
      <c r="U19" s="161" t="str">
        <f>'Strategy Summary'!I62</f>
        <v>1x9</v>
      </c>
      <c r="V19" s="161" t="str">
        <f>'Strategy Summary'!J62</f>
        <v>1x10</v>
      </c>
      <c r="X19" s="162">
        <f>'ER EL'!A14</f>
        <v>16</v>
      </c>
      <c r="Y19" s="34">
        <f>'ER EL'!B14</f>
        <v>-0.57578184676460165</v>
      </c>
      <c r="Z19" s="34">
        <f>'ER EL'!C14</f>
        <v>-0.29278372720927737</v>
      </c>
      <c r="AA19" s="34">
        <f>'ER EL'!D14</f>
        <v>-0.2522502292357135</v>
      </c>
      <c r="AB19" s="34">
        <f>'ER EL'!E14</f>
        <v>-0.21106310899491437</v>
      </c>
      <c r="AC19" s="34">
        <f>'ER EL'!F14</f>
        <v>-0.16719266083547546</v>
      </c>
      <c r="AD19" s="34">
        <f>'ER EL'!G14</f>
        <v>-0.15369901583000456</v>
      </c>
      <c r="AE19" s="34">
        <f>'ER EL'!H14</f>
        <v>-0.41477883106853947</v>
      </c>
      <c r="AF19" s="34">
        <f>'ER EL'!I14</f>
        <v>-0.45844044164667419</v>
      </c>
      <c r="AG19" s="34">
        <f>'ER EL'!J14</f>
        <v>-0.50932213940732529</v>
      </c>
      <c r="AH19" s="34">
        <f>'ER EL'!K14</f>
        <v>-0.56930715988076663</v>
      </c>
    </row>
    <row r="20" spans="1:34" x14ac:dyDescent="0.3">
      <c r="A20" s="158">
        <f>Rules!L16</f>
        <v>14</v>
      </c>
      <c r="B20" s="49" t="str">
        <f>Rules!M16</f>
        <v>H</v>
      </c>
      <c r="C20" s="49" t="str">
        <f>Rules!N16</f>
        <v>H</v>
      </c>
      <c r="D20" s="49" t="str">
        <f>Rules!O16</f>
        <v>H</v>
      </c>
      <c r="E20" s="49" t="str">
        <f>Rules!P16</f>
        <v>H</v>
      </c>
      <c r="F20" s="49" t="str">
        <f>Rules!Q16</f>
        <v>D</v>
      </c>
      <c r="G20" s="49" t="str">
        <f>Rules!R16</f>
        <v>D</v>
      </c>
      <c r="H20" s="49" t="str">
        <f>Rules!S16</f>
        <v>H</v>
      </c>
      <c r="I20" s="49" t="str">
        <f>Rules!T16</f>
        <v>H</v>
      </c>
      <c r="J20" s="49" t="str">
        <f>Rules!U16</f>
        <v>H</v>
      </c>
      <c r="K20" s="49" t="str">
        <f>Rules!V16</f>
        <v>H</v>
      </c>
      <c r="M20" s="161">
        <f t="shared" ref="M20:M22" si="1">M9</f>
        <v>2</v>
      </c>
      <c r="N20" s="1">
        <f>'Strategy Summary'!B52</f>
        <v>6</v>
      </c>
      <c r="O20" s="1">
        <f>'Strategy Summary'!C52</f>
        <v>12</v>
      </c>
      <c r="P20" s="1">
        <f>'Strategy Summary'!D52</f>
        <v>20</v>
      </c>
      <c r="Q20" s="1">
        <f>'Strategy Summary'!E52</f>
        <v>30</v>
      </c>
      <c r="R20" s="1">
        <f>'Strategy Summary'!F52</f>
        <v>42</v>
      </c>
      <c r="S20" s="1">
        <f>'Strategy Summary'!G52</f>
        <v>56</v>
      </c>
      <c r="T20" s="1">
        <f>'Strategy Summary'!H52</f>
        <v>72</v>
      </c>
      <c r="U20" s="1">
        <f>'Strategy Summary'!I52</f>
        <v>90</v>
      </c>
      <c r="V20" s="1">
        <f>'Strategy Summary'!J52</f>
        <v>110</v>
      </c>
      <c r="X20" s="162">
        <f>'ER EL'!A15</f>
        <v>17</v>
      </c>
      <c r="Y20" s="34">
        <f>'ER EL'!B15</f>
        <v>-0.46435750824198774</v>
      </c>
      <c r="Z20" s="34">
        <f>'ER EL'!C15</f>
        <v>-0.15297458768154204</v>
      </c>
      <c r="AA20" s="34">
        <f>'ER EL'!D15</f>
        <v>-0.11721624142457354</v>
      </c>
      <c r="AB20" s="34">
        <f>'ER EL'!E15</f>
        <v>-8.0573373145316152E-2</v>
      </c>
      <c r="AC20" s="34">
        <f>'ER EL'!F15</f>
        <v>-4.4941375564924613E-2</v>
      </c>
      <c r="AD20" s="34">
        <f>'ER EL'!G15</f>
        <v>1.1739160673341797E-2</v>
      </c>
      <c r="AE20" s="34">
        <f>'ER EL'!H15</f>
        <v>-0.10680898948269474</v>
      </c>
      <c r="AF20" s="34">
        <f>'ER EL'!I15</f>
        <v>-0.38195097104844722</v>
      </c>
      <c r="AG20" s="34">
        <f>'ER EL'!J15</f>
        <v>-0.42315423964521748</v>
      </c>
      <c r="AH20" s="34">
        <f>'ER EL'!K15</f>
        <v>-0.46435750824198757</v>
      </c>
    </row>
    <row r="21" spans="1:34" x14ac:dyDescent="0.3">
      <c r="A21" s="158">
        <f>Rules!L17</f>
        <v>15</v>
      </c>
      <c r="B21" s="49" t="str">
        <f>Rules!M17</f>
        <v>H</v>
      </c>
      <c r="C21" s="49" t="str">
        <f>Rules!N17</f>
        <v>H</v>
      </c>
      <c r="D21" s="49" t="str">
        <f>Rules!O17</f>
        <v>H</v>
      </c>
      <c r="E21" s="49" t="str">
        <f>Rules!P17</f>
        <v>H</v>
      </c>
      <c r="F21" s="49" t="str">
        <f>Rules!Q17</f>
        <v>D</v>
      </c>
      <c r="G21" s="49" t="str">
        <f>Rules!R17</f>
        <v>D</v>
      </c>
      <c r="H21" s="49" t="str">
        <f>Rules!S17</f>
        <v>H</v>
      </c>
      <c r="I21" s="49" t="str">
        <f>Rules!T17</f>
        <v>H</v>
      </c>
      <c r="J21" s="49" t="str">
        <f>Rules!U17</f>
        <v>H</v>
      </c>
      <c r="K21" s="49" t="str">
        <f>Rules!V17</f>
        <v>H</v>
      </c>
      <c r="M21" s="161">
        <f t="shared" si="1"/>
        <v>3</v>
      </c>
      <c r="N21" s="1">
        <f>'Strategy Summary'!B53</f>
        <v>14</v>
      </c>
      <c r="O21" s="1">
        <f>'Strategy Summary'!C53</f>
        <v>39</v>
      </c>
      <c r="P21" s="1">
        <f>'Strategy Summary'!D53</f>
        <v>84</v>
      </c>
      <c r="Q21" s="1">
        <f>'Strategy Summary'!E53</f>
        <v>155</v>
      </c>
      <c r="R21" s="1">
        <f>'Strategy Summary'!F53</f>
        <v>258</v>
      </c>
      <c r="S21" s="1">
        <f>'Strategy Summary'!G53</f>
        <v>399</v>
      </c>
      <c r="T21" s="1">
        <f>'Strategy Summary'!H53</f>
        <v>584</v>
      </c>
      <c r="U21" s="1">
        <f>'Strategy Summary'!I53</f>
        <v>819</v>
      </c>
      <c r="V21" s="1">
        <f>'Strategy Summary'!J53</f>
        <v>1110</v>
      </c>
      <c r="X21" s="162">
        <f>'ER EL'!A16</f>
        <v>18</v>
      </c>
      <c r="Y21" s="34">
        <f>'ER EL'!B16</f>
        <v>-0.24150883119675959</v>
      </c>
      <c r="Z21" s="34">
        <f>'ER EL'!C16</f>
        <v>0.12174190222088777</v>
      </c>
      <c r="AA21" s="34">
        <f>'ER EL'!D16</f>
        <v>0.14830007284131125</v>
      </c>
      <c r="AB21" s="34">
        <f>'ER EL'!E16</f>
        <v>0.17585443719748528</v>
      </c>
      <c r="AC21" s="34">
        <f>'ER EL'!F16</f>
        <v>0.19956119497617708</v>
      </c>
      <c r="AD21" s="34">
        <f>'ER EL'!G16</f>
        <v>0.28344391604689845</v>
      </c>
      <c r="AE21" s="34">
        <f>'ER EL'!H16</f>
        <v>0.39955416733655175</v>
      </c>
      <c r="AF21" s="34">
        <f>'ER EL'!I16</f>
        <v>0.10595134861912359</v>
      </c>
      <c r="AG21" s="34">
        <f>'ER EL'!J16</f>
        <v>-0.18316335667343342</v>
      </c>
      <c r="AH21" s="34">
        <f>'ER EL'!K16</f>
        <v>-0.24150883119675953</v>
      </c>
    </row>
    <row r="22" spans="1:34" x14ac:dyDescent="0.3">
      <c r="A22" s="158">
        <f>Rules!L18</f>
        <v>16</v>
      </c>
      <c r="B22" s="49" t="str">
        <f>Rules!M18</f>
        <v>H</v>
      </c>
      <c r="C22" s="49" t="str">
        <f>Rules!N18</f>
        <v>H</v>
      </c>
      <c r="D22" s="49" t="str">
        <f>Rules!O18</f>
        <v>H</v>
      </c>
      <c r="E22" s="49" t="str">
        <f>Rules!P18</f>
        <v>D</v>
      </c>
      <c r="F22" s="49" t="str">
        <f>Rules!Q18</f>
        <v>D</v>
      </c>
      <c r="G22" s="49" t="str">
        <f>Rules!R18</f>
        <v>D</v>
      </c>
      <c r="H22" s="49" t="str">
        <f>Rules!S18</f>
        <v>H</v>
      </c>
      <c r="I22" s="49" t="str">
        <f>Rules!T18</f>
        <v>H</v>
      </c>
      <c r="J22" s="49" t="str">
        <f>Rules!U18</f>
        <v>H</v>
      </c>
      <c r="K22" s="49" t="str">
        <f>Rules!V18</f>
        <v>H</v>
      </c>
      <c r="M22" s="161">
        <f t="shared" si="1"/>
        <v>4</v>
      </c>
      <c r="N22" s="1">
        <f>'Strategy Summary'!B54</f>
        <v>30</v>
      </c>
      <c r="O22" s="1">
        <f>'Strategy Summary'!C54</f>
        <v>120</v>
      </c>
      <c r="P22" s="1">
        <f>'Strategy Summary'!D54</f>
        <v>340</v>
      </c>
      <c r="Q22" s="1">
        <f>'Strategy Summary'!E54</f>
        <v>780</v>
      </c>
      <c r="R22" s="1">
        <f>'Strategy Summary'!F54</f>
        <v>1554</v>
      </c>
      <c r="S22" s="1">
        <f>'Strategy Summary'!G54</f>
        <v>2800</v>
      </c>
      <c r="T22" s="1">
        <f>'Strategy Summary'!H54</f>
        <v>4680</v>
      </c>
      <c r="U22" s="1">
        <f>'Strategy Summary'!I54</f>
        <v>7380</v>
      </c>
      <c r="V22" s="1">
        <f>'Strategy Summary'!J54</f>
        <v>11110</v>
      </c>
      <c r="X22" s="162">
        <f>'ER EL'!A17</f>
        <v>19</v>
      </c>
      <c r="Y22" s="34">
        <f>'ER EL'!B17</f>
        <v>-1.8660154151531605E-2</v>
      </c>
      <c r="Z22" s="34">
        <f>'ER EL'!C17</f>
        <v>0.38630468602058998</v>
      </c>
      <c r="AA22" s="34">
        <f>'ER EL'!D17</f>
        <v>0.40436293659776018</v>
      </c>
      <c r="AB22" s="34">
        <f>'ER EL'!E17</f>
        <v>0.42317892482749647</v>
      </c>
      <c r="AC22" s="34">
        <f>'ER EL'!F17</f>
        <v>0.43951210416088371</v>
      </c>
      <c r="AD22" s="34">
        <f>'ER EL'!G17</f>
        <v>0.49597707378731903</v>
      </c>
      <c r="AE22" s="34">
        <f>'ER EL'!H17</f>
        <v>0.61597649575343139</v>
      </c>
      <c r="AF22" s="34">
        <f>'ER EL'!I17</f>
        <v>0.59385366828669439</v>
      </c>
      <c r="AG22" s="34">
        <f>'ER EL'!J17</f>
        <v>0.28759675706758142</v>
      </c>
      <c r="AH22" s="34">
        <f>'ER EL'!K17</f>
        <v>-1.8660154151531549E-2</v>
      </c>
    </row>
    <row r="23" spans="1:34" x14ac:dyDescent="0.3">
      <c r="A23" s="158">
        <f>Rules!L19</f>
        <v>17</v>
      </c>
      <c r="B23" s="49" t="str">
        <f>Rules!M19</f>
        <v>H</v>
      </c>
      <c r="C23" s="49" t="str">
        <f>Rules!N19</f>
        <v>H</v>
      </c>
      <c r="D23" s="49" t="str">
        <f>Rules!O19</f>
        <v>D</v>
      </c>
      <c r="E23" s="49" t="str">
        <f>Rules!P19</f>
        <v>D</v>
      </c>
      <c r="F23" s="49" t="str">
        <f>Rules!Q19</f>
        <v>D</v>
      </c>
      <c r="G23" s="49" t="str">
        <f>Rules!R19</f>
        <v>D</v>
      </c>
      <c r="H23" s="49" t="str">
        <f>Rules!S19</f>
        <v>H</v>
      </c>
      <c r="I23" s="49" t="str">
        <f>Rules!T19</f>
        <v>H</v>
      </c>
      <c r="J23" s="49" t="str">
        <f>Rules!U19</f>
        <v>H</v>
      </c>
      <c r="K23" s="49" t="str">
        <f>Rules!V19</f>
        <v>H</v>
      </c>
      <c r="M23" s="427" t="s">
        <v>251</v>
      </c>
      <c r="N23" s="428"/>
      <c r="O23" s="428"/>
      <c r="P23" s="428"/>
      <c r="Q23" s="428"/>
      <c r="R23" s="428"/>
      <c r="S23" s="428"/>
      <c r="T23" s="428"/>
      <c r="U23" s="428"/>
      <c r="V23" s="429"/>
      <c r="X23" s="162" t="str">
        <f>'ER EL'!A18</f>
        <v>Soft</v>
      </c>
      <c r="Y23" s="162" t="str">
        <f>'ER EL'!B18</f>
        <v>Ace</v>
      </c>
      <c r="Z23" s="162">
        <f>'ER EL'!C18</f>
        <v>2</v>
      </c>
      <c r="AA23" s="162">
        <f>'ER EL'!D18</f>
        <v>3</v>
      </c>
      <c r="AB23" s="162">
        <f>'ER EL'!E18</f>
        <v>4</v>
      </c>
      <c r="AC23" s="162">
        <f>'ER EL'!F18</f>
        <v>5</v>
      </c>
      <c r="AD23" s="162">
        <f>'ER EL'!G18</f>
        <v>6</v>
      </c>
      <c r="AE23" s="162">
        <f>'ER EL'!H18</f>
        <v>7</v>
      </c>
      <c r="AF23" s="162">
        <f>'ER EL'!I18</f>
        <v>8</v>
      </c>
      <c r="AG23" s="162">
        <f>'ER EL'!J18</f>
        <v>9</v>
      </c>
      <c r="AH23" s="162">
        <f>'ER EL'!K18</f>
        <v>10</v>
      </c>
    </row>
    <row r="24" spans="1:34" x14ac:dyDescent="0.3">
      <c r="A24" s="158">
        <f>Rules!L20</f>
        <v>18</v>
      </c>
      <c r="B24" s="49" t="str">
        <f>Rules!M20</f>
        <v>S</v>
      </c>
      <c r="C24" s="49" t="str">
        <f>Rules!N20</f>
        <v>S</v>
      </c>
      <c r="D24" s="49" t="str">
        <f>Rules!O20</f>
        <v>D</v>
      </c>
      <c r="E24" s="49" t="str">
        <f>Rules!P20</f>
        <v>D</v>
      </c>
      <c r="F24" s="49" t="str">
        <f>Rules!Q20</f>
        <v>D</v>
      </c>
      <c r="G24" s="49" t="str">
        <f>Rules!R20</f>
        <v>D</v>
      </c>
      <c r="H24" s="49" t="str">
        <f>Rules!S20</f>
        <v>S</v>
      </c>
      <c r="I24" s="49" t="str">
        <f>Rules!T20</f>
        <v>S</v>
      </c>
      <c r="J24" s="49" t="str">
        <f>Rules!U20</f>
        <v>H</v>
      </c>
      <c r="K24" s="49" t="str">
        <f>Rules!V20</f>
        <v>H</v>
      </c>
      <c r="M24" s="161" t="s">
        <v>130</v>
      </c>
      <c r="N24" s="161" t="str">
        <f>'Strategy Summary'!B98</f>
        <v>1x2</v>
      </c>
      <c r="O24" s="161" t="str">
        <f>'Strategy Summary'!C98</f>
        <v>1x3</v>
      </c>
      <c r="P24" s="161" t="str">
        <f>'Strategy Summary'!D98</f>
        <v>1x4</v>
      </c>
      <c r="Q24" s="161" t="str">
        <f>'Strategy Summary'!E98</f>
        <v>1x5</v>
      </c>
      <c r="R24" s="161" t="str">
        <f>'Strategy Summary'!F98</f>
        <v>1x6</v>
      </c>
      <c r="S24" s="161" t="str">
        <f>'Strategy Summary'!G98</f>
        <v>1x7</v>
      </c>
      <c r="T24" s="161" t="str">
        <f>'Strategy Summary'!H98</f>
        <v>1x8</v>
      </c>
      <c r="U24" s="161" t="str">
        <f>'Strategy Summary'!I98</f>
        <v>1x9</v>
      </c>
      <c r="V24" s="161" t="str">
        <f>'Strategy Summary'!J98</f>
        <v>1x10</v>
      </c>
      <c r="X24" s="162">
        <f>'ER EL'!A19</f>
        <v>13</v>
      </c>
      <c r="Y24" s="34">
        <f>'ER EL'!B19</f>
        <v>-0.2347217780244493</v>
      </c>
      <c r="Z24" s="34">
        <f>'ER EL'!C19</f>
        <v>4.6636132695309557E-2</v>
      </c>
      <c r="AA24" s="34">
        <f>'ER EL'!D19</f>
        <v>7.4118813392744121E-2</v>
      </c>
      <c r="AB24" s="34">
        <f>'ER EL'!E19</f>
        <v>0.10247714687203517</v>
      </c>
      <c r="AC24" s="34">
        <f>'ER EL'!F19</f>
        <v>0.13336273848321714</v>
      </c>
      <c r="AD24" s="34">
        <f>'ER EL'!G19</f>
        <v>0.17974820582791498</v>
      </c>
      <c r="AE24" s="34">
        <f>'ER EL'!H19</f>
        <v>0.12238569517899199</v>
      </c>
      <c r="AF24" s="34">
        <f>'ER EL'!I19</f>
        <v>5.4057070196311383E-2</v>
      </c>
      <c r="AG24" s="34">
        <f>'ER EL'!J19</f>
        <v>-3.7694688127479961E-2</v>
      </c>
      <c r="AH24" s="34">
        <f>'ER EL'!K19</f>
        <v>-0.16080628455762785</v>
      </c>
    </row>
    <row r="25" spans="1:34" x14ac:dyDescent="0.3">
      <c r="A25" s="158">
        <f>Rules!L21</f>
        <v>19</v>
      </c>
      <c r="B25" s="49" t="str">
        <f>Rules!M21</f>
        <v>S</v>
      </c>
      <c r="C25" s="49" t="str">
        <f>Rules!N21</f>
        <v>S</v>
      </c>
      <c r="D25" s="49" t="str">
        <f>Rules!O21</f>
        <v>S</v>
      </c>
      <c r="E25" s="49" t="str">
        <f>Rules!P21</f>
        <v>S</v>
      </c>
      <c r="F25" s="49" t="str">
        <f>Rules!Q21</f>
        <v>S</v>
      </c>
      <c r="G25" s="49" t="str">
        <f>Rules!R21</f>
        <v>S</v>
      </c>
      <c r="H25" s="49" t="str">
        <f>Rules!S21</f>
        <v>S</v>
      </c>
      <c r="I25" s="49" t="str">
        <f>Rules!T21</f>
        <v>S</v>
      </c>
      <c r="J25" s="49" t="str">
        <f>Rules!U21</f>
        <v>S</v>
      </c>
      <c r="K25" s="49" t="str">
        <f>Rules!V21</f>
        <v>S</v>
      </c>
      <c r="M25" s="161">
        <f t="shared" ref="M25:M27" si="2">M9</f>
        <v>2</v>
      </c>
      <c r="N25" s="1">
        <f t="shared" ref="N25:V25" si="3">N9/N20</f>
        <v>1.5269344893897951</v>
      </c>
      <c r="O25" s="1">
        <f t="shared" si="3"/>
        <v>2.663972955745034</v>
      </c>
      <c r="P25" s="1">
        <f t="shared" si="3"/>
        <v>2.8183966996473302</v>
      </c>
      <c r="Q25" s="1">
        <f t="shared" si="3"/>
        <v>2.7235313953687137</v>
      </c>
      <c r="R25" s="1">
        <f t="shared" si="3"/>
        <v>2.5651014665922638</v>
      </c>
      <c r="S25" s="1">
        <f t="shared" si="3"/>
        <v>2.398217714465904</v>
      </c>
      <c r="T25" s="1">
        <f t="shared" si="3"/>
        <v>2.2400796584380216</v>
      </c>
      <c r="U25" s="1">
        <f t="shared" si="3"/>
        <v>2.095496686886726</v>
      </c>
      <c r="V25" s="1">
        <f t="shared" si="3"/>
        <v>1.9649919082927401</v>
      </c>
      <c r="X25" s="162">
        <f>'ER EL'!A20</f>
        <v>14</v>
      </c>
      <c r="Y25" s="34">
        <f>'ER EL'!B20</f>
        <v>-0.26406959413166398</v>
      </c>
      <c r="Z25" s="34">
        <f>'ER EL'!C20</f>
        <v>2.2391856987839076E-2</v>
      </c>
      <c r="AA25" s="34">
        <f>'ER EL'!D20</f>
        <v>5.0806738919282862E-2</v>
      </c>
      <c r="AB25" s="34">
        <f>'ER EL'!E20</f>
        <v>8.0081414310110191E-2</v>
      </c>
      <c r="AC25" s="34">
        <f>'ER EL'!F20</f>
        <v>0.12595448524867892</v>
      </c>
      <c r="AD25" s="34">
        <f>'ER EL'!G20</f>
        <v>0.17974820582791493</v>
      </c>
      <c r="AE25" s="34">
        <f>'ER EL'!H20</f>
        <v>7.9507488494468218E-2</v>
      </c>
      <c r="AF25" s="34">
        <f>'ER EL'!I20</f>
        <v>1.3277219463208506E-2</v>
      </c>
      <c r="AG25" s="34">
        <f>'ER EL'!J20</f>
        <v>-7.5163189441683903E-2</v>
      </c>
      <c r="AH25" s="34">
        <f>'ER EL'!K20</f>
        <v>-0.19330354140765696</v>
      </c>
    </row>
    <row r="26" spans="1:34" x14ac:dyDescent="0.3">
      <c r="A26" s="158" t="str">
        <f>Rules!L22</f>
        <v>Pair</v>
      </c>
      <c r="B26" s="158" t="str">
        <f>Rules!M22</f>
        <v>A</v>
      </c>
      <c r="C26" s="158">
        <f>Rules!N22</f>
        <v>2</v>
      </c>
      <c r="D26" s="158">
        <f>Rules!O22</f>
        <v>3</v>
      </c>
      <c r="E26" s="158">
        <f>Rules!P22</f>
        <v>4</v>
      </c>
      <c r="F26" s="158">
        <f>Rules!Q22</f>
        <v>5</v>
      </c>
      <c r="G26" s="158">
        <f>Rules!R22</f>
        <v>6</v>
      </c>
      <c r="H26" s="158">
        <f>Rules!S22</f>
        <v>7</v>
      </c>
      <c r="I26" s="158">
        <f>Rules!T22</f>
        <v>8</v>
      </c>
      <c r="J26" s="158">
        <f>Rules!U22</f>
        <v>9</v>
      </c>
      <c r="K26" s="158">
        <f>Rules!V22</f>
        <v>10</v>
      </c>
      <c r="M26" s="161">
        <f t="shared" si="2"/>
        <v>3</v>
      </c>
      <c r="N26" s="1">
        <f t="shared" ref="N26:V26" si="4">N10/N21</f>
        <v>0.94789137742536922</v>
      </c>
      <c r="O26" s="1">
        <f t="shared" si="4"/>
        <v>1.1196904678111015</v>
      </c>
      <c r="P26" s="1">
        <f t="shared" si="4"/>
        <v>0.88365989989027383</v>
      </c>
      <c r="Q26" s="1">
        <f t="shared" si="4"/>
        <v>0.67832497474045395</v>
      </c>
      <c r="R26" s="1">
        <f t="shared" si="4"/>
        <v>0.52938957742221637</v>
      </c>
      <c r="S26" s="1">
        <f t="shared" si="4"/>
        <v>0.42253065188659972</v>
      </c>
      <c r="T26" s="1">
        <f t="shared" si="4"/>
        <v>0.34438732598421995</v>
      </c>
      <c r="U26" s="1">
        <f t="shared" si="4"/>
        <v>0.28584772098830025</v>
      </c>
      <c r="V26" s="1">
        <f t="shared" si="4"/>
        <v>0.24096692584946461</v>
      </c>
      <c r="X26" s="162">
        <f>'ER EL'!A21</f>
        <v>15</v>
      </c>
      <c r="Y26" s="34">
        <f>'ER EL'!B21</f>
        <v>-0.29312934580507016</v>
      </c>
      <c r="Z26" s="34">
        <f>'ER EL'!C21</f>
        <v>-1.2068474052642775E-4</v>
      </c>
      <c r="AA26" s="34">
        <f>'ER EL'!D21</f>
        <v>2.9159812622497394E-2</v>
      </c>
      <c r="AB26" s="34">
        <f>'ER EL'!E21</f>
        <v>5.9285376931179856E-2</v>
      </c>
      <c r="AC26" s="34">
        <f>'ER EL'!F21</f>
        <v>0.12595448524867892</v>
      </c>
      <c r="AD26" s="34">
        <f>'ER EL'!G21</f>
        <v>0.17974820582791493</v>
      </c>
      <c r="AE26" s="34">
        <f>'ER EL'!H21</f>
        <v>3.7028282279269284E-2</v>
      </c>
      <c r="AF26" s="34">
        <f>'ER EL'!I21</f>
        <v>-2.7054780502901651E-2</v>
      </c>
      <c r="AG26" s="34">
        <f>'ER EL'!J21</f>
        <v>-0.11218876868994296</v>
      </c>
      <c r="AH26" s="34">
        <f>'ER EL'!K21</f>
        <v>-0.22543993358238781</v>
      </c>
    </row>
    <row r="27" spans="1:34" x14ac:dyDescent="0.3">
      <c r="A27" s="158" t="str">
        <f>Rules!L23</f>
        <v>A</v>
      </c>
      <c r="B27" s="49">
        <f>Rules!M23</f>
        <v>2</v>
      </c>
      <c r="C27" s="49">
        <f>Rules!N23</f>
        <v>2</v>
      </c>
      <c r="D27" s="49">
        <f>Rules!O23</f>
        <v>2</v>
      </c>
      <c r="E27" s="49">
        <f>Rules!P23</f>
        <v>2</v>
      </c>
      <c r="F27" s="49">
        <f>Rules!Q23</f>
        <v>2</v>
      </c>
      <c r="G27" s="49">
        <f>Rules!R23</f>
        <v>2</v>
      </c>
      <c r="H27" s="49">
        <f>Rules!S23</f>
        <v>2</v>
      </c>
      <c r="I27" s="49">
        <f>Rules!T23</f>
        <v>2</v>
      </c>
      <c r="J27" s="49">
        <f>Rules!U23</f>
        <v>2</v>
      </c>
      <c r="K27" s="49">
        <f>Rules!V23</f>
        <v>2</v>
      </c>
      <c r="M27" s="161">
        <f t="shared" si="2"/>
        <v>4</v>
      </c>
      <c r="N27" s="1">
        <f t="shared" ref="N27:V27" si="5">N11/N22</f>
        <v>0.56912989928833757</v>
      </c>
      <c r="O27" s="1">
        <f t="shared" si="5"/>
        <v>0.44116473785574717</v>
      </c>
      <c r="P27" s="1">
        <f t="shared" si="5"/>
        <v>0.25555120412171406</v>
      </c>
      <c r="Q27" s="1">
        <f t="shared" si="5"/>
        <v>0.15453178667145048</v>
      </c>
      <c r="R27" s="1">
        <f t="shared" si="5"/>
        <v>9.9468606316278199E-2</v>
      </c>
      <c r="S27" s="1">
        <f t="shared" si="5"/>
        <v>6.7580448235037907E-2</v>
      </c>
      <c r="T27" s="1">
        <f t="shared" si="5"/>
        <v>4.7972476293408971E-2</v>
      </c>
      <c r="U27" s="1">
        <f t="shared" si="5"/>
        <v>3.5281429866946483E-2</v>
      </c>
      <c r="V27" s="1">
        <f t="shared" si="5"/>
        <v>2.6709321625856645E-2</v>
      </c>
      <c r="X27" s="162">
        <f>'ER EL'!A22</f>
        <v>16</v>
      </c>
      <c r="Y27" s="34">
        <f>'ER EL'!B22</f>
        <v>-0.31409107314591789</v>
      </c>
      <c r="Z27" s="34">
        <f>'ER EL'!C22</f>
        <v>-2.1025187774008636E-2</v>
      </c>
      <c r="AA27" s="34">
        <f>'ER EL'!D22</f>
        <v>9.0590953469109059E-3</v>
      </c>
      <c r="AB27" s="34">
        <f>'ER EL'!E22</f>
        <v>5.8426518743744854E-2</v>
      </c>
      <c r="AC27" s="34">
        <f>'ER EL'!F22</f>
        <v>0.12595448524867892</v>
      </c>
      <c r="AD27" s="34">
        <f>'ER EL'!G22</f>
        <v>0.17974820582791493</v>
      </c>
      <c r="AE27" s="34">
        <f>'ER EL'!H22</f>
        <v>-4.8901571730158577E-3</v>
      </c>
      <c r="AF27" s="34">
        <f>'ER EL'!I22</f>
        <v>-6.6794847920094075E-2</v>
      </c>
      <c r="AG27" s="34">
        <f>'ER EL'!J22</f>
        <v>-0.14864353463007479</v>
      </c>
      <c r="AH27" s="34">
        <f>'ER EL'!K22</f>
        <v>-0.25710121084742421</v>
      </c>
    </row>
    <row r="28" spans="1:34" x14ac:dyDescent="0.3">
      <c r="A28" s="158">
        <f>Rules!L24</f>
        <v>2</v>
      </c>
      <c r="B28" s="49" t="str">
        <f>Rules!M24</f>
        <v>H</v>
      </c>
      <c r="C28" s="49" t="str">
        <f>Rules!N24</f>
        <v>H</v>
      </c>
      <c r="D28" s="49" t="str">
        <f>Rules!O24</f>
        <v>H</v>
      </c>
      <c r="E28" s="49">
        <f>Rules!P24</f>
        <v>2</v>
      </c>
      <c r="F28" s="49">
        <f>Rules!Q24</f>
        <v>2</v>
      </c>
      <c r="G28" s="49">
        <f>Rules!R24</f>
        <v>2</v>
      </c>
      <c r="H28" s="49">
        <f>Rules!S24</f>
        <v>2</v>
      </c>
      <c r="I28" s="49" t="str">
        <f>Rules!T24</f>
        <v>H</v>
      </c>
      <c r="J28" s="49" t="str">
        <f>Rules!U24</f>
        <v>H</v>
      </c>
      <c r="K28" s="49" t="str">
        <f>Rules!V24</f>
        <v>H</v>
      </c>
      <c r="M28" s="427" t="s">
        <v>256</v>
      </c>
      <c r="N28" s="428"/>
      <c r="O28" s="428"/>
      <c r="P28" s="428"/>
      <c r="Q28" s="428"/>
      <c r="R28" s="428"/>
      <c r="S28" s="428"/>
      <c r="T28" s="428"/>
      <c r="U28" s="428"/>
      <c r="V28" s="429"/>
      <c r="X28" s="162">
        <f>'ER EL'!A23</f>
        <v>17</v>
      </c>
      <c r="Y28" s="34">
        <f>'ER EL'!B23</f>
        <v>-0.30094774596936275</v>
      </c>
      <c r="Z28" s="34">
        <f>'ER EL'!C23</f>
        <v>-4.9104358288915018E-4</v>
      </c>
      <c r="AA28" s="34">
        <f>'ER EL'!D23</f>
        <v>5.5095284479298484E-2</v>
      </c>
      <c r="AB28" s="34">
        <f>'ER EL'!E23</f>
        <v>0.11865255067432867</v>
      </c>
      <c r="AC28" s="34">
        <f>'ER EL'!F23</f>
        <v>0.18237815537354854</v>
      </c>
      <c r="AD28" s="34">
        <f>'ER EL'!G23</f>
        <v>0.25610428729099788</v>
      </c>
      <c r="AE28" s="34">
        <f>'ER EL'!H23</f>
        <v>5.3823463716116689E-2</v>
      </c>
      <c r="AF28" s="34">
        <f>'ER EL'!I23</f>
        <v>-7.2915398729642075E-2</v>
      </c>
      <c r="AG28" s="34">
        <f>'ER EL'!J23</f>
        <v>-0.14978689218213331</v>
      </c>
      <c r="AH28" s="34">
        <f>'ER EL'!K23</f>
        <v>-0.24941602102444038</v>
      </c>
    </row>
    <row r="29" spans="1:34" x14ac:dyDescent="0.3">
      <c r="A29" s="158">
        <f>Rules!L25</f>
        <v>3</v>
      </c>
      <c r="B29" s="49" t="str">
        <f>Rules!M25</f>
        <v>H</v>
      </c>
      <c r="C29" s="49" t="str">
        <f>Rules!N25</f>
        <v>H</v>
      </c>
      <c r="D29" s="49" t="str">
        <f>Rules!O25</f>
        <v>H</v>
      </c>
      <c r="E29" s="49">
        <f>Rules!P25</f>
        <v>2</v>
      </c>
      <c r="F29" s="49">
        <f>Rules!Q25</f>
        <v>2</v>
      </c>
      <c r="G29" s="49">
        <f>Rules!R25</f>
        <v>2</v>
      </c>
      <c r="H29" s="49">
        <f>Rules!S25</f>
        <v>2</v>
      </c>
      <c r="I29" s="49" t="str">
        <f>Rules!T25</f>
        <v>H</v>
      </c>
      <c r="J29" s="49" t="str">
        <f>Rules!U25</f>
        <v>H</v>
      </c>
      <c r="K29" s="49" t="str">
        <f>Rules!V25</f>
        <v>H</v>
      </c>
      <c r="M29" s="161"/>
      <c r="N29" s="161" t="str">
        <f t="shared" ref="N29:V29" si="6">N24</f>
        <v>1x2</v>
      </c>
      <c r="O29" s="161" t="str">
        <f t="shared" si="6"/>
        <v>1x3</v>
      </c>
      <c r="P29" s="161" t="str">
        <f t="shared" si="6"/>
        <v>1x4</v>
      </c>
      <c r="Q29" s="161" t="str">
        <f t="shared" si="6"/>
        <v>1x5</v>
      </c>
      <c r="R29" s="161" t="str">
        <f t="shared" si="6"/>
        <v>1x6</v>
      </c>
      <c r="S29" s="161" t="str">
        <f t="shared" si="6"/>
        <v>1x7</v>
      </c>
      <c r="T29" s="161" t="str">
        <f t="shared" si="6"/>
        <v>1x8</v>
      </c>
      <c r="U29" s="161" t="str">
        <f t="shared" si="6"/>
        <v>1x9</v>
      </c>
      <c r="V29" s="161" t="str">
        <f t="shared" si="6"/>
        <v>1x10</v>
      </c>
      <c r="X29" s="162">
        <f>'ER EL'!A24</f>
        <v>18</v>
      </c>
      <c r="Y29" s="34">
        <f>'ER EL'!B24</f>
        <v>-0.24150883119675959</v>
      </c>
      <c r="Z29" s="34">
        <f>'ER EL'!C24</f>
        <v>0.12174190222088777</v>
      </c>
      <c r="AA29" s="34">
        <f>'ER EL'!D24</f>
        <v>0.17764127567893764</v>
      </c>
      <c r="AB29" s="34">
        <f>'ER EL'!E24</f>
        <v>0.23700384775562167</v>
      </c>
      <c r="AC29" s="34">
        <f>'ER EL'!F24</f>
        <v>0.29522549562328776</v>
      </c>
      <c r="AD29" s="34">
        <f>'ER EL'!G24</f>
        <v>0.38150648207879329</v>
      </c>
      <c r="AE29" s="34">
        <f>'ER EL'!H24</f>
        <v>0.39955416733655175</v>
      </c>
      <c r="AF29" s="34">
        <f>'ER EL'!I24</f>
        <v>0.10595134861912359</v>
      </c>
      <c r="AG29" s="34">
        <f>'ER EL'!J24</f>
        <v>-0.10074430758041532</v>
      </c>
      <c r="AH29" s="34">
        <f>'ER EL'!K24</f>
        <v>-0.20109793381277147</v>
      </c>
    </row>
    <row r="30" spans="1:34" x14ac:dyDescent="0.3">
      <c r="A30" s="158">
        <f>Rules!L26</f>
        <v>4</v>
      </c>
      <c r="B30" s="49" t="str">
        <f>Rules!M26</f>
        <v>H</v>
      </c>
      <c r="C30" s="49" t="str">
        <f>Rules!N26</f>
        <v>H</v>
      </c>
      <c r="D30" s="49" t="str">
        <f>Rules!O26</f>
        <v>H</v>
      </c>
      <c r="E30" s="49" t="str">
        <f>Rules!P26</f>
        <v>H</v>
      </c>
      <c r="F30" s="49" t="str">
        <f>Rules!Q26</f>
        <v>H</v>
      </c>
      <c r="G30" s="49" t="str">
        <f>Rules!R26</f>
        <v>H</v>
      </c>
      <c r="H30" s="49" t="str">
        <f>Rules!S26</f>
        <v>H</v>
      </c>
      <c r="I30" s="49" t="str">
        <f>Rules!T26</f>
        <v>H</v>
      </c>
      <c r="J30" s="49" t="str">
        <f>Rules!U26</f>
        <v>H</v>
      </c>
      <c r="K30" s="49" t="str">
        <f>Rules!V26</f>
        <v>H</v>
      </c>
      <c r="M30" s="161">
        <v>2</v>
      </c>
      <c r="N30" s="1">
        <f>'Strategy Summary'!B76</f>
        <v>13.260998929937635</v>
      </c>
      <c r="O30" s="1">
        <f>'Strategy Summary'!C76</f>
        <v>20.070648503024</v>
      </c>
      <c r="P30" s="1">
        <f>'Strategy Summary'!D76</f>
        <v>29.86507688366348</v>
      </c>
      <c r="Q30" s="1">
        <f>'Strategy Summary'!E76</f>
        <v>42.265932329979137</v>
      </c>
      <c r="R30" s="1">
        <f>'Strategy Summary'!F76</f>
        <v>57.219956437207735</v>
      </c>
      <c r="S30" s="1">
        <f>'Strategy Summary'!G76</f>
        <v>74.728331832032907</v>
      </c>
      <c r="T30" s="1">
        <f>'Strategy Summary'!H76</f>
        <v>94.803417193301428</v>
      </c>
      <c r="U30" s="1">
        <f>'Strategy Summary'!I76</f>
        <v>117.45775322678492</v>
      </c>
      <c r="V30" s="1">
        <f>'Strategy Summary'!J76</f>
        <v>142.70089642158595</v>
      </c>
      <c r="X30" s="162">
        <f>'ER EL'!A25</f>
        <v>19</v>
      </c>
      <c r="Y30" s="34">
        <f>'ER EL'!B25</f>
        <v>-1.8660154151531605E-2</v>
      </c>
      <c r="Z30" s="34">
        <f>'ER EL'!C25</f>
        <v>0.38630468602058998</v>
      </c>
      <c r="AA30" s="34">
        <f>'ER EL'!D25</f>
        <v>0.40436293659776018</v>
      </c>
      <c r="AB30" s="34">
        <f>'ER EL'!E25</f>
        <v>0.42317892482749647</v>
      </c>
      <c r="AC30" s="34">
        <f>'ER EL'!F25</f>
        <v>0.43951210416088371</v>
      </c>
      <c r="AD30" s="34">
        <f>'ER EL'!G25</f>
        <v>0.49597707378731903</v>
      </c>
      <c r="AE30" s="34">
        <f>'ER EL'!H25</f>
        <v>0.61597649575343139</v>
      </c>
      <c r="AF30" s="34">
        <f>'ER EL'!I25</f>
        <v>0.59385366828669439</v>
      </c>
      <c r="AG30" s="34">
        <f>'ER EL'!J25</f>
        <v>0.28759675706758142</v>
      </c>
      <c r="AH30" s="34">
        <f>'ER EL'!K25</f>
        <v>-1.8660154151531549E-2</v>
      </c>
    </row>
    <row r="31" spans="1:34" x14ac:dyDescent="0.3">
      <c r="A31" s="158">
        <f>Rules!L27</f>
        <v>5</v>
      </c>
      <c r="B31" s="49" t="str">
        <f>Rules!M27</f>
        <v>H</v>
      </c>
      <c r="C31" s="49" t="str">
        <f>Rules!N27</f>
        <v>D</v>
      </c>
      <c r="D31" s="49" t="str">
        <f>Rules!O27</f>
        <v>D</v>
      </c>
      <c r="E31" s="49" t="str">
        <f>Rules!P27</f>
        <v>D</v>
      </c>
      <c r="F31" s="49" t="str">
        <f>Rules!Q27</f>
        <v>D</v>
      </c>
      <c r="G31" s="49" t="str">
        <f>Rules!R27</f>
        <v>D</v>
      </c>
      <c r="H31" s="49" t="str">
        <f>Rules!S27</f>
        <v>D</v>
      </c>
      <c r="I31" s="49" t="str">
        <f>Rules!T27</f>
        <v>D</v>
      </c>
      <c r="J31" s="49" t="str">
        <f>Rules!U27</f>
        <v>D</v>
      </c>
      <c r="K31" s="49" t="str">
        <f>Rules!V27</f>
        <v>H</v>
      </c>
      <c r="M31" s="161">
        <v>3</v>
      </c>
      <c r="N31" s="1">
        <f>'Strategy Summary'!B77</f>
        <v>22.243077327972482</v>
      </c>
      <c r="O31" s="1">
        <f>'Strategy Summary'!C77</f>
        <v>50.581244638817303</v>
      </c>
      <c r="P31" s="1">
        <f>'Strategy Summary'!D77</f>
        <v>100.93920932548883</v>
      </c>
      <c r="Q31" s="1">
        <f>'Strategy Summary'!E77</f>
        <v>179.53865917174852</v>
      </c>
      <c r="R31" s="1">
        <f>'Strategy Summary'!F77</f>
        <v>292.85743072177098</v>
      </c>
      <c r="S31" s="1">
        <f>'Strategy Summary'!G77</f>
        <v>447.45747510896314</v>
      </c>
      <c r="T31" s="1">
        <f>'Strategy Summary'!H77</f>
        <v>649.94422103392185</v>
      </c>
      <c r="U31" s="1">
        <f>'Strategy Summary'!I77</f>
        <v>906.94639735468581</v>
      </c>
      <c r="V31" s="1">
        <f>'Strategy Summary'!J77</f>
        <v>1225.1024331415535</v>
      </c>
      <c r="X31" s="162">
        <f>'ER EL'!A26</f>
        <v>20</v>
      </c>
      <c r="Y31" s="34">
        <f>'ER EL'!B26</f>
        <v>0.20418852289369643</v>
      </c>
      <c r="Z31" s="34">
        <f>'ER EL'!C26</f>
        <v>0.63998657521683899</v>
      </c>
      <c r="AA31" s="34">
        <f>'ER EL'!D26</f>
        <v>0.65027209425148147</v>
      </c>
      <c r="AB31" s="34">
        <f>'ER EL'!E26</f>
        <v>0.66104996194807175</v>
      </c>
      <c r="AC31" s="34">
        <f>'ER EL'!F26</f>
        <v>0.67035969063279999</v>
      </c>
      <c r="AD31" s="34">
        <f>'ER EL'!G26</f>
        <v>0.70395857017134456</v>
      </c>
      <c r="AE31" s="34">
        <f>'ER EL'!H26</f>
        <v>0.77322722653717502</v>
      </c>
      <c r="AF31" s="34">
        <f>'ER EL'!I26</f>
        <v>0.79181515955189852</v>
      </c>
      <c r="AG31" s="34">
        <f>'ER EL'!J26</f>
        <v>0.75835687080859615</v>
      </c>
      <c r="AH31" s="34">
        <f>'ER EL'!K26</f>
        <v>0.43495775366292733</v>
      </c>
    </row>
    <row r="32" spans="1:34" x14ac:dyDescent="0.3">
      <c r="A32" s="158">
        <f>Rules!L28</f>
        <v>6</v>
      </c>
      <c r="B32" s="49" t="str">
        <f>Rules!M28</f>
        <v>H</v>
      </c>
      <c r="C32" s="49" t="str">
        <f>Rules!N28</f>
        <v>H</v>
      </c>
      <c r="D32" s="49">
        <f>Rules!O28</f>
        <v>2</v>
      </c>
      <c r="E32" s="49">
        <f>Rules!P28</f>
        <v>2</v>
      </c>
      <c r="F32" s="49">
        <f>Rules!Q28</f>
        <v>2</v>
      </c>
      <c r="G32" s="49">
        <f>Rules!R28</f>
        <v>2</v>
      </c>
      <c r="H32" s="49" t="str">
        <f>Rules!S28</f>
        <v>H</v>
      </c>
      <c r="I32" s="49" t="str">
        <f>Rules!T28</f>
        <v>H</v>
      </c>
      <c r="J32" s="49" t="str">
        <f>Rules!U28</f>
        <v>H</v>
      </c>
      <c r="K32" s="49" t="str">
        <f>Rules!V28</f>
        <v>H</v>
      </c>
      <c r="M32" s="161">
        <v>3</v>
      </c>
      <c r="N32" s="1">
        <f>'Strategy Summary'!B78</f>
        <v>40.916575822249435</v>
      </c>
      <c r="O32" s="1">
        <f>'Strategy Summary'!C78</f>
        <v>139.07110308679762</v>
      </c>
      <c r="P32" s="1">
        <f>'Strategy Summary'!D78</f>
        <v>373.18667624164192</v>
      </c>
      <c r="Q32" s="1">
        <f>'Strategy Summary'!E78</f>
        <v>835.81872249220521</v>
      </c>
      <c r="R32" s="1">
        <f>'Strategy Summary'!F78</f>
        <v>1644.570191223871</v>
      </c>
      <c r="S32" s="1">
        <f>'Strategy Summary'!G78</f>
        <v>2942.0421436704414</v>
      </c>
      <c r="T32" s="1">
        <f>'Strategy Summary'!H78</f>
        <v>4895.8658703506981</v>
      </c>
      <c r="U32" s="1">
        <f>'Strategy Summary'!I78</f>
        <v>7698.7192767906718</v>
      </c>
      <c r="V32" s="1">
        <f>'Strategy Summary'!J78</f>
        <v>11568.31976605168</v>
      </c>
      <c r="X32" s="162">
        <f>'ER EL'!A27</f>
        <v>21</v>
      </c>
      <c r="Y32" s="34">
        <f>'ER EL'!B27</f>
        <v>1.5</v>
      </c>
      <c r="Z32" s="34">
        <f>'ER EL'!C27</f>
        <v>1.5</v>
      </c>
      <c r="AA32" s="34">
        <f>'ER EL'!D27</f>
        <v>1.5</v>
      </c>
      <c r="AB32" s="34">
        <f>'ER EL'!E27</f>
        <v>1.5</v>
      </c>
      <c r="AC32" s="34">
        <f>'ER EL'!F27</f>
        <v>1.5</v>
      </c>
      <c r="AD32" s="34">
        <f>'ER EL'!G27</f>
        <v>1.5</v>
      </c>
      <c r="AE32" s="34">
        <f>'ER EL'!H27</f>
        <v>1.5</v>
      </c>
      <c r="AF32" s="34">
        <f>'ER EL'!I27</f>
        <v>1.5</v>
      </c>
      <c r="AG32" s="34">
        <f>'ER EL'!J27</f>
        <v>1.5</v>
      </c>
      <c r="AH32" s="34">
        <f>'ER EL'!K27</f>
        <v>1.5</v>
      </c>
    </row>
    <row r="33" spans="1:34" x14ac:dyDescent="0.3">
      <c r="A33" s="158">
        <f>Rules!L29</f>
        <v>7</v>
      </c>
      <c r="B33" s="49" t="str">
        <f>Rules!M29</f>
        <v>H</v>
      </c>
      <c r="C33" s="49">
        <f>Rules!N29</f>
        <v>2</v>
      </c>
      <c r="D33" s="49">
        <f>Rules!O29</f>
        <v>2</v>
      </c>
      <c r="E33" s="49">
        <f>Rules!P29</f>
        <v>2</v>
      </c>
      <c r="F33" s="49">
        <f>Rules!Q29</f>
        <v>2</v>
      </c>
      <c r="G33" s="49">
        <f>Rules!R29</f>
        <v>2</v>
      </c>
      <c r="H33" s="49">
        <f>Rules!S29</f>
        <v>2</v>
      </c>
      <c r="I33" s="49" t="str">
        <f>Rules!T29</f>
        <v>H</v>
      </c>
      <c r="J33" s="49" t="str">
        <f>Rules!U29</f>
        <v>H</v>
      </c>
      <c r="K33" s="49" t="str">
        <f>Rules!V29</f>
        <v>H</v>
      </c>
      <c r="M33" s="427" t="s">
        <v>151</v>
      </c>
      <c r="N33" s="428"/>
      <c r="O33" s="428"/>
      <c r="P33" s="428"/>
      <c r="Q33" s="428"/>
      <c r="R33" s="428"/>
      <c r="S33" s="428"/>
      <c r="T33" s="428"/>
      <c r="U33" s="428"/>
      <c r="V33" s="429"/>
      <c r="X33" s="162" t="str">
        <f>'ER EL'!A28</f>
        <v>Pair</v>
      </c>
      <c r="Y33" s="162" t="str">
        <f>'ER EL'!B28</f>
        <v>Ace</v>
      </c>
      <c r="Z33" s="162">
        <f>'ER EL'!C28</f>
        <v>2</v>
      </c>
      <c r="AA33" s="162">
        <f>'ER EL'!D28</f>
        <v>3</v>
      </c>
      <c r="AB33" s="162">
        <f>'ER EL'!E28</f>
        <v>4</v>
      </c>
      <c r="AC33" s="162">
        <f>'ER EL'!F28</f>
        <v>5</v>
      </c>
      <c r="AD33" s="162">
        <f>'ER EL'!G28</f>
        <v>6</v>
      </c>
      <c r="AE33" s="162">
        <f>'ER EL'!H28</f>
        <v>7</v>
      </c>
      <c r="AF33" s="162">
        <f>'ER EL'!I28</f>
        <v>8</v>
      </c>
      <c r="AG33" s="162">
        <f>'ER EL'!J28</f>
        <v>9</v>
      </c>
      <c r="AH33" s="162">
        <f>'ER EL'!K28</f>
        <v>10</v>
      </c>
    </row>
    <row r="34" spans="1:34" x14ac:dyDescent="0.3">
      <c r="A34" s="158">
        <f>Rules!L30</f>
        <v>8</v>
      </c>
      <c r="B34" s="49" t="str">
        <f>Rules!M30</f>
        <v>S</v>
      </c>
      <c r="C34" s="49">
        <f>Rules!N30</f>
        <v>2</v>
      </c>
      <c r="D34" s="49">
        <f>Rules!O30</f>
        <v>2</v>
      </c>
      <c r="E34" s="49">
        <f>Rules!P30</f>
        <v>2</v>
      </c>
      <c r="F34" s="49">
        <f>Rules!Q30</f>
        <v>2</v>
      </c>
      <c r="G34" s="49">
        <f>Rules!R30</f>
        <v>2</v>
      </c>
      <c r="H34" s="49">
        <f>Rules!S30</f>
        <v>2</v>
      </c>
      <c r="I34" s="49">
        <f>Rules!T30</f>
        <v>2</v>
      </c>
      <c r="J34" s="49">
        <f>Rules!U30</f>
        <v>2</v>
      </c>
      <c r="K34" s="49" t="str">
        <f>Rules!V30</f>
        <v>H</v>
      </c>
      <c r="M34" s="161" t="s">
        <v>130</v>
      </c>
      <c r="N34" s="161" t="str">
        <f t="shared" ref="N34:V34" si="7">N24</f>
        <v>1x2</v>
      </c>
      <c r="O34" s="161" t="str">
        <f t="shared" si="7"/>
        <v>1x3</v>
      </c>
      <c r="P34" s="161" t="str">
        <f t="shared" si="7"/>
        <v>1x4</v>
      </c>
      <c r="Q34" s="161" t="str">
        <f t="shared" si="7"/>
        <v>1x5</v>
      </c>
      <c r="R34" s="161" t="str">
        <f t="shared" si="7"/>
        <v>1x6</v>
      </c>
      <c r="S34" s="161" t="str">
        <f t="shared" si="7"/>
        <v>1x7</v>
      </c>
      <c r="T34" s="161" t="str">
        <f t="shared" si="7"/>
        <v>1x8</v>
      </c>
      <c r="U34" s="161" t="str">
        <f t="shared" si="7"/>
        <v>1x9</v>
      </c>
      <c r="V34" s="161" t="str">
        <f t="shared" si="7"/>
        <v>1x10</v>
      </c>
      <c r="X34" s="162" t="str">
        <f>'ER EL'!A29</f>
        <v>Ace</v>
      </c>
      <c r="Y34" s="34">
        <f>'ER EL'!B29</f>
        <v>-0.11815715102876462</v>
      </c>
      <c r="Z34" s="34">
        <f>'ER EL'!C29</f>
        <v>0.47064092333946905</v>
      </c>
      <c r="AA34" s="34">
        <f>'ER EL'!D29</f>
        <v>0.51779525312221697</v>
      </c>
      <c r="AB34" s="34">
        <f>'ER EL'!E29</f>
        <v>0.56604055041797596</v>
      </c>
      <c r="AC34" s="34">
        <f>'ER EL'!F29</f>
        <v>0.6146990179090277</v>
      </c>
      <c r="AD34" s="34">
        <f>'ER EL'!G29</f>
        <v>0.66738009490756944</v>
      </c>
      <c r="AE34" s="34">
        <f>'ER EL'!H29</f>
        <v>0.46288894886429077</v>
      </c>
      <c r="AF34" s="34">
        <f>'ER EL'!I29</f>
        <v>0.35069259087031507</v>
      </c>
      <c r="AG34" s="34">
        <f>'ER EL'!J29</f>
        <v>0.2277834231524547</v>
      </c>
      <c r="AH34" s="34">
        <f>'ER EL'!K29</f>
        <v>5.935764187064374E-2</v>
      </c>
    </row>
    <row r="35" spans="1:34" x14ac:dyDescent="0.3">
      <c r="A35" s="158">
        <f>Rules!L31</f>
        <v>9</v>
      </c>
      <c r="B35" s="49" t="str">
        <f>Rules!M31</f>
        <v>S</v>
      </c>
      <c r="C35" s="49">
        <f>Rules!N31</f>
        <v>2</v>
      </c>
      <c r="D35" s="49">
        <f>Rules!O31</f>
        <v>2</v>
      </c>
      <c r="E35" s="49">
        <f>Rules!P31</f>
        <v>2</v>
      </c>
      <c r="F35" s="49">
        <f>Rules!Q31</f>
        <v>2</v>
      </c>
      <c r="G35" s="49">
        <f>Rules!R31</f>
        <v>2</v>
      </c>
      <c r="H35" s="49" t="str">
        <f>Rules!S31</f>
        <v>S</v>
      </c>
      <c r="I35" s="49">
        <f>Rules!T31</f>
        <v>2</v>
      </c>
      <c r="J35" s="49">
        <f>Rules!U31</f>
        <v>2</v>
      </c>
      <c r="K35" s="49" t="str">
        <f>Rules!V31</f>
        <v>S</v>
      </c>
      <c r="M35" s="161">
        <v>2</v>
      </c>
      <c r="N35" s="1">
        <f t="shared" ref="N35:V35" si="8">N9/N30</f>
        <v>0.69086853748670474</v>
      </c>
      <c r="O35" s="1">
        <f t="shared" si="8"/>
        <v>1.5927574768759418</v>
      </c>
      <c r="P35" s="1">
        <f t="shared" si="8"/>
        <v>1.8874196846210187</v>
      </c>
      <c r="Q35" s="1">
        <f t="shared" si="8"/>
        <v>1.9331394661583639</v>
      </c>
      <c r="R35" s="1">
        <f t="shared" si="8"/>
        <v>1.8828092208546321</v>
      </c>
      <c r="S35" s="1">
        <f t="shared" si="8"/>
        <v>1.7971790446487894</v>
      </c>
      <c r="T35" s="1">
        <f t="shared" si="8"/>
        <v>1.7012649984829196</v>
      </c>
      <c r="U35" s="1">
        <f t="shared" si="8"/>
        <v>1.6056385946330058</v>
      </c>
      <c r="V35" s="1">
        <f t="shared" si="8"/>
        <v>1.5147004351929576</v>
      </c>
      <c r="X35" s="162">
        <f>'ER EL'!A30</f>
        <v>2</v>
      </c>
      <c r="Y35" s="34">
        <f>'ER EL'!B30</f>
        <v>-0.38538530661686632</v>
      </c>
      <c r="Z35" s="34">
        <f>'ER EL'!C30</f>
        <v>-0.11491332761892138</v>
      </c>
      <c r="AA35" s="34">
        <f>'ER EL'!D30</f>
        <v>-8.261331429974432E-2</v>
      </c>
      <c r="AB35" s="34">
        <f>'ER EL'!E30</f>
        <v>-4.4200824271668826E-2</v>
      </c>
      <c r="AC35" s="34">
        <f>'ER EL'!F30</f>
        <v>2.7460064569566803E-2</v>
      </c>
      <c r="AD35" s="34">
        <f>'ER EL'!G30</f>
        <v>7.7766823892602366E-2</v>
      </c>
      <c r="AE35" s="34">
        <f>'ER EL'!H30</f>
        <v>-5.4514042751724501E-2</v>
      </c>
      <c r="AF35" s="34">
        <f>'ER EL'!I30</f>
        <v>-0.15933415266020512</v>
      </c>
      <c r="AG35" s="34">
        <f>'ER EL'!J30</f>
        <v>-0.24066617915336552</v>
      </c>
      <c r="AH35" s="34">
        <f>'ER EL'!K30</f>
        <v>-0.33509986436351102</v>
      </c>
    </row>
    <row r="36" spans="1:34" x14ac:dyDescent="0.3">
      <c r="A36" s="158">
        <f>Rules!L32</f>
        <v>10</v>
      </c>
      <c r="B36" s="49" t="str">
        <f>Rules!M32</f>
        <v>S</v>
      </c>
      <c r="C36" s="49" t="str">
        <f>Rules!N32</f>
        <v>S</v>
      </c>
      <c r="D36" s="49" t="str">
        <f>Rules!O32</f>
        <v>S</v>
      </c>
      <c r="E36" s="49" t="str">
        <f>Rules!P32</f>
        <v>S</v>
      </c>
      <c r="F36" s="49" t="str">
        <f>Rules!Q32</f>
        <v>S</v>
      </c>
      <c r="G36" s="49" t="str">
        <f>Rules!R32</f>
        <v>S</v>
      </c>
      <c r="H36" s="49" t="str">
        <f>Rules!S32</f>
        <v>S</v>
      </c>
      <c r="I36" s="49" t="str">
        <f>Rules!T32</f>
        <v>S</v>
      </c>
      <c r="J36" s="49" t="str">
        <f>Rules!U32</f>
        <v>S</v>
      </c>
      <c r="K36" s="49" t="str">
        <f>Rules!V32</f>
        <v>S</v>
      </c>
      <c r="M36" s="161">
        <v>3</v>
      </c>
      <c r="N36" s="1">
        <f t="shared" ref="N36:V36" si="9">N10/N31</f>
        <v>0.5966116598114084</v>
      </c>
      <c r="O36" s="1">
        <f t="shared" si="9"/>
        <v>0.86332253301495687</v>
      </c>
      <c r="P36" s="1">
        <f t="shared" si="9"/>
        <v>0.73536767413571702</v>
      </c>
      <c r="Q36" s="1">
        <f t="shared" si="9"/>
        <v>0.58561410433722805</v>
      </c>
      <c r="R36" s="1">
        <f t="shared" si="9"/>
        <v>0.4663788473398579</v>
      </c>
      <c r="S36" s="1">
        <f t="shared" si="9"/>
        <v>0.37677263087782581</v>
      </c>
      <c r="T36" s="1">
        <f t="shared" si="9"/>
        <v>0.30944532140749276</v>
      </c>
      <c r="U36" s="1">
        <f t="shared" si="9"/>
        <v>0.25812912887933681</v>
      </c>
      <c r="V36" s="1">
        <f t="shared" si="9"/>
        <v>0.2183272846883659</v>
      </c>
      <c r="X36" s="162">
        <f>'ER EL'!A31</f>
        <v>3</v>
      </c>
      <c r="Y36" s="34">
        <f>'ER EL'!B31</f>
        <v>-0.4196869034710109</v>
      </c>
      <c r="Z36" s="34">
        <f>'ER EL'!C31</f>
        <v>-0.14075911746001996</v>
      </c>
      <c r="AA36" s="34">
        <f>'ER EL'!D31</f>
        <v>-0.10729107800860832</v>
      </c>
      <c r="AB36" s="34">
        <f>'ER EL'!E31</f>
        <v>-7.2522581417810733E-2</v>
      </c>
      <c r="AC36" s="34">
        <f>'ER EL'!F31</f>
        <v>3.3991424279342097E-4</v>
      </c>
      <c r="AD36" s="34">
        <f>'ER EL'!G31</f>
        <v>4.8942606413118622E-2</v>
      </c>
      <c r="AE36" s="34">
        <f>'ER EL'!H31</f>
        <v>-0.11487517708071332</v>
      </c>
      <c r="AF36" s="34">
        <f>'ER EL'!I31</f>
        <v>-0.21724188132078476</v>
      </c>
      <c r="AG36" s="34">
        <f>'ER EL'!J31</f>
        <v>-0.29264070019772603</v>
      </c>
      <c r="AH36" s="34">
        <f>'ER EL'!K31</f>
        <v>-0.38050766229289545</v>
      </c>
    </row>
    <row r="37" spans="1:34" x14ac:dyDescent="0.3">
      <c r="A37" s="434" t="str">
        <f>Summary!B33</f>
        <v>EV = -0.0313878519608082</v>
      </c>
      <c r="B37" s="434"/>
      <c r="C37" s="434"/>
      <c r="D37" s="434"/>
      <c r="E37" s="434"/>
      <c r="F37" s="434"/>
      <c r="G37" s="434"/>
      <c r="H37" s="434"/>
      <c r="I37" s="434"/>
      <c r="J37" s="434"/>
      <c r="K37" s="434"/>
      <c r="M37" s="161">
        <v>4</v>
      </c>
      <c r="N37" s="1">
        <f t="shared" ref="N37:V37" si="10">N11/N32</f>
        <v>0.41728557767939511</v>
      </c>
      <c r="O37" s="1">
        <f t="shared" si="10"/>
        <v>0.38066692050072171</v>
      </c>
      <c r="P37" s="1">
        <f t="shared" si="10"/>
        <v>0.23282559355126162</v>
      </c>
      <c r="Q37" s="1">
        <f t="shared" si="10"/>
        <v>0.14421164585106011</v>
      </c>
      <c r="R37" s="1">
        <f t="shared" si="10"/>
        <v>9.399064572638513E-2</v>
      </c>
      <c r="S37" s="1">
        <f t="shared" si="10"/>
        <v>6.4317656178110333E-2</v>
      </c>
      <c r="T37" s="1">
        <f t="shared" si="10"/>
        <v>4.5857299811416584E-2</v>
      </c>
      <c r="U37" s="1">
        <f t="shared" si="10"/>
        <v>3.3820813963567085E-2</v>
      </c>
      <c r="V37" s="1">
        <f t="shared" si="10"/>
        <v>2.5651137698845462E-2</v>
      </c>
      <c r="X37" s="162">
        <f>'ER EL'!A32</f>
        <v>4</v>
      </c>
      <c r="Y37" s="34">
        <f>'ER EL'!B32</f>
        <v>-0.33034033459070078</v>
      </c>
      <c r="Z37" s="34">
        <f>'ER EL'!C32</f>
        <v>-2.1798188008805668E-2</v>
      </c>
      <c r="AA37" s="34">
        <f>'ER EL'!D32</f>
        <v>8.0052625306547553E-3</v>
      </c>
      <c r="AB37" s="34">
        <f>'ER EL'!E32</f>
        <v>3.8784473277208804E-2</v>
      </c>
      <c r="AC37" s="34">
        <f>'ER EL'!F32</f>
        <v>7.0804635983033687E-2</v>
      </c>
      <c r="AD37" s="34">
        <f>'ER EL'!G32</f>
        <v>0.11496015009622315</v>
      </c>
      <c r="AE37" s="34">
        <f>'ER EL'!H32</f>
        <v>8.2207439363742862E-2</v>
      </c>
      <c r="AF37" s="34">
        <f>'ER EL'!I32</f>
        <v>-5.9898275658656276E-2</v>
      </c>
      <c r="AG37" s="34">
        <f>'ER EL'!J32</f>
        <v>-0.21018633199821768</v>
      </c>
      <c r="AH37" s="34">
        <f>'ER EL'!K32</f>
        <v>-0.30177738614031369</v>
      </c>
    </row>
    <row r="38" spans="1:34" x14ac:dyDescent="0.3">
      <c r="A38" s="434" t="str">
        <f>Summary!B34</f>
        <v>EV = -3.13878519608082 %</v>
      </c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M38" s="427" t="s">
        <v>188</v>
      </c>
      <c r="N38" s="428"/>
      <c r="O38" s="428"/>
      <c r="P38" s="428"/>
      <c r="Q38" s="428"/>
      <c r="R38" s="428"/>
      <c r="S38" s="428"/>
      <c r="T38" s="428"/>
      <c r="U38" s="428"/>
      <c r="V38" s="429"/>
      <c r="X38" s="162">
        <f>'ER EL'!A33</f>
        <v>5</v>
      </c>
      <c r="Y38" s="34">
        <f>'ER EL'!B33</f>
        <v>-0.14666789263035868</v>
      </c>
      <c r="Z38" s="34">
        <f>'ER EL'!C33</f>
        <v>0.35893941244229921</v>
      </c>
      <c r="AA38" s="34">
        <f>'ER EL'!D33</f>
        <v>0.40932067017593943</v>
      </c>
      <c r="AB38" s="34">
        <f>'ER EL'!E33</f>
        <v>0.46094024379435394</v>
      </c>
      <c r="AC38" s="34">
        <f>'ER EL'!F33</f>
        <v>0.51251710900326763</v>
      </c>
      <c r="AD38" s="34">
        <f>'ER EL'!G33</f>
        <v>0.57559016859776846</v>
      </c>
      <c r="AE38" s="34">
        <f>'ER EL'!H33</f>
        <v>0.39241245528243768</v>
      </c>
      <c r="AF38" s="34">
        <f>'ER EL'!I33</f>
        <v>0.28663571688628381</v>
      </c>
      <c r="AG38" s="34">
        <f>'ER EL'!J33</f>
        <v>0.14432836838077101</v>
      </c>
      <c r="AH38" s="34">
        <f>'ER EL'!K33</f>
        <v>-4.4990260383612951E-2</v>
      </c>
    </row>
    <row r="39" spans="1:34" x14ac:dyDescent="0.3">
      <c r="A39" s="452" t="str">
        <f>Summary!B35</f>
        <v>H = Hit</v>
      </c>
      <c r="B39" s="452"/>
      <c r="C39" s="452"/>
      <c r="D39" s="452"/>
      <c r="E39" s="452"/>
      <c r="F39" s="452"/>
      <c r="G39" s="452"/>
      <c r="H39" s="452"/>
      <c r="I39" s="452"/>
      <c r="J39" s="452"/>
      <c r="K39" s="452"/>
      <c r="M39" s="161"/>
      <c r="N39" s="161" t="str">
        <f t="shared" ref="N39:V39" si="11">N34</f>
        <v>1x2</v>
      </c>
      <c r="O39" s="161" t="str">
        <f t="shared" si="11"/>
        <v>1x3</v>
      </c>
      <c r="P39" s="161" t="str">
        <f t="shared" si="11"/>
        <v>1x4</v>
      </c>
      <c r="Q39" s="161" t="str">
        <f t="shared" si="11"/>
        <v>1x5</v>
      </c>
      <c r="R39" s="161" t="str">
        <f t="shared" si="11"/>
        <v>1x6</v>
      </c>
      <c r="S39" s="161" t="str">
        <f t="shared" si="11"/>
        <v>1x7</v>
      </c>
      <c r="T39" s="161" t="str">
        <f t="shared" si="11"/>
        <v>1x8</v>
      </c>
      <c r="U39" s="161" t="str">
        <f t="shared" si="11"/>
        <v>1x9</v>
      </c>
      <c r="V39" s="161" t="str">
        <f t="shared" si="11"/>
        <v>1x10</v>
      </c>
      <c r="X39" s="162">
        <f>'ER EL'!A34</f>
        <v>6</v>
      </c>
      <c r="Y39" s="34">
        <f>'ER EL'!B34</f>
        <v>-0.4656605837768395</v>
      </c>
      <c r="Z39" s="34">
        <f>'ER EL'!C34</f>
        <v>-0.25338998596663803</v>
      </c>
      <c r="AA39" s="34">
        <f>'ER EL'!D34</f>
        <v>-0.21458215601721664</v>
      </c>
      <c r="AB39" s="34">
        <f>'ER EL'!E34</f>
        <v>-0.14583428385277467</v>
      </c>
      <c r="AC39" s="34">
        <f>'ER EL'!F34</f>
        <v>-6.9831946660204716E-2</v>
      </c>
      <c r="AD39" s="34">
        <f>'ER EL'!G34</f>
        <v>-2.6011671059748692E-2</v>
      </c>
      <c r="AE39" s="34">
        <f>'ER EL'!H34</f>
        <v>-0.21284771451731427</v>
      </c>
      <c r="AF39" s="34">
        <f>'ER EL'!I34</f>
        <v>-0.2715748050242861</v>
      </c>
      <c r="AG39" s="34">
        <f>'ER EL'!J34</f>
        <v>-0.34001328060893565</v>
      </c>
      <c r="AH39" s="34">
        <f>'ER EL'!K34</f>
        <v>-0.42069618899826788</v>
      </c>
    </row>
    <row r="40" spans="1:34" x14ac:dyDescent="0.3">
      <c r="A40" s="433" t="str">
        <f>Summary!B36</f>
        <v>D = Double</v>
      </c>
      <c r="B40" s="433"/>
      <c r="C40" s="433"/>
      <c r="D40" s="433"/>
      <c r="E40" s="433"/>
      <c r="F40" s="433"/>
      <c r="G40" s="433"/>
      <c r="H40" s="433"/>
      <c r="I40" s="433"/>
      <c r="J40" s="433"/>
      <c r="K40" s="433"/>
      <c r="M40" s="161">
        <v>2</v>
      </c>
      <c r="N40" s="1">
        <f>N20*5</f>
        <v>30</v>
      </c>
      <c r="O40" s="1">
        <f t="shared" ref="O40:V40" si="12">O20*5</f>
        <v>60</v>
      </c>
      <c r="P40" s="1">
        <f t="shared" si="12"/>
        <v>100</v>
      </c>
      <c r="Q40" s="1">
        <f t="shared" si="12"/>
        <v>150</v>
      </c>
      <c r="R40" s="1">
        <f t="shared" si="12"/>
        <v>210</v>
      </c>
      <c r="S40" s="1">
        <f t="shared" si="12"/>
        <v>280</v>
      </c>
      <c r="T40" s="1">
        <f t="shared" si="12"/>
        <v>360</v>
      </c>
      <c r="U40" s="1">
        <f t="shared" si="12"/>
        <v>450</v>
      </c>
      <c r="V40" s="1">
        <f t="shared" si="12"/>
        <v>550</v>
      </c>
      <c r="X40" s="162">
        <f>'ER EL'!A35</f>
        <v>7</v>
      </c>
      <c r="Y40" s="34">
        <f>'ER EL'!B35</f>
        <v>-0.53926856458309125</v>
      </c>
      <c r="Z40" s="34">
        <f>'ER EL'!C35</f>
        <v>-0.2183668557332327</v>
      </c>
      <c r="AA40" s="34">
        <f>'ER EL'!D35</f>
        <v>-0.15316596380892705</v>
      </c>
      <c r="AB40" s="34">
        <f>'ER EL'!E35</f>
        <v>-8.604358800868378E-2</v>
      </c>
      <c r="AC40" s="34">
        <f>'ER EL'!F35</f>
        <v>-1.4542721805882116E-2</v>
      </c>
      <c r="AD40" s="34">
        <f>'ER EL'!G35</f>
        <v>5.8370684707721637E-2</v>
      </c>
      <c r="AE40" s="34">
        <f>'ER EL'!H35</f>
        <v>-0.13761559916085558</v>
      </c>
      <c r="AF40" s="34">
        <f>'ER EL'!I35</f>
        <v>-0.37191909208726714</v>
      </c>
      <c r="AG40" s="34">
        <f>'ER EL'!J35</f>
        <v>-0.43092981848423534</v>
      </c>
      <c r="AH40" s="34">
        <f>'ER EL'!K35</f>
        <v>-0.50049824459544534</v>
      </c>
    </row>
    <row r="41" spans="1:34" x14ac:dyDescent="0.3">
      <c r="A41" s="450" t="str">
        <f>Summary!B37</f>
        <v>S = Stand</v>
      </c>
      <c r="B41" s="450"/>
      <c r="C41" s="450"/>
      <c r="D41" s="450"/>
      <c r="E41" s="450"/>
      <c r="F41" s="450"/>
      <c r="G41" s="450"/>
      <c r="H41" s="450"/>
      <c r="I41" s="450"/>
      <c r="J41" s="450"/>
      <c r="K41" s="450"/>
      <c r="M41" s="161">
        <v>3</v>
      </c>
      <c r="N41" s="1">
        <f t="shared" ref="N41:V41" si="13">N21*5</f>
        <v>70</v>
      </c>
      <c r="O41" s="1">
        <f t="shared" si="13"/>
        <v>195</v>
      </c>
      <c r="P41" s="1">
        <f t="shared" si="13"/>
        <v>420</v>
      </c>
      <c r="Q41" s="1">
        <f t="shared" si="13"/>
        <v>775</v>
      </c>
      <c r="R41" s="1">
        <f t="shared" si="13"/>
        <v>1290</v>
      </c>
      <c r="S41" s="1">
        <f t="shared" si="13"/>
        <v>1995</v>
      </c>
      <c r="T41" s="1">
        <f t="shared" si="13"/>
        <v>2920</v>
      </c>
      <c r="U41" s="1">
        <f t="shared" si="13"/>
        <v>4095</v>
      </c>
      <c r="V41" s="1">
        <f t="shared" si="13"/>
        <v>5550</v>
      </c>
      <c r="X41" s="162">
        <f>'ER EL'!A36</f>
        <v>8</v>
      </c>
      <c r="Y41" s="34">
        <f>'ER EL'!B36</f>
        <v>-0.57578184676460165</v>
      </c>
      <c r="Z41" s="34">
        <f>'ER EL'!C36</f>
        <v>-4.3596376017611335E-2</v>
      </c>
      <c r="AA41" s="34">
        <f>'ER EL'!D36</f>
        <v>1.6010525061309511E-2</v>
      </c>
      <c r="AB41" s="34">
        <f>'ER EL'!E36</f>
        <v>7.7568946554417609E-2</v>
      </c>
      <c r="AC41" s="34">
        <f>'ER EL'!F36</f>
        <v>0.14160927196606737</v>
      </c>
      <c r="AD41" s="34">
        <f>'ER EL'!G36</f>
        <v>0.2299203001924463</v>
      </c>
      <c r="AE41" s="34">
        <f>'ER EL'!H36</f>
        <v>0.16441487872748572</v>
      </c>
      <c r="AF41" s="34">
        <f>'ER EL'!I36</f>
        <v>-0.11979655131731255</v>
      </c>
      <c r="AG41" s="34">
        <f>'ER EL'!J36</f>
        <v>-0.42037266399643536</v>
      </c>
      <c r="AH41" s="34">
        <f>'ER EL'!K36</f>
        <v>-0.56930715988076663</v>
      </c>
    </row>
    <row r="42" spans="1:34" x14ac:dyDescent="0.3">
      <c r="A42" s="432" t="str">
        <f>Summary!B38</f>
        <v>2, 3, 4, 5 = Hands to Split</v>
      </c>
      <c r="B42" s="432"/>
      <c r="C42" s="432"/>
      <c r="D42" s="432"/>
      <c r="E42" s="432"/>
      <c r="F42" s="432"/>
      <c r="G42" s="432"/>
      <c r="H42" s="432"/>
      <c r="I42" s="432"/>
      <c r="J42" s="432"/>
      <c r="K42" s="432"/>
      <c r="M42" s="161">
        <v>3</v>
      </c>
      <c r="N42" s="1">
        <f t="shared" ref="N42:V42" si="14">N22*5</f>
        <v>150</v>
      </c>
      <c r="O42" s="1">
        <f t="shared" si="14"/>
        <v>600</v>
      </c>
      <c r="P42" s="1">
        <f t="shared" si="14"/>
        <v>1700</v>
      </c>
      <c r="Q42" s="1">
        <f t="shared" si="14"/>
        <v>3900</v>
      </c>
      <c r="R42" s="1">
        <f t="shared" si="14"/>
        <v>7770</v>
      </c>
      <c r="S42" s="1">
        <f t="shared" si="14"/>
        <v>14000</v>
      </c>
      <c r="T42" s="1">
        <f t="shared" si="14"/>
        <v>23400</v>
      </c>
      <c r="U42" s="1">
        <f t="shared" si="14"/>
        <v>36900</v>
      </c>
      <c r="V42" s="1">
        <f t="shared" si="14"/>
        <v>55550</v>
      </c>
      <c r="X42" s="162">
        <f>'ER EL'!A37</f>
        <v>9</v>
      </c>
      <c r="Y42" s="34">
        <f>'ER EL'!B37</f>
        <v>-0.24150883119675959</v>
      </c>
      <c r="Z42" s="34">
        <f>'ER EL'!C37</f>
        <v>0.1488920751526811</v>
      </c>
      <c r="AA42" s="34">
        <f>'ER EL'!D37</f>
        <v>0.20252940347775372</v>
      </c>
      <c r="AB42" s="34">
        <f>'ER EL'!E37</f>
        <v>0.25796176239148355</v>
      </c>
      <c r="AC42" s="34">
        <f>'ER EL'!F37</f>
        <v>0.31606371253303445</v>
      </c>
      <c r="AD42" s="34">
        <f>'ER EL'!G37</f>
        <v>0.3920376785145574</v>
      </c>
      <c r="AE42" s="34">
        <f>'ER EL'!H37</f>
        <v>0.39955416733655175</v>
      </c>
      <c r="AF42" s="34">
        <f>'ER EL'!I37</f>
        <v>0.19675243487078509</v>
      </c>
      <c r="AG42" s="34">
        <f>'ER EL'!J37</f>
        <v>-0.10435610692530353</v>
      </c>
      <c r="AH42" s="34">
        <f>'ER EL'!K37</f>
        <v>-0.24150883119675953</v>
      </c>
    </row>
    <row r="43" spans="1:34" x14ac:dyDescent="0.3">
      <c r="A43" s="434" t="str">
        <f>Summary!B39</f>
        <v>R = Surrender</v>
      </c>
      <c r="B43" s="434"/>
      <c r="C43" s="434"/>
      <c r="D43" s="434"/>
      <c r="E43" s="434"/>
      <c r="F43" s="434"/>
      <c r="G43" s="434"/>
      <c r="H43" s="434"/>
      <c r="I43" s="434"/>
      <c r="J43" s="434"/>
      <c r="K43" s="434"/>
      <c r="X43" s="162">
        <f>'ER EL'!A38</f>
        <v>10</v>
      </c>
      <c r="Y43" s="34">
        <f>'ER EL'!B38</f>
        <v>0.20418852289369643</v>
      </c>
      <c r="Z43" s="34">
        <f>'ER EL'!C38</f>
        <v>0.63998657521683899</v>
      </c>
      <c r="AA43" s="34">
        <f>'ER EL'!D38</f>
        <v>0.65027209425148147</v>
      </c>
      <c r="AB43" s="34">
        <f>'ER EL'!E38</f>
        <v>0.66104996194807175</v>
      </c>
      <c r="AC43" s="34">
        <f>'ER EL'!F38</f>
        <v>0.67035969063279999</v>
      </c>
      <c r="AD43" s="34">
        <f>'ER EL'!G38</f>
        <v>0.70395857017134456</v>
      </c>
      <c r="AE43" s="34">
        <f>'ER EL'!H38</f>
        <v>0.77322722653717502</v>
      </c>
      <c r="AF43" s="34">
        <f>'ER EL'!I38</f>
        <v>0.79181515955189852</v>
      </c>
      <c r="AG43" s="34">
        <f>'ER EL'!J38</f>
        <v>0.75835687080859615</v>
      </c>
      <c r="AH43" s="34">
        <f>'ER EL'!K38</f>
        <v>0.43495775366292733</v>
      </c>
    </row>
  </sheetData>
  <sheetProtection sheet="1" objects="1" scenarios="1"/>
  <mergeCells count="41">
    <mergeCell ref="M38:V38"/>
    <mergeCell ref="A43:K43"/>
    <mergeCell ref="A37:K37"/>
    <mergeCell ref="A38:K38"/>
    <mergeCell ref="A39:K39"/>
    <mergeCell ref="A40:K40"/>
    <mergeCell ref="A42:K42"/>
    <mergeCell ref="A41:K41"/>
    <mergeCell ref="AG3:AH3"/>
    <mergeCell ref="Y3:AA3"/>
    <mergeCell ref="V3:X3"/>
    <mergeCell ref="M33:V33"/>
    <mergeCell ref="M18:V18"/>
    <mergeCell ref="P4:Q4"/>
    <mergeCell ref="M6:V6"/>
    <mergeCell ref="M12:V12"/>
    <mergeCell ref="R3:S3"/>
    <mergeCell ref="M23:V23"/>
    <mergeCell ref="M28:V28"/>
    <mergeCell ref="A1:S1"/>
    <mergeCell ref="T1:AH1"/>
    <mergeCell ref="AG4:AH4"/>
    <mergeCell ref="T3:U3"/>
    <mergeCell ref="AB3:AC3"/>
    <mergeCell ref="AD3:AF3"/>
    <mergeCell ref="V4:Y4"/>
    <mergeCell ref="AB4:AC4"/>
    <mergeCell ref="AD4:AE4"/>
    <mergeCell ref="L4:M4"/>
    <mergeCell ref="N4:O4"/>
    <mergeCell ref="A3:D3"/>
    <mergeCell ref="E3:G3"/>
    <mergeCell ref="H3:L3"/>
    <mergeCell ref="M3:N3"/>
    <mergeCell ref="O3:Q3"/>
    <mergeCell ref="A6:K6"/>
    <mergeCell ref="X6:AH6"/>
    <mergeCell ref="A4:D4"/>
    <mergeCell ref="E4:H4"/>
    <mergeCell ref="I4:K4"/>
    <mergeCell ref="R4:T4"/>
  </mergeCells>
  <phoneticPr fontId="16" type="noConversion"/>
  <conditionalFormatting sqref="B7:K7 M7:M11 M13:M17 M19:M22 M24:M27">
    <cfRule type="containsText" dxfId="76" priority="399" operator="containsText" text="S">
      <formula>NOT(ISERROR(SEARCH("S",B7)))</formula>
    </cfRule>
    <cfRule type="containsText" dxfId="75" priority="400" operator="containsText" text="H">
      <formula>NOT(ISERROR(SEARCH("H",B7)))</formula>
    </cfRule>
  </conditionalFormatting>
  <conditionalFormatting sqref="B7:K7 M7:M11 M13:M17 M19:M22 M24:M27">
    <cfRule type="containsText" dxfId="74" priority="398" operator="containsText" text="D">
      <formula>NOT(ISERROR(SEARCH("D",B7)))</formula>
    </cfRule>
  </conditionalFormatting>
  <conditionalFormatting sqref="B7:K7 M7:M11 M13:M17 M19:M22 M24:M27">
    <cfRule type="containsText" dxfId="73" priority="397" operator="containsText" text="R">
      <formula>NOT(ISERROR(SEARCH("R",B7)))</formula>
    </cfRule>
  </conditionalFormatting>
  <conditionalFormatting sqref="B7:K7 M7:M11 M13:M17 M19:M22 M24:M27">
    <cfRule type="containsText" dxfId="72" priority="396" operator="containsText" text="P">
      <formula>NOT(ISERROR(SEARCH("P",B7)))</formula>
    </cfRule>
  </conditionalFormatting>
  <conditionalFormatting sqref="B8:K17 B19:K25 B27:K36">
    <cfRule type="containsText" dxfId="71" priority="389" operator="containsText" text="S">
      <formula>NOT(ISERROR(SEARCH("S",B8)))</formula>
    </cfRule>
    <cfRule type="containsText" dxfId="70" priority="390" operator="containsText" text="H">
      <formula>NOT(ISERROR(SEARCH("H",B8)))</formula>
    </cfRule>
  </conditionalFormatting>
  <conditionalFormatting sqref="B8:K17 B19:K25 B27:K36">
    <cfRule type="containsText" dxfId="69" priority="388" operator="containsText" text="D">
      <formula>NOT(ISERROR(SEARCH("D",B8)))</formula>
    </cfRule>
  </conditionalFormatting>
  <conditionalFormatting sqref="B8:K17 B19:K25 B27:K36">
    <cfRule type="containsText" dxfId="68" priority="387" operator="containsText" text="R">
      <formula>NOT(ISERROR(SEARCH("R",B8)))</formula>
    </cfRule>
  </conditionalFormatting>
  <conditionalFormatting sqref="B8:K17 B19:K25 B27:K36">
    <cfRule type="cellIs" dxfId="67" priority="386" operator="between">
      <formula>2</formula>
      <formula>5</formula>
    </cfRule>
  </conditionalFormatting>
  <conditionalFormatting sqref="Y8:AH22">
    <cfRule type="colorScale" priority="322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66" priority="324" operator="containsText" text="R">
      <formula>NOT(ISERROR(SEARCH("R",Y8)))</formula>
    </cfRule>
    <cfRule type="containsText" dxfId="65" priority="325" operator="containsText" text="D">
      <formula>NOT(ISERROR(SEARCH("D",Y8)))</formula>
    </cfRule>
    <cfRule type="containsText" dxfId="64" priority="326" operator="containsText" text="S">
      <formula>NOT(ISERROR(SEARCH("S",Y8)))</formula>
    </cfRule>
    <cfRule type="containsText" dxfId="63" priority="327" operator="containsText" text="H">
      <formula>NOT(ISERROR(SEARCH("H",Y8)))</formula>
    </cfRule>
  </conditionalFormatting>
  <conditionalFormatting sqref="Y8:AH22">
    <cfRule type="containsText" dxfId="62" priority="323" operator="containsText" text="P">
      <formula>NOT(ISERROR(SEARCH("P",Y8)))</formula>
    </cfRule>
  </conditionalFormatting>
  <conditionalFormatting sqref="Y24:AH32">
    <cfRule type="colorScale" priority="294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61" priority="296" operator="containsText" text="R">
      <formula>NOT(ISERROR(SEARCH("R",Y24)))</formula>
    </cfRule>
    <cfRule type="containsText" dxfId="60" priority="297" operator="containsText" text="D">
      <formula>NOT(ISERROR(SEARCH("D",Y24)))</formula>
    </cfRule>
    <cfRule type="containsText" dxfId="59" priority="298" operator="containsText" text="S">
      <formula>NOT(ISERROR(SEARCH("S",Y24)))</formula>
    </cfRule>
    <cfRule type="containsText" dxfId="58" priority="299" operator="containsText" text="H">
      <formula>NOT(ISERROR(SEARCH("H",Y24)))</formula>
    </cfRule>
  </conditionalFormatting>
  <conditionalFormatting sqref="Y24:AH32">
    <cfRule type="containsText" dxfId="57" priority="295" operator="containsText" text="P">
      <formula>NOT(ISERROR(SEARCH("P",Y24)))</formula>
    </cfRule>
  </conditionalFormatting>
  <conditionalFormatting sqref="Y34:AH43">
    <cfRule type="colorScale" priority="288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56" priority="290" operator="containsText" text="R">
      <formula>NOT(ISERROR(SEARCH("R",Y34)))</formula>
    </cfRule>
    <cfRule type="containsText" dxfId="55" priority="291" operator="containsText" text="D">
      <formula>NOT(ISERROR(SEARCH("D",Y34)))</formula>
    </cfRule>
    <cfRule type="containsText" dxfId="54" priority="292" operator="containsText" text="S">
      <formula>NOT(ISERROR(SEARCH("S",Y34)))</formula>
    </cfRule>
    <cfRule type="containsText" dxfId="53" priority="293" operator="containsText" text="H">
      <formula>NOT(ISERROR(SEARCH("H",Y34)))</formula>
    </cfRule>
  </conditionalFormatting>
  <conditionalFormatting sqref="Y34:AH43">
    <cfRule type="containsText" dxfId="52" priority="289" operator="containsText" text="P">
      <formula>NOT(ISERROR(SEARCH("P",Y34)))</formula>
    </cfRule>
  </conditionalFormatting>
  <conditionalFormatting sqref="N7:V7">
    <cfRule type="containsText" dxfId="51" priority="234" operator="containsText" text="S">
      <formula>NOT(ISERROR(SEARCH("S",N7)))</formula>
    </cfRule>
    <cfRule type="containsText" dxfId="50" priority="235" operator="containsText" text="H">
      <formula>NOT(ISERROR(SEARCH("H",N7)))</formula>
    </cfRule>
  </conditionalFormatting>
  <conditionalFormatting sqref="N7:V7">
    <cfRule type="containsText" dxfId="49" priority="233" operator="containsText" text="D">
      <formula>NOT(ISERROR(SEARCH("D",N7)))</formula>
    </cfRule>
  </conditionalFormatting>
  <conditionalFormatting sqref="N7:V7">
    <cfRule type="containsText" dxfId="48" priority="232" operator="containsText" text="R">
      <formula>NOT(ISERROR(SEARCH("R",N7)))</formula>
    </cfRule>
  </conditionalFormatting>
  <conditionalFormatting sqref="N7:V7">
    <cfRule type="containsText" dxfId="47" priority="231" operator="containsText" text="P">
      <formula>NOT(ISERROR(SEARCH("P",N7)))</formula>
    </cfRule>
  </conditionalFormatting>
  <conditionalFormatting sqref="N8:V11">
    <cfRule type="colorScale" priority="23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N13:V13">
    <cfRule type="containsText" dxfId="46" priority="223" operator="containsText" text="S">
      <formula>NOT(ISERROR(SEARCH("S",N13)))</formula>
    </cfRule>
    <cfRule type="containsText" dxfId="45" priority="224" operator="containsText" text="H">
      <formula>NOT(ISERROR(SEARCH("H",N13)))</formula>
    </cfRule>
  </conditionalFormatting>
  <conditionalFormatting sqref="N13:V13">
    <cfRule type="containsText" dxfId="44" priority="222" operator="containsText" text="D">
      <formula>NOT(ISERROR(SEARCH("D",N13)))</formula>
    </cfRule>
  </conditionalFormatting>
  <conditionalFormatting sqref="N13:V13">
    <cfRule type="containsText" dxfId="43" priority="221" operator="containsText" text="R">
      <formula>NOT(ISERROR(SEARCH("R",N13)))</formula>
    </cfRule>
  </conditionalFormatting>
  <conditionalFormatting sqref="N13:V13">
    <cfRule type="containsText" dxfId="42" priority="220" operator="containsText" text="P">
      <formula>NOT(ISERROR(SEARCH("P",N13)))</formula>
    </cfRule>
  </conditionalFormatting>
  <conditionalFormatting sqref="N14:V17">
    <cfRule type="colorScale" priority="219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N19:V19">
    <cfRule type="containsText" dxfId="41" priority="212" operator="containsText" text="S">
      <formula>NOT(ISERROR(SEARCH("S",N19)))</formula>
    </cfRule>
    <cfRule type="containsText" dxfId="40" priority="213" operator="containsText" text="H">
      <formula>NOT(ISERROR(SEARCH("H",N19)))</formula>
    </cfRule>
  </conditionalFormatting>
  <conditionalFormatting sqref="N19:V19">
    <cfRule type="containsText" dxfId="39" priority="211" operator="containsText" text="D">
      <formula>NOT(ISERROR(SEARCH("D",N19)))</formula>
    </cfRule>
  </conditionalFormatting>
  <conditionalFormatting sqref="N19:V19">
    <cfRule type="containsText" dxfId="38" priority="210" operator="containsText" text="R">
      <formula>NOT(ISERROR(SEARCH("R",N19)))</formula>
    </cfRule>
  </conditionalFormatting>
  <conditionalFormatting sqref="N19:V19">
    <cfRule type="containsText" dxfId="37" priority="209" operator="containsText" text="P">
      <formula>NOT(ISERROR(SEARCH("P",N19)))</formula>
    </cfRule>
  </conditionalFormatting>
  <conditionalFormatting sqref="N20:V22">
    <cfRule type="colorScale" priority="208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24:V24">
    <cfRule type="containsText" dxfId="36" priority="201" operator="containsText" text="S">
      <formula>NOT(ISERROR(SEARCH("S",N24)))</formula>
    </cfRule>
    <cfRule type="containsText" dxfId="35" priority="202" operator="containsText" text="H">
      <formula>NOT(ISERROR(SEARCH("H",N24)))</formula>
    </cfRule>
  </conditionalFormatting>
  <conditionalFormatting sqref="N24:V24">
    <cfRule type="containsText" dxfId="34" priority="200" operator="containsText" text="D">
      <formula>NOT(ISERROR(SEARCH("D",N24)))</formula>
    </cfRule>
  </conditionalFormatting>
  <conditionalFormatting sqref="N24:V24">
    <cfRule type="containsText" dxfId="33" priority="199" operator="containsText" text="R">
      <formula>NOT(ISERROR(SEARCH("R",N24)))</formula>
    </cfRule>
  </conditionalFormatting>
  <conditionalFormatting sqref="N24:V24">
    <cfRule type="containsText" dxfId="32" priority="198" operator="containsText" text="P">
      <formula>NOT(ISERROR(SEARCH("P",N24)))</formula>
    </cfRule>
  </conditionalFormatting>
  <conditionalFormatting sqref="M34:M37">
    <cfRule type="containsText" dxfId="31" priority="83" operator="containsText" text="S">
      <formula>NOT(ISERROR(SEARCH("S",M34)))</formula>
    </cfRule>
    <cfRule type="containsText" dxfId="30" priority="84" operator="containsText" text="H">
      <formula>NOT(ISERROR(SEARCH("H",M34)))</formula>
    </cfRule>
  </conditionalFormatting>
  <conditionalFormatting sqref="M34:M37">
    <cfRule type="containsText" dxfId="29" priority="82" operator="containsText" text="D">
      <formula>NOT(ISERROR(SEARCH("D",M34)))</formula>
    </cfRule>
  </conditionalFormatting>
  <conditionalFormatting sqref="M34:M37">
    <cfRule type="containsText" dxfId="28" priority="81" operator="containsText" text="R">
      <formula>NOT(ISERROR(SEARCH("R",M34)))</formula>
    </cfRule>
  </conditionalFormatting>
  <conditionalFormatting sqref="M34:M37">
    <cfRule type="containsText" dxfId="27" priority="80" operator="containsText" text="P">
      <formula>NOT(ISERROR(SEARCH("P",M34)))</formula>
    </cfRule>
  </conditionalFormatting>
  <conditionalFormatting sqref="N35:V37">
    <cfRule type="cellIs" dxfId="26" priority="14" operator="equal">
      <formula>MAX($N$35:$V$37)</formula>
    </cfRule>
    <cfRule type="colorScale" priority="4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N34:V34">
    <cfRule type="containsText" dxfId="25" priority="59" operator="containsText" text="S">
      <formula>NOT(ISERROR(SEARCH("S",N34)))</formula>
    </cfRule>
    <cfRule type="containsText" dxfId="24" priority="60" operator="containsText" text="H">
      <formula>NOT(ISERROR(SEARCH("H",N34)))</formula>
    </cfRule>
  </conditionalFormatting>
  <conditionalFormatting sqref="N34:V34">
    <cfRule type="containsText" dxfId="23" priority="58" operator="containsText" text="D">
      <formula>NOT(ISERROR(SEARCH("D",N34)))</formula>
    </cfRule>
  </conditionalFormatting>
  <conditionalFormatting sqref="N34:V34">
    <cfRule type="containsText" dxfId="22" priority="57" operator="containsText" text="R">
      <formula>NOT(ISERROR(SEARCH("R",N34)))</formula>
    </cfRule>
  </conditionalFormatting>
  <conditionalFormatting sqref="N34:V34">
    <cfRule type="containsText" dxfId="21" priority="56" operator="containsText" text="P">
      <formula>NOT(ISERROR(SEARCH("P",N34)))</formula>
    </cfRule>
  </conditionalFormatting>
  <conditionalFormatting sqref="M29:V29">
    <cfRule type="containsText" dxfId="20" priority="43" operator="containsText" text="S">
      <formula>NOT(ISERROR(SEARCH("S",M29)))</formula>
    </cfRule>
    <cfRule type="containsText" dxfId="19" priority="44" operator="containsText" text="H">
      <formula>NOT(ISERROR(SEARCH("H",M29)))</formula>
    </cfRule>
  </conditionalFormatting>
  <conditionalFormatting sqref="M29:V29">
    <cfRule type="containsText" dxfId="18" priority="42" operator="containsText" text="D">
      <formula>NOT(ISERROR(SEARCH("D",M29)))</formula>
    </cfRule>
  </conditionalFormatting>
  <conditionalFormatting sqref="M29:V29">
    <cfRule type="containsText" dxfId="17" priority="41" operator="containsText" text="R">
      <formula>NOT(ISERROR(SEARCH("R",M29)))</formula>
    </cfRule>
  </conditionalFormatting>
  <conditionalFormatting sqref="M29:V29">
    <cfRule type="containsText" dxfId="16" priority="40" operator="containsText" text="P">
      <formula>NOT(ISERROR(SEARCH("P",M29)))</formula>
    </cfRule>
  </conditionalFormatting>
  <conditionalFormatting sqref="M30:M32">
    <cfRule type="containsText" dxfId="15" priority="38" operator="containsText" text="S">
      <formula>NOT(ISERROR(SEARCH("S",M30)))</formula>
    </cfRule>
    <cfRule type="containsText" dxfId="14" priority="39" operator="containsText" text="H">
      <formula>NOT(ISERROR(SEARCH("H",M30)))</formula>
    </cfRule>
  </conditionalFormatting>
  <conditionalFormatting sqref="M30:M32">
    <cfRule type="containsText" dxfId="13" priority="37" operator="containsText" text="D">
      <formula>NOT(ISERROR(SEARCH("D",M30)))</formula>
    </cfRule>
  </conditionalFormatting>
  <conditionalFormatting sqref="M30:M32">
    <cfRule type="containsText" dxfId="12" priority="36" operator="containsText" text="R">
      <formula>NOT(ISERROR(SEARCH("R",M30)))</formula>
    </cfRule>
  </conditionalFormatting>
  <conditionalFormatting sqref="M30:M32">
    <cfRule type="containsText" dxfId="11" priority="35" operator="containsText" text="P">
      <formula>NOT(ISERROR(SEARCH("P",M30)))</formula>
    </cfRule>
  </conditionalFormatting>
  <conditionalFormatting sqref="M39:V39">
    <cfRule type="containsText" dxfId="10" priority="12" operator="containsText" text="S">
      <formula>NOT(ISERROR(SEARCH("S",M39)))</formula>
    </cfRule>
    <cfRule type="containsText" dxfId="9" priority="13" operator="containsText" text="H">
      <formula>NOT(ISERROR(SEARCH("H",M39)))</formula>
    </cfRule>
  </conditionalFormatting>
  <conditionalFormatting sqref="M39:V39">
    <cfRule type="containsText" dxfId="8" priority="11" operator="containsText" text="D">
      <formula>NOT(ISERROR(SEARCH("D",M39)))</formula>
    </cfRule>
  </conditionalFormatting>
  <conditionalFormatting sqref="M39:V39">
    <cfRule type="containsText" dxfId="7" priority="10" operator="containsText" text="R">
      <formula>NOT(ISERROR(SEARCH("R",M39)))</formula>
    </cfRule>
  </conditionalFormatting>
  <conditionalFormatting sqref="M39:V39">
    <cfRule type="containsText" dxfId="6" priority="9" operator="containsText" text="P">
      <formula>NOT(ISERROR(SEARCH("P",M39)))</formula>
    </cfRule>
  </conditionalFormatting>
  <conditionalFormatting sqref="M40:M42">
    <cfRule type="containsText" dxfId="5" priority="7" operator="containsText" text="S">
      <formula>NOT(ISERROR(SEARCH("S",M40)))</formula>
    </cfRule>
    <cfRule type="containsText" dxfId="4" priority="8" operator="containsText" text="H">
      <formula>NOT(ISERROR(SEARCH("H",M40)))</formula>
    </cfRule>
  </conditionalFormatting>
  <conditionalFormatting sqref="M40:M42">
    <cfRule type="containsText" dxfId="3" priority="6" operator="containsText" text="D">
      <formula>NOT(ISERROR(SEARCH("D",M40)))</formula>
    </cfRule>
  </conditionalFormatting>
  <conditionalFormatting sqref="M40:M42">
    <cfRule type="containsText" dxfId="2" priority="5" operator="containsText" text="R">
      <formula>NOT(ISERROR(SEARCH("R",M40)))</formula>
    </cfRule>
  </conditionalFormatting>
  <conditionalFormatting sqref="M40:M42">
    <cfRule type="containsText" dxfId="1" priority="4" operator="containsText" text="P">
      <formula>NOT(ISERROR(SEARCH("P",M40)))</formula>
    </cfRule>
  </conditionalFormatting>
  <conditionalFormatting sqref="N30:V32">
    <cfRule type="colorScale" priority="2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40:V42">
    <cfRule type="colorScale" priority="1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25:V27">
    <cfRule type="colorScale" priority="411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0" priority="412" operator="equal">
      <formula>MAX($N$25:$V$27)</formula>
    </cfRule>
  </conditionalFormatting>
  <pageMargins left="0.25" right="0.25" top="0.75" bottom="0.75" header="0.3" footer="0.3"/>
  <pageSetup paperSize="9" scale="66" orientation="landscape" r:id="rId1"/>
  <headerFooter>
    <oddHeader xml:space="preserve">&amp;C&amp;"System Font,Bold"&amp;22&amp;K000000Atipat's Blackjack Strategy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55"/>
  <sheetViews>
    <sheetView topLeftCell="A49" workbookViewId="0">
      <selection activeCell="B54" sqref="B54"/>
    </sheetView>
  </sheetViews>
  <sheetFormatPr defaultColWidth="8.796875" defaultRowHeight="15.6" x14ac:dyDescent="0.3"/>
  <sheetData>
    <row r="1" spans="1:11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4</v>
      </c>
      <c r="B2">
        <f>(SUM(HS!B35*Inittialize!$F$2,HS!B4*Inittialize!$F$3,HS!B5*Inittialize!$F$4,HS!B6*Inittialize!$F$5,HS!B7*Inittialize!$F$6,HS!B8*Inittialize!$F$7,HS!B9*Inittialize!$F$8,HS!B10*Inittialize!$F$9,HS!B11*Inittialize!$F$10,HS!B12*Inittialize!$F$11))</f>
        <v>-0.38538530661686632</v>
      </c>
      <c r="C2">
        <f>(SUM(HS!C35*Inittialize!$F$2,HS!C4*Inittialize!$F$3,HS!C5*Inittialize!$F$4,HS!C6*Inittialize!$F$5,HS!C7*Inittialize!$F$6,HS!C8*Inittialize!$F$7,HS!C9*Inittialize!$F$8,HS!C10*Inittialize!$F$9,HS!C11*Inittialize!$F$10,HS!C12*Inittialize!$F$11))</f>
        <v>-0.11491332761892138</v>
      </c>
      <c r="D2">
        <f>(SUM(HS!D35*Inittialize!$F$2,HS!D4*Inittialize!$F$3,HS!D5*Inittialize!$F$4,HS!D6*Inittialize!$F$5,HS!D7*Inittialize!$F$6,HS!D8*Inittialize!$F$7,HS!D9*Inittialize!$F$8,HS!D10*Inittialize!$F$9,HS!D11*Inittialize!$F$10,HS!D12*Inittialize!$F$11))</f>
        <v>-8.261331429974432E-2</v>
      </c>
      <c r="E2">
        <f>(SUM(HS!E35*Inittialize!$F$2,HS!E4*Inittialize!$F$3,HS!E5*Inittialize!$F$4,HS!E6*Inittialize!$F$5,HS!E7*Inittialize!$F$6,HS!E8*Inittialize!$F$7,HS!E9*Inittialize!$F$8,HS!E10*Inittialize!$F$9,HS!E11*Inittialize!$F$10,HS!E12*Inittialize!$F$11))</f>
        <v>-4.9367420106916929E-2</v>
      </c>
      <c r="F2">
        <f>(SUM(HS!F35*Inittialize!$F$2,HS!F4*Inittialize!$F$3,HS!F5*Inittialize!$F$4,HS!F6*Inittialize!$F$5,HS!F7*Inittialize!$F$6,HS!F8*Inittialize!$F$7,HS!F9*Inittialize!$F$8,HS!F10*Inittialize!$F$9,HS!F11*Inittialize!$F$10,HS!F12*Inittialize!$F$11))</f>
        <v>-1.2379926519926553E-2</v>
      </c>
      <c r="G2">
        <f>(SUM(HS!G35*Inittialize!$F$2,HS!G4*Inittialize!$F$3,HS!G5*Inittialize!$F$4,HS!G6*Inittialize!$F$5,HS!G7*Inittialize!$F$6,HS!G8*Inittialize!$F$7,HS!G9*Inittialize!$F$8,HS!G10*Inittialize!$F$9,HS!G11*Inittialize!$F$10,HS!G12*Inittialize!$F$11))</f>
        <v>1.1130417280979743E-2</v>
      </c>
      <c r="H2">
        <f>(SUM(HS!H35*Inittialize!$F$2,HS!H4*Inittialize!$F$3,HS!H5*Inittialize!$F$4,HS!H6*Inittialize!$F$5,HS!H7*Inittialize!$F$6,HS!H8*Inittialize!$F$7,HS!H9*Inittialize!$F$8,HS!H10*Inittialize!$F$9,HS!H11*Inittialize!$F$10,HS!H12*Inittialize!$F$11))</f>
        <v>-8.8279201058463694E-2</v>
      </c>
      <c r="I2">
        <f>(SUM(HS!I35*Inittialize!$F$2,HS!I4*Inittialize!$F$3,HS!I5*Inittialize!$F$4,HS!I6*Inittialize!$F$5,HS!I7*Inittialize!$F$6,HS!I8*Inittialize!$F$7,HS!I9*Inittialize!$F$8,HS!I10*Inittialize!$F$9,HS!I11*Inittialize!$F$10,HS!I12*Inittialize!$F$11))</f>
        <v>-0.15933415266020512</v>
      </c>
      <c r="J2">
        <f>(SUM(HS!J35*Inittialize!$F$2,HS!J4*Inittialize!$F$3,HS!J5*Inittialize!$F$4,HS!J6*Inittialize!$F$5,HS!J7*Inittialize!$F$6,HS!J8*Inittialize!$F$7,HS!J9*Inittialize!$F$8,HS!J10*Inittialize!$F$9,HS!J11*Inittialize!$F$10,HS!J12*Inittialize!$F$11))</f>
        <v>-0.24066617915336552</v>
      </c>
      <c r="K2">
        <f>(SUM(HS!K35*Inittialize!$F$2,HS!K4*Inittialize!$F$3,HS!K5*Inittialize!$F$4,HS!K6*Inittialize!$F$5,HS!K7*Inittialize!$F$6,HS!K8*Inittialize!$F$7,HS!K9*Inittialize!$F$8,HS!K10*Inittialize!$F$9,HS!K11*Inittialize!$F$10,HS!K12*Inittialize!$F$11))</f>
        <v>-0.33509986436351102</v>
      </c>
    </row>
    <row r="3" spans="1:11" x14ac:dyDescent="0.3">
      <c r="A3">
        <v>5</v>
      </c>
      <c r="B3">
        <f>(SUM(HS!B36*Inittialize!$F$2,HS!B5*Inittialize!$F$3,HS!B6*Inittialize!$F$4,HS!B7*Inittialize!$F$5,HS!B8*Inittialize!$F$6,HS!B9*Inittialize!$F$7,HS!B10*Inittialize!$F$8,HS!B11*Inittialize!$F$9,HS!B12*Inittialize!$F$10,HS!B13*Inittialize!$F$11))</f>
        <v>-0.40632230211141918</v>
      </c>
      <c r="C3">
        <f>(SUM(HS!C36*Inittialize!$F$2,HS!C5*Inittialize!$F$3,HS!C6*Inittialize!$F$4,HS!C7*Inittialize!$F$5,HS!C8*Inittialize!$F$6,HS!C9*Inittialize!$F$7,HS!C10*Inittialize!$F$8,HS!C11*Inittialize!$F$9,HS!C12*Inittialize!$F$10,HS!C13*Inittialize!$F$11))</f>
        <v>-0.12821556706374751</v>
      </c>
      <c r="D3">
        <f>(SUM(HS!D36*Inittialize!$F$2,HS!D5*Inittialize!$F$3,HS!D6*Inittialize!$F$4,HS!D7*Inittialize!$F$5,HS!D8*Inittialize!$F$6,HS!D9*Inittialize!$F$7,HS!D10*Inittialize!$F$8,HS!D11*Inittialize!$F$9,HS!D12*Inittialize!$F$10,HS!D13*Inittialize!$F$11))</f>
        <v>-9.5310227261489827E-2</v>
      </c>
      <c r="E3">
        <f>(SUM(HS!E36*Inittialize!$F$2,HS!E5*Inittialize!$F$3,HS!E6*Inittialize!$F$4,HS!E7*Inittialize!$F$5,HS!E8*Inittialize!$F$6,HS!E9*Inittialize!$F$7,HS!E10*Inittialize!$F$8,HS!E11*Inittialize!$F$9,HS!E12*Inittialize!$F$10,HS!E13*Inittialize!$F$11))</f>
        <v>-6.1479464199694266E-2</v>
      </c>
      <c r="F3">
        <f>(SUM(HS!F36*Inittialize!$F$2,HS!F5*Inittialize!$F$3,HS!F6*Inittialize!$F$4,HS!F7*Inittialize!$F$5,HS!F8*Inittialize!$F$6,HS!F9*Inittialize!$F$7,HS!F10*Inittialize!$F$8,HS!F11*Inittialize!$F$9,HS!F12*Inittialize!$F$10,HS!F13*Inittialize!$F$11))</f>
        <v>-2.3978970391859797E-2</v>
      </c>
      <c r="G3">
        <f>(SUM(HS!G36*Inittialize!$F$2,HS!G5*Inittialize!$F$3,HS!G6*Inittialize!$F$4,HS!G7*Inittialize!$F$5,HS!G8*Inittialize!$F$6,HS!G9*Inittialize!$F$7,HS!G10*Inittialize!$F$8,HS!G11*Inittialize!$F$9,HS!G12*Inittialize!$F$10,HS!G13*Inittialize!$F$11))</f>
        <v>-1.1863378384402296E-3</v>
      </c>
      <c r="H3">
        <f>(SUM(HS!H36*Inittialize!$F$2,HS!H5*Inittialize!$F$3,HS!H6*Inittialize!$F$4,HS!H7*Inittialize!$F$5,HS!H8*Inittialize!$F$6,HS!H9*Inittialize!$F$7,HS!H10*Inittialize!$F$8,HS!H11*Inittialize!$F$9,HS!H12*Inittialize!$F$10,HS!H13*Inittialize!$F$11))</f>
        <v>-0.11944744188414852</v>
      </c>
      <c r="I3">
        <f>(SUM(HS!I36*Inittialize!$F$2,HS!I5*Inittialize!$F$3,HS!I6*Inittialize!$F$4,HS!I7*Inittialize!$F$5,HS!I8*Inittialize!$F$6,HS!I9*Inittialize!$F$7,HS!I10*Inittialize!$F$8,HS!I11*Inittialize!$F$9,HS!I12*Inittialize!$F$10,HS!I13*Inittialize!$F$11))</f>
        <v>-0.18809330390318521</v>
      </c>
      <c r="J3">
        <f>(SUM(HS!J36*Inittialize!$F$2,HS!J5*Inittialize!$F$3,HS!J6*Inittialize!$F$4,HS!J7*Inittialize!$F$5,HS!J8*Inittialize!$F$6,HS!J9*Inittialize!$F$7,HS!J10*Inittialize!$F$8,HS!J11*Inittialize!$F$9,HS!J12*Inittialize!$F$10,HS!J13*Inittialize!$F$11))</f>
        <v>-0.2666150533579591</v>
      </c>
      <c r="K3">
        <f>(SUM(HS!K36*Inittialize!$F$2,HS!K5*Inittialize!$F$3,HS!K6*Inittialize!$F$4,HS!K7*Inittialize!$F$5,HS!K8*Inittialize!$F$6,HS!K9*Inittialize!$F$7,HS!K10*Inittialize!$F$8,HS!K11*Inittialize!$F$9,HS!K12*Inittialize!$F$10,HS!K13*Inittialize!$F$11))</f>
        <v>-0.3577434525808979</v>
      </c>
    </row>
    <row r="4" spans="1:11" x14ac:dyDescent="0.3">
      <c r="A4">
        <v>6</v>
      </c>
      <c r="B4">
        <f>(SUM(HS!B37*Inittialize!$F$2,HS!B6*Inittialize!$F$3,HS!B7*Inittialize!$F$4,HS!B8*Inittialize!$F$5,HS!B9*Inittialize!$F$6,HS!B10*Inittialize!$F$7,HS!B11*Inittialize!$F$8,HS!B12*Inittialize!$F$9,HS!B13*Inittialize!$F$10,HS!B14*Inittialize!$F$11))</f>
        <v>-0.4196869034710109</v>
      </c>
      <c r="C4">
        <f>(SUM(HS!C37*Inittialize!$F$2,HS!C6*Inittialize!$F$3,HS!C7*Inittialize!$F$4,HS!C8*Inittialize!$F$5,HS!C9*Inittialize!$F$6,HS!C10*Inittialize!$F$7,HS!C11*Inittialize!$F$8,HS!C12*Inittialize!$F$9,HS!C13*Inittialize!$F$10,HS!C14*Inittialize!$F$11))</f>
        <v>-0.14075911746001996</v>
      </c>
      <c r="D4">
        <f>(SUM(HS!D37*Inittialize!$F$2,HS!D6*Inittialize!$F$3,HS!D7*Inittialize!$F$4,HS!D8*Inittialize!$F$5,HS!D9*Inittialize!$F$6,HS!D10*Inittialize!$F$7,HS!D11*Inittialize!$F$8,HS!D12*Inittialize!$F$9,HS!D13*Inittialize!$F$10,HS!D14*Inittialize!$F$11))</f>
        <v>-0.10729107800860832</v>
      </c>
      <c r="E4">
        <f>(SUM(HS!E37*Inittialize!$F$2,HS!E6*Inittialize!$F$3,HS!E7*Inittialize!$F$4,HS!E8*Inittialize!$F$5,HS!E9*Inittialize!$F$6,HS!E10*Inittialize!$F$7,HS!E11*Inittialize!$F$8,HS!E12*Inittialize!$F$9,HS!E13*Inittialize!$F$10,HS!E14*Inittialize!$F$11))</f>
        <v>-7.2917141926387333E-2</v>
      </c>
      <c r="F4">
        <f>(SUM(HS!F37*Inittialize!$F$2,HS!F6*Inittialize!$F$3,HS!F7*Inittialize!$F$4,HS!F8*Inittialize!$F$5,HS!F9*Inittialize!$F$6,HS!F10*Inittialize!$F$7,HS!F11*Inittialize!$F$8,HS!F12*Inittialize!$F$9,HS!F13*Inittialize!$F$10,HS!F14*Inittialize!$F$11))</f>
        <v>-3.4915973330102358E-2</v>
      </c>
      <c r="G4">
        <f>(SUM(HS!G37*Inittialize!$F$2,HS!G6*Inittialize!$F$3,HS!G7*Inittialize!$F$4,HS!G8*Inittialize!$F$5,HS!G9*Inittialize!$F$6,HS!G10*Inittialize!$F$7,HS!G11*Inittialize!$F$8,HS!G12*Inittialize!$F$9,HS!G13*Inittialize!$F$10,HS!G14*Inittialize!$F$11))</f>
        <v>-1.3005835529874346E-2</v>
      </c>
      <c r="H4">
        <f>(SUM(HS!H37*Inittialize!$F$2,HS!H6*Inittialize!$F$3,HS!H7*Inittialize!$F$4,HS!H8*Inittialize!$F$5,HS!H9*Inittialize!$F$6,HS!H10*Inittialize!$F$7,HS!H11*Inittialize!$F$8,HS!H12*Inittialize!$F$9,HS!H13*Inittialize!$F$10,HS!H14*Inittialize!$F$11))</f>
        <v>-0.15193270723669947</v>
      </c>
      <c r="I4">
        <f>(SUM(HS!I37*Inittialize!$F$2,HS!I6*Inittialize!$F$3,HS!I7*Inittialize!$F$4,HS!I8*Inittialize!$F$5,HS!I9*Inittialize!$F$6,HS!I10*Inittialize!$F$7,HS!I11*Inittialize!$F$8,HS!I12*Inittialize!$F$9,HS!I13*Inittialize!$F$10,HS!I14*Inittialize!$F$11))</f>
        <v>-0.21724188132078476</v>
      </c>
      <c r="J4">
        <f>(SUM(HS!J37*Inittialize!$F$2,HS!J6*Inittialize!$F$3,HS!J7*Inittialize!$F$4,HS!J8*Inittialize!$F$5,HS!J9*Inittialize!$F$6,HS!J10*Inittialize!$F$7,HS!J11*Inittialize!$F$8,HS!J12*Inittialize!$F$9,HS!J13*Inittialize!$F$10,HS!J14*Inittialize!$F$11))</f>
        <v>-0.29264070019772603</v>
      </c>
      <c r="K4">
        <f>(SUM(HS!K37*Inittialize!$F$2,HS!K6*Inittialize!$F$3,HS!K7*Inittialize!$F$4,HS!K8*Inittialize!$F$5,HS!K9*Inittialize!$F$6,HS!K10*Inittialize!$F$7,HS!K11*Inittialize!$F$8,HS!K12*Inittialize!$F$9,HS!K13*Inittialize!$F$10,HS!K14*Inittialize!$F$11))</f>
        <v>-0.38050766229289545</v>
      </c>
    </row>
    <row r="5" spans="1:11" x14ac:dyDescent="0.3">
      <c r="A5">
        <v>7</v>
      </c>
      <c r="B5">
        <f>(SUM(HS!B38*Inittialize!$F$2,HS!B7*Inittialize!$F$3,HS!B8*Inittialize!$F$4,HS!B9*Inittialize!$F$5,HS!B10*Inittialize!$F$6,HS!B11*Inittialize!$F$7,HS!B12*Inittialize!$F$8,HS!B13*Inittialize!$F$9,HS!B14*Inittialize!$F$10,HS!B15*Inittialize!$F$11))</f>
        <v>-0.39971038372569107</v>
      </c>
      <c r="C5">
        <f>(SUM(HS!C38*Inittialize!$F$2,HS!C7*Inittialize!$F$3,HS!C8*Inittialize!$F$4,HS!C9*Inittialize!$F$5,HS!C10*Inittialize!$F$6,HS!C11*Inittialize!$F$7,HS!C12*Inittialize!$F$8,HS!C13*Inittialize!$F$9,HS!C14*Inittialize!$F$10,HS!C15*Inittialize!$F$11))</f>
        <v>-0.10918342786661635</v>
      </c>
      <c r="D5">
        <f>(SUM(HS!D38*Inittialize!$F$2,HS!D7*Inittialize!$F$3,HS!D8*Inittialize!$F$4,HS!D9*Inittialize!$F$5,HS!D10*Inittialize!$F$6,HS!D11*Inittialize!$F$7,HS!D12*Inittialize!$F$8,HS!D13*Inittialize!$F$9,HS!D14*Inittialize!$F$10,HS!D15*Inittialize!$F$11))</f>
        <v>-7.6582981904463526E-2</v>
      </c>
      <c r="E5">
        <f>(SUM(HS!E38*Inittialize!$F$2,HS!E7*Inittialize!$F$3,HS!E8*Inittialize!$F$4,HS!E9*Inittialize!$F$5,HS!E10*Inittialize!$F$6,HS!E11*Inittialize!$F$7,HS!E12*Inittialize!$F$8,HS!E13*Inittialize!$F$9,HS!E14*Inittialize!$F$10,HS!E15*Inittialize!$F$11))</f>
        <v>-4.302179400434189E-2</v>
      </c>
      <c r="F5">
        <f>(SUM(HS!F38*Inittialize!$F$2,HS!F7*Inittialize!$F$3,HS!F8*Inittialize!$F$4,HS!F9*Inittialize!$F$5,HS!F10*Inittialize!$F$6,HS!F11*Inittialize!$F$7,HS!F12*Inittialize!$F$8,HS!F13*Inittialize!$F$9,HS!F14*Inittialize!$F$10,HS!F15*Inittialize!$F$11))</f>
        <v>-7.271360902941058E-3</v>
      </c>
      <c r="G5">
        <f>(SUM(HS!G38*Inittialize!$F$2,HS!G7*Inittialize!$F$3,HS!G8*Inittialize!$F$4,HS!G9*Inittialize!$F$5,HS!G10*Inittialize!$F$6,HS!G11*Inittialize!$F$7,HS!G12*Inittialize!$F$8,HS!G13*Inittialize!$F$9,HS!G14*Inittialize!$F$10,HS!G15*Inittialize!$F$11))</f>
        <v>2.9185342353860819E-2</v>
      </c>
      <c r="H5">
        <f>(SUM(HS!H38*Inittialize!$F$2,HS!H7*Inittialize!$F$3,HS!H8*Inittialize!$F$4,HS!H9*Inittialize!$F$5,HS!H10*Inittialize!$F$6,HS!H11*Inittialize!$F$7,HS!H12*Inittialize!$F$8,HS!H13*Inittialize!$F$9,HS!H14*Inittialize!$F$10,HS!H15*Inittialize!$F$11))</f>
        <v>-6.8807799580427792E-2</v>
      </c>
      <c r="I5">
        <f>(SUM(HS!I38*Inittialize!$F$2,HS!I7*Inittialize!$F$3,HS!I8*Inittialize!$F$4,HS!I9*Inittialize!$F$5,HS!I10*Inittialize!$F$6,HS!I11*Inittialize!$F$7,HS!I12*Inittialize!$F$8,HS!I13*Inittialize!$F$9,HS!I14*Inittialize!$F$10,HS!I15*Inittialize!$F$11))</f>
        <v>-0.21060476872434969</v>
      </c>
      <c r="J5">
        <f>(SUM(HS!J38*Inittialize!$F$2,HS!J7*Inittialize!$F$3,HS!J8*Inittialize!$F$4,HS!J9*Inittialize!$F$5,HS!J10*Inittialize!$F$6,HS!J11*Inittialize!$F$7,HS!J12*Inittialize!$F$8,HS!J13*Inittialize!$F$9,HS!J14*Inittialize!$F$10,HS!J15*Inittialize!$F$11))</f>
        <v>-0.28536544048687673</v>
      </c>
      <c r="K5">
        <f>(SUM(HS!K38*Inittialize!$F$2,HS!K7*Inittialize!$F$3,HS!K8*Inittialize!$F$4,HS!K9*Inittialize!$F$5,HS!K10*Inittialize!$F$6,HS!K11*Inittialize!$F$7,HS!K12*Inittialize!$F$8,HS!K13*Inittialize!$F$9,HS!K14*Inittialize!$F$10,HS!K15*Inittialize!$F$11))</f>
        <v>-0.36507789921394673</v>
      </c>
    </row>
    <row r="6" spans="1:11" x14ac:dyDescent="0.3">
      <c r="A6">
        <v>8</v>
      </c>
      <c r="B6">
        <f>(SUM(HS!B39*Inittialize!$F$2,HS!B8*Inittialize!$F$3,HS!B9*Inittialize!$F$4,HS!B10*Inittialize!$F$5,HS!B11*Inittialize!$F$6,HS!B12*Inittialize!$F$7,HS!B13*Inittialize!$F$8,HS!B14*Inittialize!$F$9,HS!B15*Inittialize!$F$10,HS!B16*Inittialize!$F$11))</f>
        <v>-0.33034033459070078</v>
      </c>
      <c r="C6">
        <f>(SUM(HS!C39*Inittialize!$F$2,HS!C8*Inittialize!$F$3,HS!C9*Inittialize!$F$4,HS!C10*Inittialize!$F$5,HS!C11*Inittialize!$F$6,HS!C12*Inittialize!$F$7,HS!C13*Inittialize!$F$8,HS!C14*Inittialize!$F$9,HS!C15*Inittialize!$F$10,HS!C16*Inittialize!$F$11))</f>
        <v>-2.1798188008805668E-2</v>
      </c>
      <c r="D6">
        <f>(SUM(HS!D39*Inittialize!$F$2,HS!D8*Inittialize!$F$3,HS!D9*Inittialize!$F$4,HS!D10*Inittialize!$F$5,HS!D11*Inittialize!$F$6,HS!D12*Inittialize!$F$7,HS!D13*Inittialize!$F$8,HS!D14*Inittialize!$F$9,HS!D15*Inittialize!$F$10,HS!D16*Inittialize!$F$11))</f>
        <v>8.0052625306547553E-3</v>
      </c>
      <c r="E6">
        <f>(SUM(HS!E39*Inittialize!$F$2,HS!E8*Inittialize!$F$3,HS!E9*Inittialize!$F$4,HS!E10*Inittialize!$F$5,HS!E11*Inittialize!$F$6,HS!E12*Inittialize!$F$7,HS!E13*Inittialize!$F$8,HS!E14*Inittialize!$F$9,HS!E15*Inittialize!$F$10,HS!E16*Inittialize!$F$11))</f>
        <v>3.8784473277208804E-2</v>
      </c>
      <c r="F6">
        <f>(SUM(HS!F39*Inittialize!$F$2,HS!F8*Inittialize!$F$3,HS!F9*Inittialize!$F$4,HS!F10*Inittialize!$F$5,HS!F11*Inittialize!$F$6,HS!F12*Inittialize!$F$7,HS!F13*Inittialize!$F$8,HS!F14*Inittialize!$F$9,HS!F15*Inittialize!$F$10,HS!F16*Inittialize!$F$11))</f>
        <v>7.0804635983033687E-2</v>
      </c>
      <c r="G6">
        <f>(SUM(HS!G39*Inittialize!$F$2,HS!G8*Inittialize!$F$3,HS!G9*Inittialize!$F$4,HS!G10*Inittialize!$F$5,HS!G11*Inittialize!$F$6,HS!G12*Inittialize!$F$7,HS!G13*Inittialize!$F$8,HS!G14*Inittialize!$F$9,HS!G15*Inittialize!$F$10,HS!G16*Inittialize!$F$11))</f>
        <v>0.11496015009622315</v>
      </c>
      <c r="H6">
        <f>(SUM(HS!H39*Inittialize!$F$2,HS!H8*Inittialize!$F$3,HS!H9*Inittialize!$F$4,HS!H10*Inittialize!$F$5,HS!H11*Inittialize!$F$6,HS!H12*Inittialize!$F$7,HS!H13*Inittialize!$F$8,HS!H14*Inittialize!$F$9,HS!H15*Inittialize!$F$10,HS!H16*Inittialize!$F$11))</f>
        <v>8.2207439363742862E-2</v>
      </c>
      <c r="I6">
        <f>(SUM(HS!I39*Inittialize!$F$2,HS!I8*Inittialize!$F$3,HS!I9*Inittialize!$F$4,HS!I10*Inittialize!$F$5,HS!I11*Inittialize!$F$6,HS!I12*Inittialize!$F$7,HS!I13*Inittialize!$F$8,HS!I14*Inittialize!$F$9,HS!I15*Inittialize!$F$10,HS!I16*Inittialize!$F$11))</f>
        <v>-5.9898275658656276E-2</v>
      </c>
      <c r="J6">
        <f>(SUM(HS!J39*Inittialize!$F$2,HS!J8*Inittialize!$F$3,HS!J9*Inittialize!$F$4,HS!J10*Inittialize!$F$5,HS!J11*Inittialize!$F$6,HS!J12*Inittialize!$F$7,HS!J13*Inittialize!$F$8,HS!J14*Inittialize!$F$9,HS!J15*Inittialize!$F$10,HS!J16*Inittialize!$F$11))</f>
        <v>-0.21018633199821768</v>
      </c>
      <c r="K6">
        <f>(SUM(HS!K39*Inittialize!$F$2,HS!K8*Inittialize!$F$3,HS!K9*Inittialize!$F$4,HS!K10*Inittialize!$F$5,HS!K11*Inittialize!$F$6,HS!K12*Inittialize!$F$7,HS!K13*Inittialize!$F$8,HS!K14*Inittialize!$F$9,HS!K15*Inittialize!$F$10,HS!K16*Inittialize!$F$11))</f>
        <v>-0.30177738614031369</v>
      </c>
    </row>
    <row r="7" spans="1:11" x14ac:dyDescent="0.3">
      <c r="A7">
        <v>9</v>
      </c>
      <c r="B7">
        <f>(SUM(HS!B40*Inittialize!$F$2,HS!B9*Inittialize!$F$3,HS!B10*Inittialize!$F$4,HS!B11*Inittialize!$F$5,HS!B12*Inittialize!$F$6,HS!B13*Inittialize!$F$7,HS!B14*Inittialize!$F$8,HS!B15*Inittialize!$F$9,HS!B16*Inittialize!$F$10,HS!B17*Inittialize!$F$11))</f>
        <v>-0.25192476177072082</v>
      </c>
      <c r="C7">
        <f>(SUM(HS!C40*Inittialize!$F$2,HS!C9*Inittialize!$F$3,HS!C10*Inittialize!$F$4,HS!C11*Inittialize!$F$5,HS!C12*Inittialize!$F$6,HS!C13*Inittialize!$F$7,HS!C14*Inittialize!$F$8,HS!C15*Inittialize!$F$9,HS!C16*Inittialize!$F$10,HS!C17*Inittialize!$F$11))</f>
        <v>7.4446037576340551E-2</v>
      </c>
      <c r="D7">
        <f>(SUM(HS!D40*Inittialize!$F$2,HS!D9*Inittialize!$F$3,HS!D10*Inittialize!$F$4,HS!D11*Inittialize!$F$5,HS!D12*Inittialize!$F$6,HS!D13*Inittialize!$F$7,HS!D14*Inittialize!$F$8,HS!D15*Inittialize!$F$9,HS!D16*Inittialize!$F$10,HS!D17*Inittialize!$F$11))</f>
        <v>0.10126470173887686</v>
      </c>
      <c r="E7">
        <f>(SUM(HS!E40*Inittialize!$F$2,HS!E9*Inittialize!$F$3,HS!E10*Inittialize!$F$4,HS!E11*Inittialize!$F$5,HS!E12*Inittialize!$F$6,HS!E13*Inittialize!$F$7,HS!E14*Inittialize!$F$8,HS!E15*Inittialize!$F$9,HS!E16*Inittialize!$F$10,HS!E17*Inittialize!$F$11))</f>
        <v>0.12898088119574178</v>
      </c>
      <c r="F7">
        <f>(SUM(HS!F40*Inittialize!$F$2,HS!F9*Inittialize!$F$3,HS!F10*Inittialize!$F$4,HS!F11*Inittialize!$F$5,HS!F12*Inittialize!$F$6,HS!F13*Inittialize!$F$7,HS!F14*Inittialize!$F$8,HS!F15*Inittialize!$F$9,HS!F16*Inittialize!$F$10,HS!F17*Inittialize!$F$11))</f>
        <v>0.15803185626651722</v>
      </c>
      <c r="G7">
        <f>(SUM(HS!G40*Inittialize!$F$2,HS!G9*Inittialize!$F$3,HS!G10*Inittialize!$F$4,HS!G11*Inittialize!$F$5,HS!G12*Inittialize!$F$6,HS!G13*Inittialize!$F$7,HS!G14*Inittialize!$F$8,HS!G15*Inittialize!$F$9,HS!G16*Inittialize!$F$10,HS!G17*Inittialize!$F$11))</f>
        <v>0.1960188392572787</v>
      </c>
      <c r="H7">
        <f>(SUM(HS!H40*Inittialize!$F$2,HS!H9*Inittialize!$F$3,HS!H10*Inittialize!$F$4,HS!H11*Inittialize!$F$5,HS!H12*Inittialize!$F$6,HS!H13*Inittialize!$F$7,HS!H14*Inittialize!$F$8,HS!H15*Inittialize!$F$9,HS!H16*Inittialize!$F$10,HS!H17*Inittialize!$F$11))</f>
        <v>0.17186785993695267</v>
      </c>
      <c r="I7">
        <f>(SUM(HS!I40*Inittialize!$F$2,HS!I9*Inittialize!$F$3,HS!I10*Inittialize!$F$4,HS!I11*Inittialize!$F$5,HS!I12*Inittialize!$F$6,HS!I13*Inittialize!$F$7,HS!I14*Inittialize!$F$8,HS!I15*Inittialize!$F$9,HS!I16*Inittialize!$F$10,HS!I17*Inittialize!$F$11))</f>
        <v>9.8376217435392543E-2</v>
      </c>
      <c r="J7">
        <f>(SUM(HS!J40*Inittialize!$F$2,HS!J9*Inittialize!$F$3,HS!J10*Inittialize!$F$4,HS!J11*Inittialize!$F$5,HS!J12*Inittialize!$F$6,HS!J13*Inittialize!$F$7,HS!J14*Inittialize!$F$8,HS!J15*Inittialize!$F$9,HS!J16*Inittialize!$F$10,HS!J17*Inittialize!$F$11))</f>
        <v>-5.2178053462651766E-2</v>
      </c>
      <c r="K7">
        <f>(SUM(HS!K40*Inittialize!$F$2,HS!K9*Inittialize!$F$3,HS!K10*Inittialize!$F$4,HS!K11*Inittialize!$F$5,HS!K12*Inittialize!$F$6,HS!K13*Inittialize!$F$7,HS!K14*Inittialize!$F$8,HS!K15*Inittialize!$F$9,HS!K16*Inittialize!$F$10,HS!K17*Inittialize!$F$11))</f>
        <v>-0.21343169035706566</v>
      </c>
    </row>
    <row r="8" spans="1:11" x14ac:dyDescent="0.3">
      <c r="A8">
        <v>10</v>
      </c>
      <c r="B8">
        <f>(SUM(HS!B41*Inittialize!$F$2,HS!B10*Inittialize!$F$3,HS!B11*Inittialize!$F$4,HS!B12*Inittialize!$F$5,HS!B13*Inittialize!$F$6,HS!B14*Inittialize!$F$7,HS!B15*Inittialize!$F$8,HS!B16*Inittialize!$F$9,HS!B17*Inittialize!$F$10,HS!B18*Inittialize!$F$11))</f>
        <v>-0.14666789263035868</v>
      </c>
      <c r="C8">
        <f>(SUM(HS!C41*Inittialize!$F$2,HS!C10*Inittialize!$F$3,HS!C11*Inittialize!$F$4,HS!C12*Inittialize!$F$5,HS!C13*Inittialize!$F$6,HS!C14*Inittialize!$F$7,HS!C15*Inittialize!$F$8,HS!C16*Inittialize!$F$9,HS!C17*Inittialize!$F$10,HS!C18*Inittialize!$F$11))</f>
        <v>0.18249999400904496</v>
      </c>
      <c r="D8">
        <f>(SUM(HS!D41*Inittialize!$F$2,HS!D10*Inittialize!$F$3,HS!D11*Inittialize!$F$4,HS!D12*Inittialize!$F$5,HS!D13*Inittialize!$F$6,HS!D14*Inittialize!$F$7,HS!D15*Inittialize!$F$8,HS!D16*Inittialize!$F$9,HS!D17*Inittialize!$F$10,HS!D18*Inittialize!$F$11))</f>
        <v>0.206087975813941</v>
      </c>
      <c r="E8">
        <f>(SUM(HS!E41*Inittialize!$F$2,HS!E10*Inittialize!$F$3,HS!E11*Inittialize!$F$4,HS!E12*Inittialize!$F$5,HS!E13*Inittialize!$F$6,HS!E14*Inittialize!$F$7,HS!E15*Inittialize!$F$8,HS!E16*Inittialize!$F$9,HS!E17*Inittialize!$F$10,HS!E18*Inittialize!$F$11))</f>
        <v>0.23047012189717697</v>
      </c>
      <c r="F8">
        <f>(SUM(HS!F41*Inittialize!$F$2,HS!F10*Inittialize!$F$3,HS!F11*Inittialize!$F$4,HS!F12*Inittialize!$F$5,HS!F13*Inittialize!$F$6,HS!F14*Inittialize!$F$7,HS!F15*Inittialize!$F$8,HS!F16*Inittialize!$F$9,HS!F17*Inittialize!$F$10,HS!F18*Inittialize!$F$11))</f>
        <v>0.25625855450163382</v>
      </c>
      <c r="G8">
        <f>(SUM(HS!G41*Inittialize!$F$2,HS!G10*Inittialize!$F$3,HS!G11*Inittialize!$F$4,HS!G12*Inittialize!$F$5,HS!G13*Inittialize!$F$6,HS!G14*Inittialize!$F$7,HS!G15*Inittialize!$F$8,HS!G16*Inittialize!$F$9,HS!G17*Inittialize!$F$10,HS!G18*Inittialize!$F$11))</f>
        <v>0.28779508429888423</v>
      </c>
      <c r="H8">
        <f>(SUM(HS!H41*Inittialize!$F$2,HS!H10*Inittialize!$F$3,HS!H11*Inittialize!$F$4,HS!H12*Inittialize!$F$5,HS!H13*Inittialize!$F$6,HS!H14*Inittialize!$F$7,HS!H15*Inittialize!$F$8,HS!H16*Inittialize!$F$9,HS!H17*Inittialize!$F$10,HS!H18*Inittialize!$F$11))</f>
        <v>0.25690874433608657</v>
      </c>
      <c r="I8">
        <f>(SUM(HS!I41*Inittialize!$F$2,HS!I10*Inittialize!$F$3,HS!I11*Inittialize!$F$4,HS!I12*Inittialize!$F$5,HS!I13*Inittialize!$F$6,HS!I14*Inittialize!$F$7,HS!I15*Inittialize!$F$8,HS!I16*Inittialize!$F$9,HS!I17*Inittialize!$F$10,HS!I18*Inittialize!$F$11))</f>
        <v>0.19795370833197615</v>
      </c>
      <c r="J8">
        <f>(SUM(HS!J41*Inittialize!$F$2,HS!J10*Inittialize!$F$3,HS!J11*Inittialize!$F$4,HS!J12*Inittialize!$F$5,HS!J13*Inittialize!$F$6,HS!J14*Inittialize!$F$7,HS!J15*Inittialize!$F$8,HS!J16*Inittialize!$F$9,HS!J17*Inittialize!$F$10,HS!J18*Inittialize!$F$11))</f>
        <v>0.11652959106928383</v>
      </c>
      <c r="K8">
        <f>(SUM(HS!K41*Inittialize!$F$2,HS!K10*Inittialize!$F$3,HS!K11*Inittialize!$F$4,HS!K12*Inittialize!$F$5,HS!K13*Inittialize!$F$6,HS!K14*Inittialize!$F$7,HS!K15*Inittialize!$F$8,HS!K16*Inittialize!$F$9,HS!K17*Inittialize!$F$10,HS!K18*Inittialize!$F$11))</f>
        <v>-4.4990260383612951E-2</v>
      </c>
    </row>
    <row r="9" spans="1:11" x14ac:dyDescent="0.3">
      <c r="A9">
        <v>11</v>
      </c>
      <c r="B9">
        <f>(SUM(HS!B42*Inittialize!$F$2,HS!B11*Inittialize!$F$3,HS!B12*Inittialize!$F$4,HS!B13*Inittialize!$F$5,HS!B14*Inittialize!$F$6,HS!B15*Inittialize!$F$7,HS!B16*Inittialize!$F$8,HS!B17*Inittialize!$F$9,HS!B18*Inittialize!$F$10,HS!B19*Inittialize!$F$11))</f>
        <v>-4.1986836980868192E-2</v>
      </c>
      <c r="C9">
        <f>(SUM(HS!C42*Inittialize!$F$2,HS!C11*Inittialize!$F$3,HS!C12*Inittialize!$F$4,HS!C13*Inittialize!$F$5,HS!C14*Inittialize!$F$6,HS!C15*Inittialize!$F$7,HS!C16*Inittialize!$F$8,HS!C17*Inittialize!$F$9,HS!C18*Inittialize!$F$10,HS!C19*Inittialize!$F$11))</f>
        <v>0.23835074945762985</v>
      </c>
      <c r="D9">
        <f>(SUM(HS!D42*Inittialize!$F$2,HS!D11*Inittialize!$F$3,HS!D12*Inittialize!$F$4,HS!D13*Inittialize!$F$5,HS!D14*Inittialize!$F$6,HS!D15*Inittialize!$F$7,HS!D16*Inittialize!$F$8,HS!D17*Inittialize!$F$9,HS!D18*Inittialize!$F$10,HS!D19*Inittialize!$F$11))</f>
        <v>0.26032526728707978</v>
      </c>
      <c r="E9">
        <f>(SUM(HS!E42*Inittialize!$F$2,HS!E11*Inittialize!$F$3,HS!E12*Inittialize!$F$4,HS!E13*Inittialize!$F$5,HS!E14*Inittialize!$F$6,HS!E15*Inittialize!$F$7,HS!E16*Inittialize!$F$8,HS!E17*Inittialize!$F$9,HS!E18*Inittialize!$F$10,HS!E19*Inittialize!$F$11))</f>
        <v>0.28302027520898798</v>
      </c>
      <c r="F9">
        <f>(SUM(HS!F42*Inittialize!$F$2,HS!F11*Inittialize!$F$3,HS!F12*Inittialize!$F$4,HS!F13*Inittialize!$F$5,HS!F14*Inittialize!$F$6,HS!F15*Inittialize!$F$7,HS!F16*Inittialize!$F$8,HS!F17*Inittialize!$F$9,HS!F18*Inittialize!$F$10,HS!F19*Inittialize!$F$11))</f>
        <v>0.30734950895451385</v>
      </c>
      <c r="G9">
        <f>(SUM(HS!G42*Inittialize!$F$2,HS!G11*Inittialize!$F$3,HS!G12*Inittialize!$F$4,HS!G13*Inittialize!$F$5,HS!G14*Inittialize!$F$6,HS!G15*Inittialize!$F$7,HS!G16*Inittialize!$F$8,HS!G17*Inittialize!$F$9,HS!G18*Inittialize!$F$10,HS!G19*Inittialize!$F$11))</f>
        <v>0.33369004745378472</v>
      </c>
      <c r="H9">
        <f>(SUM(HS!H42*Inittialize!$F$2,HS!H11*Inittialize!$F$3,HS!H12*Inittialize!$F$4,HS!H13*Inittialize!$F$5,HS!H14*Inittialize!$F$6,HS!H15*Inittialize!$F$7,HS!H16*Inittialize!$F$8,HS!H17*Inittialize!$F$9,HS!H18*Inittialize!$F$10,HS!H19*Inittialize!$F$11))</f>
        <v>0.29214699112701314</v>
      </c>
      <c r="I9">
        <f>(SUM(HS!I42*Inittialize!$F$2,HS!I11*Inittialize!$F$3,HS!I12*Inittialize!$F$4,HS!I13*Inittialize!$F$5,HS!I14*Inittialize!$F$6,HS!I15*Inittialize!$F$7,HS!I16*Inittialize!$F$8,HS!I17*Inittialize!$F$9,HS!I18*Inittialize!$F$10,HS!I19*Inittialize!$F$11))</f>
        <v>0.22998214532399183</v>
      </c>
      <c r="J9">
        <f>(SUM(HS!J42*Inittialize!$F$2,HS!J11*Inittialize!$F$3,HS!J12*Inittialize!$F$4,HS!J13*Inittialize!$F$5,HS!J14*Inittialize!$F$6,HS!J15*Inittialize!$F$7,HS!J16*Inittialize!$F$8,HS!J17*Inittialize!$F$9,HS!J18*Inittialize!$F$10,HS!J19*Inittialize!$F$11))</f>
        <v>0.15825711845512563</v>
      </c>
      <c r="K9">
        <f>(SUM(HS!K42*Inittialize!$F$2,HS!K11*Inittialize!$F$3,HS!K12*Inittialize!$F$4,HS!K13*Inittialize!$F$5,HS!K14*Inittialize!$F$6,HS!K15*Inittialize!$F$7,HS!K16*Inittialize!$F$8,HS!K17*Inittialize!$F$9,HS!K18*Inittialize!$F$10,HS!K19*Inittialize!$F$11))</f>
        <v>5.9690795265877561E-2</v>
      </c>
    </row>
    <row r="10" spans="1:11" x14ac:dyDescent="0.3">
      <c r="A10">
        <v>12</v>
      </c>
      <c r="B10">
        <f>(SUM(HS!B43*Inittialize!$F$2,HS!B12*Inittialize!$F$3,HS!B13*Inittialize!$F$4,HS!B14*Inittialize!$F$5,HS!B15*Inittialize!$F$6,HS!B16*Inittialize!$F$7,HS!B17*Inittialize!$F$8,HS!B18*Inittialize!$F$9,HS!B19*Inittialize!$F$10,HS!B20*Inittialize!$F$11))</f>
        <v>-0.4656605837768395</v>
      </c>
      <c r="C10">
        <f>(SUM(HS!C43*Inittialize!$F$2,HS!C12*Inittialize!$F$3,HS!C13*Inittialize!$F$4,HS!C14*Inittialize!$F$5,HS!C15*Inittialize!$F$6,HS!C16*Inittialize!$F$7,HS!C17*Inittialize!$F$8,HS!C18*Inittialize!$F$9,HS!C19*Inittialize!$F$10,HS!C20*Inittialize!$F$11))</f>
        <v>-0.25338998596663803</v>
      </c>
      <c r="D10">
        <f>(SUM(HS!D43*Inittialize!$F$2,HS!D12*Inittialize!$F$3,HS!D13*Inittialize!$F$4,HS!D14*Inittialize!$F$5,HS!D15*Inittialize!$F$6,HS!D16*Inittialize!$F$7,HS!D17*Inittialize!$F$8,HS!D18*Inittialize!$F$9,HS!D19*Inittialize!$F$10,HS!D20*Inittialize!$F$11))</f>
        <v>-0.23369089979808655</v>
      </c>
      <c r="E10">
        <f>(SUM(HS!E43*Inittialize!$F$2,HS!E12*Inittialize!$F$3,HS!E13*Inittialize!$F$4,HS!E14*Inittialize!$F$5,HS!E15*Inittialize!$F$6,HS!E16*Inittialize!$F$7,HS!E17*Inittialize!$F$8,HS!E18*Inittialize!$F$9,HS!E19*Inittialize!$F$10,HS!E20*Inittialize!$F$11))</f>
        <v>-0.21353655324507698</v>
      </c>
      <c r="F10">
        <f>(SUM(HS!F43*Inittialize!$F$2,HS!F12*Inittialize!$F$3,HS!F13*Inittialize!$F$4,HS!F14*Inittialize!$F$5,HS!F15*Inittialize!$F$6,HS!F16*Inittialize!$F$7,HS!F17*Inittialize!$F$8,HS!F18*Inittialize!$F$9,HS!F19*Inittialize!$F$10,HS!F20*Inittialize!$F$11))</f>
        <v>-0.1932711694262835</v>
      </c>
      <c r="G10">
        <f>(SUM(HS!G43*Inittialize!$F$2,HS!G12*Inittialize!$F$3,HS!G13*Inittialize!$F$4,HS!G14*Inittialize!$F$5,HS!G15*Inittialize!$F$6,HS!G16*Inittialize!$F$7,HS!G17*Inittialize!$F$8,HS!G18*Inittialize!$F$9,HS!G19*Inittialize!$F$10,HS!G20*Inittialize!$F$11))</f>
        <v>-0.17052619990757958</v>
      </c>
      <c r="H10">
        <f>(SUM(HS!H43*Inittialize!$F$2,HS!H12*Inittialize!$F$3,HS!H13*Inittialize!$F$4,HS!H14*Inittialize!$F$5,HS!H15*Inittialize!$F$6,HS!H16*Inittialize!$F$7,HS!H17*Inittialize!$F$8,HS!H18*Inittialize!$F$9,HS!H19*Inittialize!$F$10,HS!H20*Inittialize!$F$11))</f>
        <v>-0.21284771451731427</v>
      </c>
      <c r="I10">
        <f>(SUM(HS!I43*Inittialize!$F$2,HS!I12*Inittialize!$F$3,HS!I13*Inittialize!$F$4,HS!I14*Inittialize!$F$5,HS!I15*Inittialize!$F$6,HS!I16*Inittialize!$F$7,HS!I17*Inittialize!$F$8,HS!I18*Inittialize!$F$9,HS!I19*Inittialize!$F$10,HS!I20*Inittialize!$F$11))</f>
        <v>-0.2715748050242861</v>
      </c>
      <c r="J10">
        <f>(SUM(HS!J43*Inittialize!$F$2,HS!J12*Inittialize!$F$3,HS!J13*Inittialize!$F$4,HS!J14*Inittialize!$F$5,HS!J15*Inittialize!$F$6,HS!J16*Inittialize!$F$7,HS!J17*Inittialize!$F$8,HS!J18*Inittialize!$F$9,HS!J19*Inittialize!$F$10,HS!J20*Inittialize!$F$11))</f>
        <v>-0.34001328060893565</v>
      </c>
      <c r="K10">
        <f>(SUM(HS!K43*Inittialize!$F$2,HS!K12*Inittialize!$F$3,HS!K13*Inittialize!$F$4,HS!K14*Inittialize!$F$5,HS!K15*Inittialize!$F$6,HS!K16*Inittialize!$F$7,HS!K17*Inittialize!$F$8,HS!K18*Inittialize!$F$9,HS!K19*Inittialize!$F$10,HS!K20*Inittialize!$F$11))</f>
        <v>-0.42069618899826788</v>
      </c>
    </row>
    <row r="11" spans="1:11" x14ac:dyDescent="0.3">
      <c r="A11">
        <v>13</v>
      </c>
      <c r="B11">
        <f>(SUM(HS!B44*Inittialize!$F$2,HS!B13*Inittialize!$F$3,HS!B14*Inittialize!$F$4,HS!B15*Inittialize!$F$5,HS!B16*Inittialize!$F$6,HS!B17*Inittialize!$F$7,HS!B18*Inittialize!$F$8,HS!B19*Inittialize!$F$9,HS!B20*Inittialize!$F$10,HS!B21*Inittialize!$F$11))</f>
        <v>-0.50382768493563668</v>
      </c>
      <c r="C11">
        <f>(SUM(HS!C44*Inittialize!$F$2,HS!C13*Inittialize!$F$3,HS!C14*Inittialize!$F$4,HS!C15*Inittialize!$F$5,HS!C16*Inittialize!$F$6,HS!C17*Inittialize!$F$7,HS!C18*Inittialize!$F$8,HS!C19*Inittialize!$F$9,HS!C20*Inittialize!$F$10,HS!C21*Inittialize!$F$11))</f>
        <v>-0.30779123771977057</v>
      </c>
      <c r="D11">
        <f>(SUM(HS!D44*Inittialize!$F$2,HS!D13*Inittialize!$F$3,HS!D14*Inittialize!$F$4,HS!D15*Inittialize!$F$5,HS!D16*Inittialize!$F$6,HS!D17*Inittialize!$F$7,HS!D18*Inittialize!$F$8,HS!D19*Inittialize!$F$9,HS!D20*Inittialize!$F$10,HS!D21*Inittialize!$F$11))</f>
        <v>-0.29121011293380089</v>
      </c>
      <c r="E11">
        <f>(SUM(HS!E44*Inittialize!$F$2,HS!E13*Inittialize!$F$3,HS!E14*Inittialize!$F$4,HS!E15*Inittialize!$F$5,HS!E16*Inittialize!$F$6,HS!E17*Inittialize!$F$7,HS!E18*Inittialize!$F$8,HS!E19*Inittialize!$F$9,HS!E20*Inittialize!$F$10,HS!E21*Inittialize!$F$11))</f>
        <v>-0.27422400639931432</v>
      </c>
      <c r="F11">
        <f>(SUM(HS!F44*Inittialize!$F$2,HS!F13*Inittialize!$F$3,HS!F14*Inittialize!$F$4,HS!F15*Inittialize!$F$5,HS!F16*Inittialize!$F$6,HS!F17*Inittialize!$F$7,HS!F18*Inittialize!$F$8,HS!F19*Inittialize!$F$9,HS!F20*Inittialize!$F$10,HS!F21*Inittialize!$F$11))</f>
        <v>-0.25733327243893922</v>
      </c>
      <c r="G11">
        <f>(SUM(HS!G44*Inittialize!$F$2,HS!G13*Inittialize!$F$3,HS!G14*Inittialize!$F$4,HS!G15*Inittialize!$F$5,HS!G16*Inittialize!$F$6,HS!G17*Inittialize!$F$7,HS!G18*Inittialize!$F$8,HS!G19*Inittialize!$F$9,HS!G20*Inittialize!$F$10,HS!G21*Inittialize!$F$11))</f>
        <v>-0.23562627561296384</v>
      </c>
      <c r="H11">
        <f>(SUM(HS!H44*Inittialize!$F$2,HS!H13*Inittialize!$F$3,HS!H14*Inittialize!$F$4,HS!H15*Inittialize!$F$5,HS!H16*Inittialize!$F$6,HS!H17*Inittialize!$F$7,HS!H18*Inittialize!$F$8,HS!H19*Inittialize!$F$9,HS!H20*Inittialize!$F$10,HS!H21*Inittialize!$F$11))</f>
        <v>-0.26907287776607752</v>
      </c>
      <c r="I11">
        <f>(SUM(HS!I44*Inittialize!$F$2,HS!I13*Inittialize!$F$3,HS!I14*Inittialize!$F$4,HS!I15*Inittialize!$F$5,HS!I16*Inittialize!$F$6,HS!I17*Inittialize!$F$7,HS!I18*Inittialize!$F$8,HS!I19*Inittialize!$F$9,HS!I20*Inittialize!$F$10,HS!I21*Inittialize!$F$11))</f>
        <v>-0.32360517609397998</v>
      </c>
      <c r="J11">
        <f>(SUM(HS!J44*Inittialize!$F$2,HS!J13*Inittialize!$F$3,HS!J14*Inittialize!$F$4,HS!J15*Inittialize!$F$5,HS!J16*Inittialize!$F$6,HS!J17*Inittialize!$F$7,HS!J18*Inittialize!$F$8,HS!J19*Inittialize!$F$9,HS!J20*Inittialize!$F$10,HS!J21*Inittialize!$F$11))</f>
        <v>-0.3871551891368688</v>
      </c>
      <c r="K11">
        <f>(SUM(HS!K44*Inittialize!$F$2,HS!K13*Inittialize!$F$3,HS!K14*Inittialize!$F$4,HS!K15*Inittialize!$F$5,HS!K16*Inittialize!$F$6,HS!K17*Inittialize!$F$7,HS!K18*Inittialize!$F$8,HS!K19*Inittialize!$F$9,HS!K20*Inittialize!$F$10,HS!K21*Inittialize!$F$11))</f>
        <v>-0.46207503264124877</v>
      </c>
    </row>
    <row r="12" spans="1:11" x14ac:dyDescent="0.3">
      <c r="A12">
        <v>14</v>
      </c>
      <c r="B12">
        <f>(SUM(HS!B45*Inittialize!$F$2,HS!B14*Inittialize!$F$3,HS!B15*Inittialize!$F$4,HS!B16*Inittialize!$F$5,HS!B17*Inittialize!$F$6,HS!B18*Inittialize!$F$7,HS!B19*Inittialize!$F$8,HS!B20*Inittialize!$F$9,HS!B21*Inittialize!$F$10,HS!B22*Inittialize!$F$11))</f>
        <v>-0.53926856458309125</v>
      </c>
      <c r="C12">
        <f>(SUM(HS!C45*Inittialize!$F$2,HS!C14*Inittialize!$F$3,HS!C15*Inittialize!$F$4,HS!C16*Inittialize!$F$5,HS!C17*Inittialize!$F$6,HS!C18*Inittialize!$F$7,HS!C19*Inittialize!$F$8,HS!C20*Inittialize!$F$9,HS!C21*Inittialize!$F$10,HS!C22*Inittialize!$F$11))</f>
        <v>-0.36219248947290306</v>
      </c>
      <c r="D12">
        <f>(SUM(HS!D45*Inittialize!$F$2,HS!D14*Inittialize!$F$3,HS!D15*Inittialize!$F$4,HS!D16*Inittialize!$F$5,HS!D17*Inittialize!$F$6,HS!D18*Inittialize!$F$7,HS!D19*Inittialize!$F$8,HS!D20*Inittialize!$F$9,HS!D21*Inittialize!$F$10,HS!D22*Inittialize!$F$11))</f>
        <v>-0.34872932606951523</v>
      </c>
      <c r="E12">
        <f>(SUM(HS!E45*Inittialize!$F$2,HS!E14*Inittialize!$F$3,HS!E15*Inittialize!$F$4,HS!E16*Inittialize!$F$5,HS!E17*Inittialize!$F$6,HS!E18*Inittialize!$F$7,HS!E19*Inittialize!$F$8,HS!E20*Inittialize!$F$9,HS!E21*Inittialize!$F$10,HS!E22*Inittialize!$F$11))</f>
        <v>-0.33491145955355173</v>
      </c>
      <c r="F12">
        <f>(SUM(HS!F45*Inittialize!$F$2,HS!F14*Inittialize!$F$3,HS!F15*Inittialize!$F$4,HS!F16*Inittialize!$F$5,HS!F17*Inittialize!$F$6,HS!F18*Inittialize!$F$7,HS!F19*Inittialize!$F$8,HS!F20*Inittialize!$F$9,HS!F21*Inittialize!$F$10,HS!F22*Inittialize!$F$11))</f>
        <v>-0.32139537545159497</v>
      </c>
      <c r="G12">
        <f>(SUM(HS!G45*Inittialize!$F$2,HS!G14*Inittialize!$F$3,HS!G15*Inittialize!$F$4,HS!G16*Inittialize!$F$5,HS!G17*Inittialize!$F$6,HS!G18*Inittialize!$F$7,HS!G19*Inittialize!$F$8,HS!G20*Inittialize!$F$9,HS!G21*Inittialize!$F$10,HS!G22*Inittialize!$F$11))</f>
        <v>-0.30072635131834813</v>
      </c>
      <c r="H12">
        <f>(SUM(HS!H45*Inittialize!$F$2,HS!H14*Inittialize!$F$3,HS!H15*Inittialize!$F$4,HS!H16*Inittialize!$F$5,HS!H17*Inittialize!$F$6,HS!H18*Inittialize!$F$7,HS!H19*Inittialize!$F$8,HS!H20*Inittialize!$F$9,HS!H21*Inittialize!$F$10,HS!H22*Inittialize!$F$11))</f>
        <v>-0.3212819579256434</v>
      </c>
      <c r="I12">
        <f>(SUM(HS!I45*Inittialize!$F$2,HS!I14*Inittialize!$F$3,HS!I15*Inittialize!$F$4,HS!I16*Inittialize!$F$5,HS!I17*Inittialize!$F$6,HS!I18*Inittialize!$F$7,HS!I19*Inittialize!$F$8,HS!I20*Inittialize!$F$9,HS!I21*Inittialize!$F$10,HS!I22*Inittialize!$F$11))</f>
        <v>-0.37191909208726714</v>
      </c>
      <c r="J12">
        <f>(SUM(HS!J45*Inittialize!$F$2,HS!J14*Inittialize!$F$3,HS!J15*Inittialize!$F$4,HS!J16*Inittialize!$F$5,HS!J17*Inittialize!$F$6,HS!J18*Inittialize!$F$7,HS!J19*Inittialize!$F$8,HS!J20*Inittialize!$F$9,HS!J21*Inittialize!$F$10,HS!J22*Inittialize!$F$11))</f>
        <v>-0.43092981848423534</v>
      </c>
      <c r="K12">
        <f>(SUM(HS!K45*Inittialize!$F$2,HS!K14*Inittialize!$F$3,HS!K15*Inittialize!$F$4,HS!K16*Inittialize!$F$5,HS!K17*Inittialize!$F$6,HS!K18*Inittialize!$F$7,HS!K19*Inittialize!$F$8,HS!K20*Inittialize!$F$9,HS!K21*Inittialize!$F$10,HS!K22*Inittialize!$F$11))</f>
        <v>-0.50049824459544534</v>
      </c>
    </row>
    <row r="13" spans="1:11" x14ac:dyDescent="0.3">
      <c r="A13">
        <v>15</v>
      </c>
      <c r="B13">
        <f>(SUM(HS!B46*Inittialize!$F$2,HS!B15*Inittialize!$F$3,HS!B16*Inittialize!$F$4,HS!B17*Inittialize!$F$5,HS!B18*Inittialize!$F$6,HS!B19*Inittialize!$F$7,HS!B20*Inittialize!$F$8,HS!B21*Inittialize!$F$9,HS!B22*Inittialize!$F$10,HS!B23*Inittialize!$F$11))</f>
        <v>-0.57217795282715611</v>
      </c>
      <c r="C13">
        <f>(SUM(HS!C46*Inittialize!$F$2,HS!C15*Inittialize!$F$3,HS!C16*Inittialize!$F$4,HS!C17*Inittialize!$F$5,HS!C18*Inittialize!$F$6,HS!C19*Inittialize!$F$7,HS!C20*Inittialize!$F$8,HS!C21*Inittialize!$F$9,HS!C22*Inittialize!$F$10,HS!C23*Inittialize!$F$11))</f>
        <v>-0.4165937412260356</v>
      </c>
      <c r="D13">
        <f>(SUM(HS!D46*Inittialize!$F$2,HS!D15*Inittialize!$F$3,HS!D16*Inittialize!$F$4,HS!D17*Inittialize!$F$5,HS!D18*Inittialize!$F$6,HS!D19*Inittialize!$F$7,HS!D20*Inittialize!$F$8,HS!D21*Inittialize!$F$9,HS!D22*Inittialize!$F$10,HS!D23*Inittialize!$F$11))</f>
        <v>-0.40624853920522963</v>
      </c>
      <c r="E13">
        <f>(SUM(HS!E46*Inittialize!$F$2,HS!E15*Inittialize!$F$3,HS!E16*Inittialize!$F$4,HS!E17*Inittialize!$F$5,HS!E18*Inittialize!$F$6,HS!E19*Inittialize!$F$7,HS!E20*Inittialize!$F$8,HS!E21*Inittialize!$F$9,HS!E22*Inittialize!$F$10,HS!E23*Inittialize!$F$11))</f>
        <v>-0.39559891270778907</v>
      </c>
      <c r="F13">
        <f>(SUM(HS!F46*Inittialize!$F$2,HS!F15*Inittialize!$F$3,HS!F16*Inittialize!$F$4,HS!F17*Inittialize!$F$5,HS!F18*Inittialize!$F$6,HS!F19*Inittialize!$F$7,HS!F20*Inittialize!$F$8,HS!F21*Inittialize!$F$9,HS!F22*Inittialize!$F$10,HS!F23*Inittialize!$F$11))</f>
        <v>-0.38545747846425071</v>
      </c>
      <c r="G13">
        <f>(SUM(HS!G46*Inittialize!$F$2,HS!G15*Inittialize!$F$3,HS!G16*Inittialize!$F$4,HS!G17*Inittialize!$F$5,HS!G18*Inittialize!$F$6,HS!G19*Inittialize!$F$7,HS!G20*Inittialize!$F$8,HS!G21*Inittialize!$F$9,HS!G22*Inittialize!$F$10,HS!G23*Inittialize!$F$11))</f>
        <v>-0.36582642702373236</v>
      </c>
      <c r="H13">
        <f>(SUM(HS!H46*Inittialize!$F$2,HS!H15*Inittialize!$F$3,HS!H16*Inittialize!$F$4,HS!H17*Inittialize!$F$5,HS!H18*Inittialize!$F$6,HS!H19*Inittialize!$F$7,HS!H20*Inittialize!$F$8,HS!H21*Inittialize!$F$9,HS!H22*Inittialize!$F$10,HS!H23*Inittialize!$F$11))</f>
        <v>-0.36976181807381175</v>
      </c>
      <c r="I13">
        <f>(SUM(HS!I46*Inittialize!$F$2,HS!I15*Inittialize!$F$3,HS!I16*Inittialize!$F$4,HS!I17*Inittialize!$F$5,HS!I18*Inittialize!$F$6,HS!I19*Inittialize!$F$7,HS!I20*Inittialize!$F$8,HS!I21*Inittialize!$F$9,HS!I22*Inittialize!$F$10,HS!I23*Inittialize!$F$11))</f>
        <v>-0.41678201408103377</v>
      </c>
      <c r="J13">
        <f>(SUM(HS!J46*Inittialize!$F$2,HS!J15*Inittialize!$F$3,HS!J16*Inittialize!$F$4,HS!J17*Inittialize!$F$5,HS!J18*Inittialize!$F$6,HS!J19*Inittialize!$F$7,HS!J20*Inittialize!$F$8,HS!J21*Inittialize!$F$9,HS!J22*Inittialize!$F$10,HS!J23*Inittialize!$F$11))</f>
        <v>-0.47157768859250421</v>
      </c>
      <c r="K13">
        <f>(SUM(HS!K46*Inittialize!$F$2,HS!K15*Inittialize!$F$3,HS!K16*Inittialize!$F$4,HS!K17*Inittialize!$F$5,HS!K18*Inittialize!$F$6,HS!K19*Inittialize!$F$7,HS!K20*Inittialize!$F$8,HS!K21*Inittialize!$F$9,HS!K22*Inittialize!$F$10,HS!K23*Inittialize!$F$11))</f>
        <v>-0.53617694141005634</v>
      </c>
    </row>
    <row r="14" spans="1:11" x14ac:dyDescent="0.3">
      <c r="A14">
        <v>16</v>
      </c>
      <c r="B14">
        <f>(SUM(HS!B47*Inittialize!$F$2,HS!B16*Inittialize!$F$3,HS!B17*Inittialize!$F$4,HS!B18*Inittialize!$F$5,HS!B19*Inittialize!$F$6,HS!B20*Inittialize!$F$7,HS!B21*Inittialize!$F$8,HS!B22*Inittialize!$F$9,HS!B23*Inittialize!$F$10,HS!B24*Inittialize!$F$11))</f>
        <v>-0.60481011846064825</v>
      </c>
      <c r="C14">
        <f>(SUM(HS!C47*Inittialize!$F$2,HS!C16*Inittialize!$F$3,HS!C17*Inittialize!$F$4,HS!C18*Inittialize!$F$5,HS!C19*Inittialize!$F$6,HS!C20*Inittialize!$F$7,HS!C21*Inittialize!$F$8,HS!C22*Inittialize!$F$9,HS!C23*Inittialize!$F$10,HS!C24*Inittialize!$F$11))</f>
        <v>-0.47099499297916814</v>
      </c>
      <c r="D14">
        <f>(SUM(HS!D47*Inittialize!$F$2,HS!D16*Inittialize!$F$3,HS!D17*Inittialize!$F$4,HS!D18*Inittialize!$F$5,HS!D19*Inittialize!$F$6,HS!D20*Inittialize!$F$7,HS!D21*Inittialize!$F$8,HS!D22*Inittialize!$F$9,HS!D23*Inittialize!$F$10,HS!D24*Inittialize!$F$11))</f>
        <v>-0.46376775234094397</v>
      </c>
      <c r="E14">
        <f>(SUM(HS!E47*Inittialize!$F$2,HS!E16*Inittialize!$F$3,HS!E17*Inittialize!$F$4,HS!E18*Inittialize!$F$5,HS!E19*Inittialize!$F$6,HS!E20*Inittialize!$F$7,HS!E21*Inittialize!$F$8,HS!E22*Inittialize!$F$9,HS!E23*Inittialize!$F$10,HS!E24*Inittialize!$F$11))</f>
        <v>-0.45628636586202642</v>
      </c>
      <c r="F14">
        <f>(SUM(HS!F47*Inittialize!$F$2,HS!F16*Inittialize!$F$3,HS!F17*Inittialize!$F$4,HS!F18*Inittialize!$F$5,HS!F19*Inittialize!$F$6,HS!F20*Inittialize!$F$7,HS!F21*Inittialize!$F$8,HS!F22*Inittialize!$F$9,HS!F23*Inittialize!$F$10,HS!F24*Inittialize!$F$11))</f>
        <v>-0.44951958147690646</v>
      </c>
      <c r="G14">
        <f>(SUM(HS!G47*Inittialize!$F$2,HS!G16*Inittialize!$F$3,HS!G17*Inittialize!$F$4,HS!G18*Inittialize!$F$5,HS!G19*Inittialize!$F$6,HS!G20*Inittialize!$F$7,HS!G21*Inittialize!$F$8,HS!G22*Inittialize!$F$9,HS!G23*Inittialize!$F$10,HS!G24*Inittialize!$F$11))</f>
        <v>-0.43092650272911664</v>
      </c>
      <c r="H14">
        <f>(SUM(HS!H47*Inittialize!$F$2,HS!H16*Inittialize!$F$3,HS!H17*Inittialize!$F$4,HS!H18*Inittialize!$F$5,HS!H19*Inittialize!$F$6,HS!H20*Inittialize!$F$7,HS!H21*Inittialize!$F$8,HS!H22*Inittialize!$F$9,HS!H23*Inittialize!$F$10,HS!H24*Inittialize!$F$11))</f>
        <v>-0.41477883106853947</v>
      </c>
      <c r="I14">
        <f>(SUM(HS!I47*Inittialize!$F$2,HS!I16*Inittialize!$F$3,HS!I17*Inittialize!$F$4,HS!I18*Inittialize!$F$5,HS!I19*Inittialize!$F$6,HS!I20*Inittialize!$F$7,HS!I21*Inittialize!$F$8,HS!I22*Inittialize!$F$9,HS!I23*Inittialize!$F$10,HS!I24*Inittialize!$F$11))</f>
        <v>-0.45844044164667419</v>
      </c>
      <c r="J14">
        <f>(SUM(HS!J47*Inittialize!$F$2,HS!J16*Inittialize!$F$3,HS!J17*Inittialize!$F$4,HS!J18*Inittialize!$F$5,HS!J19*Inittialize!$F$6,HS!J20*Inittialize!$F$7,HS!J21*Inittialize!$F$8,HS!J22*Inittialize!$F$9,HS!J23*Inittialize!$F$10,HS!J24*Inittialize!$F$11))</f>
        <v>-0.50932213940732529</v>
      </c>
      <c r="K14">
        <f>(SUM(HS!K47*Inittialize!$F$2,HS!K16*Inittialize!$F$3,HS!K17*Inittialize!$F$4,HS!K18*Inittialize!$F$5,HS!K19*Inittialize!$F$6,HS!K20*Inittialize!$F$7,HS!K21*Inittialize!$F$8,HS!K22*Inittialize!$F$9,HS!K23*Inittialize!$F$10,HS!K24*Inittialize!$F$11))</f>
        <v>-0.56930715988076663</v>
      </c>
    </row>
    <row r="15" spans="1:11" x14ac:dyDescent="0.3">
      <c r="A15">
        <v>17</v>
      </c>
      <c r="B15">
        <f>(SUM(HS!B48*Inittialize!$F$2,HS!B17*Inittialize!$F$3,HS!B18*Inittialize!$F$4,HS!B19*Inittialize!$F$5,HS!B20*Inittialize!$F$6,HS!B21*Inittialize!$F$7,HS!B22*Inittialize!$F$8,HS!B23*Inittialize!$F$9,HS!B24*Inittialize!$F$10,HS!B25*Inittialize!$F$11))</f>
        <v>-0.64601338705741851</v>
      </c>
      <c r="C15">
        <f>(SUM(HS!C48*Inittialize!$F$2,HS!C17*Inittialize!$F$3,HS!C18*Inittialize!$F$4,HS!C19*Inittialize!$F$5,HS!C20*Inittialize!$F$6,HS!C21*Inittialize!$F$7,HS!C22*Inittialize!$F$8,HS!C23*Inittialize!$F$9,HS!C24*Inittialize!$F$10,HS!C25*Inittialize!$F$11))</f>
        <v>-0.53615079392674181</v>
      </c>
      <c r="D15">
        <f>(SUM(HS!D48*Inittialize!$F$2,HS!D17*Inittialize!$F$3,HS!D18*Inittialize!$F$4,HS!D19*Inittialize!$F$5,HS!D20*Inittialize!$F$6,HS!D21*Inittialize!$F$7,HS!D22*Inittialize!$F$8,HS!D23*Inittialize!$F$9,HS!D24*Inittialize!$F$10,HS!D25*Inittialize!$F$11))</f>
        <v>-0.53167419530828441</v>
      </c>
      <c r="E15">
        <f>(SUM(HS!E48*Inittialize!$F$2,HS!E17*Inittialize!$F$3,HS!E18*Inittialize!$F$4,HS!E19*Inittialize!$F$5,HS!E20*Inittialize!$F$6,HS!E21*Inittialize!$F$7,HS!E22*Inittialize!$F$8,HS!E23*Inittialize!$F$9,HS!E24*Inittialize!$F$10,HS!E25*Inittialize!$F$11))</f>
        <v>-0.52701149100469435</v>
      </c>
      <c r="F15">
        <f>(SUM(HS!F48*Inittialize!$F$2,HS!F17*Inittialize!$F$3,HS!F18*Inittialize!$F$4,HS!F19*Inittialize!$F$5,HS!F20*Inittialize!$F$6,HS!F21*Inittialize!$F$7,HS!F22*Inittialize!$F$8,HS!F23*Inittialize!$F$9,HS!F24*Inittialize!$F$10,HS!F25*Inittialize!$F$11))</f>
        <v>-0.52298562951037386</v>
      </c>
      <c r="G15">
        <f>(SUM(HS!G48*Inittialize!$F$2,HS!G17*Inittialize!$F$3,HS!G18*Inittialize!$F$4,HS!G19*Inittialize!$F$5,HS!G20*Inittialize!$F$6,HS!G21*Inittialize!$F$7,HS!G22*Inittialize!$F$8,HS!G23*Inittialize!$F$9,HS!G24*Inittialize!$F$10,HS!G25*Inittialize!$F$11))</f>
        <v>-0.50875259201168144</v>
      </c>
      <c r="H15">
        <f>(SUM(HS!H48*Inittialize!$F$2,HS!H17*Inittialize!$F$3,HS!H18*Inittialize!$F$4,HS!H19*Inittialize!$F$5,HS!H20*Inittialize!$F$6,HS!H21*Inittialize!$F$7,HS!H22*Inittialize!$F$8,HS!H23*Inittialize!$F$9,HS!H24*Inittialize!$F$10,HS!H25*Inittialize!$F$11))</f>
        <v>-0.48348583187756294</v>
      </c>
      <c r="I15">
        <f>(SUM(HS!I48*Inittialize!$F$2,HS!I17*Inittialize!$F$3,HS!I18*Inittialize!$F$4,HS!I19*Inittialize!$F$5,HS!I20*Inittialize!$F$6,HS!I21*Inittialize!$F$7,HS!I22*Inittialize!$F$8,HS!I23*Inittialize!$F$9,HS!I24*Inittialize!$F$10,HS!I25*Inittialize!$F$11))</f>
        <v>-0.50598267464294744</v>
      </c>
      <c r="J15">
        <f>(SUM(HS!J48*Inittialize!$F$2,HS!J17*Inittialize!$F$3,HS!J18*Inittialize!$F$4,HS!J19*Inittialize!$F$5,HS!J20*Inittialize!$F$6,HS!J21*Inittialize!$F$7,HS!J22*Inittialize!$F$8,HS!J23*Inittialize!$F$9,HS!J24*Inittialize!$F$10,HS!J25*Inittialize!$F$11))</f>
        <v>-0.5536948902038471</v>
      </c>
      <c r="K15">
        <f>(SUM(HS!K48*Inittialize!$F$2,HS!K17*Inittialize!$F$3,HS!K18*Inittialize!$F$4,HS!K19*Inittialize!$F$5,HS!K20*Inittialize!$F$6,HS!K21*Inittialize!$F$7,HS!K22*Inittialize!$F$8,HS!K23*Inittialize!$F$9,HS!K24*Inittialize!$F$10,HS!K25*Inittialize!$F$11))</f>
        <v>-0.61051042847753678</v>
      </c>
    </row>
    <row r="16" spans="1:11" x14ac:dyDescent="0.3">
      <c r="A16">
        <v>18</v>
      </c>
      <c r="B16">
        <f>(SUM(HS!B49*Inittialize!$F$2,HS!B18*Inittialize!$F$3,HS!B19*Inittialize!$F$4,HS!B20*Inittialize!$F$5,HS!B21*Inittialize!$F$6,HS!B22*Inittialize!$F$7,HS!B23*Inittialize!$F$8,HS!B24*Inittialize!$F$9,HS!B25*Inittialize!$F$10,HS!B26*Inittialize!$F$11))</f>
        <v>-0.70435886158074457</v>
      </c>
      <c r="C16">
        <f>(SUM(HS!C49*Inittialize!$F$2,HS!C18*Inittialize!$F$3,HS!C19*Inittialize!$F$4,HS!C20*Inittialize!$F$5,HS!C21*Inittialize!$F$6,HS!C22*Inittialize!$F$7,HS!C23*Inittialize!$F$8,HS!C24*Inittialize!$F$9,HS!C25*Inittialize!$F$10,HS!C26*Inittialize!$F$11))</f>
        <v>-0.6224386325591178</v>
      </c>
      <c r="D16">
        <f>(SUM(HS!D49*Inittialize!$F$2,HS!D18*Inittialize!$F$3,HS!D19*Inittialize!$F$4,HS!D20*Inittialize!$F$5,HS!D21*Inittialize!$F$6,HS!D22*Inittialize!$F$7,HS!D23*Inittialize!$F$8,HS!D24*Inittialize!$F$9,HS!D25*Inittialize!$F$10,HS!D26*Inittialize!$F$11))</f>
        <v>-0.62000497014223144</v>
      </c>
      <c r="E16">
        <f>(SUM(HS!E49*Inittialize!$F$2,HS!E18*Inittialize!$F$3,HS!E19*Inittialize!$F$4,HS!E20*Inittialize!$F$5,HS!E21*Inittialize!$F$6,HS!E22*Inittialize!$F$7,HS!E23*Inittialize!$F$8,HS!E24*Inittialize!$F$9,HS!E25*Inittialize!$F$10,HS!E26*Inittialize!$F$11))</f>
        <v>-0.6174618323275779</v>
      </c>
      <c r="F16">
        <f>(SUM(HS!F49*Inittialize!$F$2,HS!F18*Inittialize!$F$3,HS!F19*Inittialize!$F$4,HS!F20*Inittialize!$F$5,HS!F21*Inittialize!$F$6,HS!F22*Inittialize!$F$7,HS!F23*Inittialize!$F$8,HS!F24*Inittialize!$F$9,HS!F25*Inittialize!$F$10,HS!F26*Inittialize!$F$11))</f>
        <v>-0.61525956758546441</v>
      </c>
      <c r="G16">
        <f>(SUM(HS!G49*Inittialize!$F$2,HS!G18*Inittialize!$F$3,HS!G19*Inittialize!$F$4,HS!G20*Inittialize!$F$5,HS!G21*Inittialize!$F$6,HS!G22*Inittialize!$F$7,HS!G23*Inittialize!$F$8,HS!G24*Inittialize!$F$9,HS!G25*Inittialize!$F$10,HS!G26*Inittialize!$F$11))</f>
        <v>-0.60747904709221201</v>
      </c>
      <c r="H16">
        <f>(SUM(HS!H49*Inittialize!$F$2,HS!H18*Inittialize!$F$3,HS!H19*Inittialize!$F$4,HS!H20*Inittialize!$F$5,HS!H21*Inittialize!$F$6,HS!H22*Inittialize!$F$7,HS!H23*Inittialize!$F$8,HS!H24*Inittialize!$F$9,HS!H25*Inittialize!$F$10,HS!H26*Inittialize!$F$11))</f>
        <v>-0.59114384474960535</v>
      </c>
      <c r="I16">
        <f>(SUM(HS!I49*Inittialize!$F$2,HS!I18*Inittialize!$F$3,HS!I19*Inittialize!$F$4,HS!I20*Inittialize!$F$5,HS!I21*Inittialize!$F$6,HS!I22*Inittialize!$F$7,HS!I23*Inittialize!$F$8,HS!I24*Inittialize!$F$9,HS!I25*Inittialize!$F$10,HS!I26*Inittialize!$F$11))</f>
        <v>-0.59105585530595706</v>
      </c>
      <c r="J16">
        <f>(SUM(HS!J49*Inittialize!$F$2,HS!J18*Inittialize!$F$3,HS!J19*Inittialize!$F$4,HS!J20*Inittialize!$F$5,HS!J21*Inittialize!$F$6,HS!J22*Inittialize!$F$7,HS!J23*Inittialize!$F$8,HS!J24*Inittialize!$F$9,HS!J25*Inittialize!$F$10,HS!J26*Inittialize!$F$11))</f>
        <v>-0.61652847815204459</v>
      </c>
      <c r="K16">
        <f>(SUM(HS!K49*Inittialize!$F$2,HS!K18*Inittialize!$F$3,HS!K19*Inittialize!$F$4,HS!K20*Inittialize!$F$5,HS!K21*Inittialize!$F$6,HS!K22*Inittialize!$F$7,HS!K23*Inittialize!$F$8,HS!K24*Inittialize!$F$9,HS!K25*Inittialize!$F$10,HS!K26*Inittialize!$F$11))</f>
        <v>-0.66885590300086295</v>
      </c>
    </row>
    <row r="17" spans="1:11" x14ac:dyDescent="0.3">
      <c r="A17">
        <v>19</v>
      </c>
      <c r="B17">
        <f>(SUM(HS!B50*Inittialize!$F$2,HS!B19*Inittialize!$F$3,HS!B20*Inittialize!$F$4,HS!B21*Inittialize!$F$5,HS!B22*Inittialize!$F$6,HS!B23*Inittialize!$F$7,HS!B24*Inittialize!$F$8,HS!B25*Inittialize!$F$9,HS!B26*Inittialize!$F$10,HS!B27*Inittialize!$F$11))</f>
        <v>-0.77984654203062687</v>
      </c>
      <c r="C17">
        <f>(SUM(HS!C50*Inittialize!$F$2,HS!C19*Inittialize!$F$3,HS!C20*Inittialize!$F$4,HS!C21*Inittialize!$F$5,HS!C22*Inittialize!$F$6,HS!C23*Inittialize!$F$7,HS!C24*Inittialize!$F$8,HS!C25*Inittialize!$F$9,HS!C26*Inittialize!$F$10,HS!C27*Inittialize!$F$11))</f>
        <v>-0.72907745456070161</v>
      </c>
      <c r="D17">
        <f>(SUM(HS!D50*Inittialize!$F$2,HS!D19*Inittialize!$F$3,HS!D20*Inittialize!$F$4,HS!D21*Inittialize!$F$5,HS!D22*Inittialize!$F$6,HS!D23*Inittialize!$F$7,HS!D24*Inittialize!$F$8,HS!D25*Inittialize!$F$9,HS!D26*Inittialize!$F$10,HS!D27*Inittialize!$F$11))</f>
        <v>-0.72803288834205926</v>
      </c>
      <c r="E17">
        <f>(SUM(HS!E50*Inittialize!$F$2,HS!E19*Inittialize!$F$3,HS!E20*Inittialize!$F$4,HS!E21*Inittialize!$F$5,HS!E22*Inittialize!$F$6,HS!E23*Inittialize!$F$7,HS!E24*Inittialize!$F$8,HS!E25*Inittialize!$F$9,HS!E26*Inittialize!$F$10,HS!E27*Inittialize!$F$11))</f>
        <v>-0.72693713423738537</v>
      </c>
      <c r="F17">
        <f>(SUM(HS!F50*Inittialize!$F$2,HS!F19*Inittialize!$F$3,HS!F20*Inittialize!$F$4,HS!F21*Inittialize!$F$5,HS!F22*Inittialize!$F$6,HS!F23*Inittialize!$F$7,HS!F24*Inittialize!$F$8,HS!F25*Inittialize!$F$9,HS!F26*Inittialize!$F$10,HS!F27*Inittialize!$F$11))</f>
        <v>-0.72599126790553226</v>
      </c>
      <c r="G17">
        <f>(SUM(HS!G50*Inittialize!$F$2,HS!G19*Inittialize!$F$3,HS!G20*Inittialize!$F$4,HS!G21*Inittialize!$F$5,HS!G22*Inittialize!$F$6,HS!G23*Inittialize!$F$7,HS!G24*Inittialize!$F$8,HS!G25*Inittialize!$F$9,HS!G26*Inittialize!$F$10,HS!G27*Inittialize!$F$11))</f>
        <v>-0.72255420661431358</v>
      </c>
      <c r="H17">
        <f>(SUM(HS!H50*Inittialize!$F$2,HS!H19*Inittialize!$F$3,HS!H20*Inittialize!$F$4,HS!H21*Inittialize!$F$5,HS!H22*Inittialize!$F$6,HS!H23*Inittialize!$F$7,HS!H24*Inittialize!$F$8,HS!H25*Inittialize!$F$9,HS!H26*Inittialize!$F$10,HS!H27*Inittialize!$F$11))</f>
        <v>-0.71544972903833093</v>
      </c>
      <c r="I17">
        <f>(SUM(HS!I50*Inittialize!$F$2,HS!I19*Inittialize!$F$3,HS!I20*Inittialize!$F$4,HS!I21*Inittialize!$F$5,HS!I22*Inittialize!$F$6,HS!I23*Inittialize!$F$7,HS!I24*Inittialize!$F$8,HS!I25*Inittialize!$F$9,HS!I26*Inittialize!$F$10,HS!I27*Inittialize!$F$11))</f>
        <v>-0.71365998363570271</v>
      </c>
      <c r="J17">
        <f>(SUM(HS!J50*Inittialize!$F$2,HS!J19*Inittialize!$F$3,HS!J20*Inittialize!$F$4,HS!J21*Inittialize!$F$5,HS!J22*Inittialize!$F$6,HS!J23*Inittialize!$F$7,HS!J24*Inittialize!$F$8,HS!J25*Inittialize!$F$9,HS!J26*Inittialize!$F$10,HS!J27*Inittialize!$F$11))</f>
        <v>-0.71557438254185846</v>
      </c>
      <c r="K17">
        <f>(SUM(HS!K50*Inittialize!$F$2,HS!K19*Inittialize!$F$3,HS!K20*Inittialize!$F$4,HS!K21*Inittialize!$F$5,HS!K22*Inittialize!$F$6,HS!K23*Inittialize!$F$7,HS!K24*Inittialize!$F$8,HS!K25*Inittialize!$F$9,HS!K26*Inittialize!$F$10,HS!K27*Inittialize!$F$11))</f>
        <v>-0.74434358345074514</v>
      </c>
    </row>
    <row r="18" spans="1:11" x14ac:dyDescent="0.3">
      <c r="A18">
        <v>20</v>
      </c>
      <c r="B18">
        <f>(SUM(HS!B51*Inittialize!$F$2,HS!B20*Inittialize!$F$3,HS!B21*Inittialize!$F$4,HS!B22*Inittialize!$F$5,HS!B23*Inittialize!$F$6,HS!B24*Inittialize!$F$7,HS!B25*Inittialize!$F$8,HS!B26*Inittialize!$F$9,HS!B27*Inittialize!$F$10,HS!B28*Inittialize!$F$11))</f>
        <v>-0.87247642840706496</v>
      </c>
      <c r="C18">
        <f>(SUM(HS!C51*Inittialize!$F$2,HS!C20*Inittialize!$F$3,HS!C21*Inittialize!$F$4,HS!C22*Inittialize!$F$5,HS!C23*Inittialize!$F$6,HS!C24*Inittialize!$F$7,HS!C25*Inittialize!$F$8,HS!C26*Inittialize!$F$9,HS!C27*Inittialize!$F$10,HS!C28*Inittialize!$F$11))</f>
        <v>-0.85523026803892011</v>
      </c>
      <c r="D18">
        <f>(SUM(HS!D51*Inittialize!$F$2,HS!D20*Inittialize!$F$3,HS!D21*Inittialize!$F$4,HS!D22*Inittialize!$F$5,HS!D23*Inittialize!$F$6,HS!D24*Inittialize!$F$7,HS!D25*Inittialize!$F$8,HS!D26*Inittialize!$F$9,HS!D27*Inittialize!$F$10,HS!D28*Inittialize!$F$11))</f>
        <v>-0.85497689559217316</v>
      </c>
      <c r="E18">
        <f>(SUM(HS!E51*Inittialize!$F$2,HS!E20*Inittialize!$F$3,HS!E21*Inittialize!$F$4,HS!E22*Inittialize!$F$5,HS!E23*Inittialize!$F$6,HS!E24*Inittialize!$F$7,HS!E25*Inittialize!$F$8,HS!E26*Inittialize!$F$9,HS!E27*Inittialize!$F$10,HS!E28*Inittialize!$F$11))</f>
        <v>-0.85471020823339083</v>
      </c>
      <c r="F18">
        <f>(SUM(HS!F51*Inittialize!$F$2,HS!F20*Inittialize!$F$3,HS!F21*Inittialize!$F$4,HS!F22*Inittialize!$F$5,HS!F23*Inittialize!$F$6,HS!F24*Inittialize!$F$7,HS!F25*Inittialize!$F$8,HS!F26*Inittialize!$F$9,HS!F27*Inittialize!$F$10,HS!F28*Inittialize!$F$11))</f>
        <v>-0.85448047487728618</v>
      </c>
      <c r="G18">
        <f>(SUM(HS!G51*Inittialize!$F$2,HS!G20*Inittialize!$F$3,HS!G21*Inittialize!$F$4,HS!G22*Inittialize!$F$5,HS!G23*Inittialize!$F$6,HS!G24*Inittialize!$F$7,HS!G25*Inittialize!$F$8,HS!G26*Inittialize!$F$9,HS!G27*Inittialize!$F$10,HS!G28*Inittialize!$F$11))</f>
        <v>-0.85362794278134002</v>
      </c>
      <c r="H18">
        <f>(SUM(HS!H51*Inittialize!$F$2,HS!H20*Inittialize!$F$3,HS!H21*Inittialize!$F$4,HS!H22*Inittialize!$F$5,HS!H23*Inittialize!$F$6,HS!H24*Inittialize!$F$7,HS!H25*Inittialize!$F$8,HS!H26*Inittialize!$F$9,HS!H27*Inittialize!$F$10,HS!H28*Inittialize!$F$11))</f>
        <v>-0.85185182338734444</v>
      </c>
      <c r="I18">
        <f>(SUM(HS!I51*Inittialize!$F$2,HS!I20*Inittialize!$F$3,HS!I21*Inittialize!$F$4,HS!I22*Inittialize!$F$5,HS!I23*Inittialize!$F$6,HS!I24*Inittialize!$F$7,HS!I25*Inittialize!$F$8,HS!I26*Inittialize!$F$9,HS!I27*Inittialize!$F$10,HS!I28*Inittialize!$F$11))</f>
        <v>-0.85149191898584875</v>
      </c>
      <c r="J18">
        <f>(SUM(HS!J51*Inittialize!$F$2,HS!J20*Inittialize!$F$3,HS!J21*Inittialize!$F$4,HS!J22*Inittialize!$F$5,HS!J23*Inittialize!$F$6,HS!J24*Inittialize!$F$7,HS!J25*Inittialize!$F$8,HS!J26*Inittialize!$F$9,HS!J27*Inittialize!$F$10,HS!J28*Inittialize!$F$11))</f>
        <v>-0.85083260337328892</v>
      </c>
      <c r="K18">
        <f>(SUM(HS!K51*Inittialize!$F$2,HS!K20*Inittialize!$F$3,HS!K21*Inittialize!$F$4,HS!K22*Inittialize!$F$5,HS!K23*Inittialize!$F$6,HS!K24*Inittialize!$F$7,HS!K25*Inittialize!$F$8,HS!K26*Inittialize!$F$9,HS!K27*Inittialize!$F$10,HS!K28*Inittialize!$F$11))</f>
        <v>-0.85472494911712427</v>
      </c>
    </row>
    <row r="19" spans="1:11" x14ac:dyDescent="0.3">
      <c r="A19">
        <v>21</v>
      </c>
      <c r="B19">
        <f>(SUM(HS!B20*Inittialize!$F$2,HS!B21*Inittialize!$F$3,HS!B22*Inittialize!$F$4,HS!B23*Inittialize!$F$5,HS!B24*Inittialize!$F$6,HS!B25*Inittialize!$F$7,HS!B26*Inittialize!$F$8,HS!B27*Inittialize!$F$9,HS!B28*Inittialize!$F$10,HS!B29*Inittialize!$F$11))</f>
        <v>-1</v>
      </c>
      <c r="C19">
        <f>(SUM(HS!C20*Inittialize!$F$2,HS!C21*Inittialize!$F$3,HS!C22*Inittialize!$F$4,HS!C23*Inittialize!$F$5,HS!C24*Inittialize!$F$6,HS!C25*Inittialize!$F$7,HS!C26*Inittialize!$F$8,HS!C27*Inittialize!$F$9,HS!C28*Inittialize!$F$10,HS!C29*Inittialize!$F$11))</f>
        <v>-1</v>
      </c>
      <c r="D19">
        <f>(SUM(HS!D20*Inittialize!$F$2,HS!D21*Inittialize!$F$3,HS!D22*Inittialize!$F$4,HS!D23*Inittialize!$F$5,HS!D24*Inittialize!$F$6,HS!D25*Inittialize!$F$7,HS!D26*Inittialize!$F$8,HS!D27*Inittialize!$F$9,HS!D28*Inittialize!$F$10,HS!D29*Inittialize!$F$11))</f>
        <v>-1</v>
      </c>
      <c r="E19">
        <f>(SUM(HS!E20*Inittialize!$F$2,HS!E21*Inittialize!$F$3,HS!E22*Inittialize!$F$4,HS!E23*Inittialize!$F$5,HS!E24*Inittialize!$F$6,HS!E25*Inittialize!$F$7,HS!E26*Inittialize!$F$8,HS!E27*Inittialize!$F$9,HS!E28*Inittialize!$F$10,HS!E29*Inittialize!$F$11))</f>
        <v>-1</v>
      </c>
      <c r="F19">
        <f>(SUM(HS!F20*Inittialize!$F$2,HS!F21*Inittialize!$F$3,HS!F22*Inittialize!$F$4,HS!F23*Inittialize!$F$5,HS!F24*Inittialize!$F$6,HS!F25*Inittialize!$F$7,HS!F26*Inittialize!$F$8,HS!F27*Inittialize!$F$9,HS!F28*Inittialize!$F$10,HS!F29*Inittialize!$F$11))</f>
        <v>-1</v>
      </c>
      <c r="G19">
        <f>(SUM(HS!G20*Inittialize!$F$2,HS!G21*Inittialize!$F$3,HS!G22*Inittialize!$F$4,HS!G23*Inittialize!$F$5,HS!G24*Inittialize!$F$6,HS!G25*Inittialize!$F$7,HS!G26*Inittialize!$F$8,HS!G27*Inittialize!$F$9,HS!G28*Inittialize!$F$10,HS!G29*Inittialize!$F$11))</f>
        <v>-1</v>
      </c>
      <c r="H19">
        <f>(SUM(HS!H20*Inittialize!$F$2,HS!H21*Inittialize!$F$3,HS!H22*Inittialize!$F$4,HS!H23*Inittialize!$F$5,HS!H24*Inittialize!$F$6,HS!H25*Inittialize!$F$7,HS!H26*Inittialize!$F$8,HS!H27*Inittialize!$F$9,HS!H28*Inittialize!$F$10,HS!H29*Inittialize!$F$11))</f>
        <v>-1</v>
      </c>
      <c r="I19">
        <f>(SUM(HS!I20*Inittialize!$F$2,HS!I21*Inittialize!$F$3,HS!I22*Inittialize!$F$4,HS!I23*Inittialize!$F$5,HS!I24*Inittialize!$F$6,HS!I25*Inittialize!$F$7,HS!I26*Inittialize!$F$8,HS!I27*Inittialize!$F$9,HS!I28*Inittialize!$F$10,HS!I29*Inittialize!$F$11))</f>
        <v>-1</v>
      </c>
      <c r="J19">
        <f>(SUM(HS!J20*Inittialize!$F$2,HS!J21*Inittialize!$F$3,HS!J22*Inittialize!$F$4,HS!J23*Inittialize!$F$5,HS!J24*Inittialize!$F$6,HS!J25*Inittialize!$F$7,HS!J26*Inittialize!$F$8,HS!J27*Inittialize!$F$9,HS!J28*Inittialize!$F$10,HS!J29*Inittialize!$F$11))</f>
        <v>-1</v>
      </c>
      <c r="K19">
        <f>(SUM(HS!K20*Inittialize!$F$2,HS!K21*Inittialize!$F$3,HS!K22*Inittialize!$F$4,HS!K23*Inittialize!$F$5,HS!K24*Inittialize!$F$6,HS!K25*Inittialize!$F$7,HS!K26*Inittialize!$F$8,HS!K27*Inittialize!$F$9,HS!K28*Inittialize!$F$10,HS!K29*Inittialize!$F$11))</f>
        <v>-1</v>
      </c>
    </row>
    <row r="20" spans="1:11" x14ac:dyDescent="0.3">
      <c r="A20"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</row>
    <row r="32" spans="1:11" x14ac:dyDescent="0.3">
      <c r="A32">
        <v>12</v>
      </c>
      <c r="B32">
        <f>(SUM(HS!B33*Inittialize!$F$2,HS!B34*Inittialize!$F$3,HS!B35*Inittialize!$F$4,HS!B36*Inittialize!$F$5,HS!B37*Inittialize!$F$6,HS!B38*Inittialize!$F$7,HS!B39*Inittialize!$F$8,HS!B40*Inittialize!$F$9,HS!B41*Inittialize!$F$10,HS!B42*Inittialize!$F$11))</f>
        <v>-0.2052135310715586</v>
      </c>
      <c r="C32">
        <f>(SUM(HS!C33*Inittialize!$F$2,HS!C34*Inittialize!$F$3,HS!C35*Inittialize!$F$4,HS!C36*Inittialize!$F$5,HS!C37*Inittialize!$F$6,HS!C38*Inittialize!$F$7,HS!C39*Inittialize!$F$8,HS!C40*Inittialize!$F$9,HS!C41*Inittialize!$F$10,HS!C42*Inittialize!$F$11))</f>
        <v>8.1836216051656099E-2</v>
      </c>
      <c r="D32">
        <f>(SUM(HS!D33*Inittialize!$F$2,HS!D34*Inittialize!$F$3,HS!D35*Inittialize!$F$4,HS!D36*Inittialize!$F$5,HS!D37*Inittialize!$F$6,HS!D38*Inittialize!$F$7,HS!D39*Inittialize!$F$8,HS!D40*Inittialize!$F$9,HS!D41*Inittialize!$F$10,HS!D42*Inittialize!$F$11))</f>
        <v>0.10350704654207785</v>
      </c>
      <c r="E32">
        <f>(SUM(HS!E33*Inittialize!$F$2,HS!E34*Inittialize!$F$3,HS!E35*Inittialize!$F$4,HS!E36*Inittialize!$F$5,HS!E37*Inittialize!$F$6,HS!E38*Inittialize!$F$7,HS!E39*Inittialize!$F$8,HS!E40*Inittialize!$F$9,HS!E41*Inittialize!$F$10,HS!E42*Inittialize!$F$11))</f>
        <v>0.12659562809256975</v>
      </c>
      <c r="F32">
        <f>(SUM(HS!F33*Inittialize!$F$2,HS!F34*Inittialize!$F$3,HS!F35*Inittialize!$F$4,HS!F36*Inittialize!$F$5,HS!F37*Inittialize!$F$6,HS!F38*Inittialize!$F$7,HS!F39*Inittialize!$F$8,HS!F40*Inittialize!$F$9,HS!F41*Inittialize!$F$10,HS!F42*Inittialize!$F$11))</f>
        <v>0.15648238458465505</v>
      </c>
      <c r="G32">
        <f>(SUM(HS!G33*Inittialize!$F$2,HS!G34*Inittialize!$F$3,HS!G35*Inittialize!$F$4,HS!G36*Inittialize!$F$5,HS!G37*Inittialize!$F$6,HS!G38*Inittialize!$F$7,HS!G39*Inittialize!$F$8,HS!G40*Inittialize!$F$9,HS!G41*Inittialize!$F$10,HS!G42*Inittialize!$F$11))</f>
        <v>0.18595361333225541</v>
      </c>
      <c r="H32">
        <f>(SUM(HS!H33*Inittialize!$F$2,HS!H34*Inittialize!$F$3,HS!H35*Inittialize!$F$4,HS!H36*Inittialize!$F$5,HS!H37*Inittialize!$F$6,HS!H38*Inittialize!$F$7,HS!H39*Inittialize!$F$8,HS!H40*Inittialize!$F$9,HS!H41*Inittialize!$F$10,HS!H42*Inittialize!$F$11))</f>
        <v>0.16547293077063502</v>
      </c>
      <c r="I32">
        <f>(SUM(HS!I33*Inittialize!$F$2,HS!I34*Inittialize!$F$3,HS!I35*Inittialize!$F$4,HS!I36*Inittialize!$F$5,HS!I37*Inittialize!$F$6,HS!I38*Inittialize!$F$7,HS!I39*Inittialize!$F$8,HS!I40*Inittialize!$F$9,HS!I41*Inittialize!$F$10,HS!I42*Inittialize!$F$11))</f>
        <v>9.5115020927032348E-2</v>
      </c>
      <c r="J32">
        <f>(SUM(HS!J33*Inittialize!$F$2,HS!J34*Inittialize!$F$3,HS!J35*Inittialize!$F$4,HS!J36*Inittialize!$F$5,HS!J37*Inittialize!$F$6,HS!J38*Inittialize!$F$7,HS!J39*Inittialize!$F$8,HS!J40*Inittialize!$F$9,HS!J41*Inittialize!$F$10,HS!J42*Inittialize!$F$11))</f>
        <v>6.5790841226834318E-5</v>
      </c>
      <c r="K32">
        <f>(SUM(HS!K33*Inittialize!$F$2,HS!K34*Inittialize!$F$3,HS!K35*Inittialize!$F$4,HS!K36*Inittialize!$F$5,HS!K37*Inittialize!$F$6,HS!K38*Inittialize!$F$7,HS!K39*Inittialize!$F$8,HS!K40*Inittialize!$F$9,HS!K41*Inittialize!$F$10,HS!K42*Inittialize!$F$11))</f>
        <v>-0.12808280155666146</v>
      </c>
    </row>
    <row r="33" spans="1:11" x14ac:dyDescent="0.3">
      <c r="A33">
        <v>13</v>
      </c>
      <c r="B33">
        <f>(SUM(HS!B34*Inittialize!$F$2,HS!B35*Inittialize!$F$3,HS!B36*Inittialize!$F$4,HS!B37*Inittialize!$F$5,HS!B38*Inittialize!$F$6,HS!B39*Inittialize!$F$7,HS!B40*Inittialize!$F$8,HS!B41*Inittialize!$F$9,HS!B42*Inittialize!$F$10,HS!B43*Inittialize!$F$11))</f>
        <v>-0.2347217780244493</v>
      </c>
      <c r="C33">
        <f>(SUM(HS!C34*Inittialize!$F$2,HS!C35*Inittialize!$F$3,HS!C36*Inittialize!$F$4,HS!C37*Inittialize!$F$5,HS!C38*Inittialize!$F$6,HS!C39*Inittialize!$F$7,HS!C40*Inittialize!$F$8,HS!C41*Inittialize!$F$9,HS!C42*Inittialize!$F$10,HS!C43*Inittialize!$F$11))</f>
        <v>4.6636132695309557E-2</v>
      </c>
      <c r="D33">
        <f>(SUM(HS!D34*Inittialize!$F$2,HS!D35*Inittialize!$F$3,HS!D36*Inittialize!$F$4,HS!D37*Inittialize!$F$5,HS!D38*Inittialize!$F$6,HS!D39*Inittialize!$F$7,HS!D40*Inittialize!$F$8,HS!D41*Inittialize!$F$9,HS!D42*Inittialize!$F$10,HS!D43*Inittialize!$F$11))</f>
        <v>7.4118813392744121E-2</v>
      </c>
      <c r="E33">
        <f>(SUM(HS!E34*Inittialize!$F$2,HS!E35*Inittialize!$F$3,HS!E36*Inittialize!$F$4,HS!E37*Inittialize!$F$5,HS!E38*Inittialize!$F$6,HS!E39*Inittialize!$F$7,HS!E40*Inittialize!$F$8,HS!E41*Inittialize!$F$9,HS!E42*Inittialize!$F$10,HS!E43*Inittialize!$F$11))</f>
        <v>0.10247714687203517</v>
      </c>
      <c r="F33">
        <f>(SUM(HS!F34*Inittialize!$F$2,HS!F35*Inittialize!$F$3,HS!F36*Inittialize!$F$4,HS!F37*Inittialize!$F$5,HS!F38*Inittialize!$F$6,HS!F39*Inittialize!$F$7,HS!F40*Inittialize!$F$8,HS!F41*Inittialize!$F$9,HS!F42*Inittialize!$F$10,HS!F43*Inittialize!$F$11))</f>
        <v>0.13336273848321714</v>
      </c>
      <c r="G33">
        <f>(SUM(HS!G34*Inittialize!$F$2,HS!G35*Inittialize!$F$3,HS!G36*Inittialize!$F$4,HS!G37*Inittialize!$F$5,HS!G38*Inittialize!$F$6,HS!G39*Inittialize!$F$7,HS!G40*Inittialize!$F$8,HS!G41*Inittialize!$F$9,HS!G42*Inittialize!$F$10,HS!G43*Inittialize!$F$11))</f>
        <v>0.16169271124923684</v>
      </c>
      <c r="H33">
        <f>(SUM(HS!H34*Inittialize!$F$2,HS!H35*Inittialize!$F$3,HS!H36*Inittialize!$F$4,HS!H37*Inittialize!$F$5,HS!H38*Inittialize!$F$6,HS!H39*Inittialize!$F$7,HS!H40*Inittialize!$F$8,HS!H41*Inittialize!$F$9,HS!H42*Inittialize!$F$10,HS!H43*Inittialize!$F$11))</f>
        <v>0.12238569517899199</v>
      </c>
      <c r="I33">
        <f>(SUM(HS!I34*Inittialize!$F$2,HS!I35*Inittialize!$F$3,HS!I36*Inittialize!$F$4,HS!I37*Inittialize!$F$5,HS!I38*Inittialize!$F$6,HS!I39*Inittialize!$F$7,HS!I40*Inittialize!$F$8,HS!I41*Inittialize!$F$9,HS!I42*Inittialize!$F$10,HS!I43*Inittialize!$F$11))</f>
        <v>5.4057070196311383E-2</v>
      </c>
      <c r="J33">
        <f>(SUM(HS!J34*Inittialize!$F$2,HS!J35*Inittialize!$F$3,HS!J36*Inittialize!$F$4,HS!J37*Inittialize!$F$5,HS!J38*Inittialize!$F$6,HS!J39*Inittialize!$F$7,HS!J40*Inittialize!$F$8,HS!J41*Inittialize!$F$9,HS!J42*Inittialize!$F$10,HS!J43*Inittialize!$F$11))</f>
        <v>-3.7694688127479961E-2</v>
      </c>
      <c r="K33">
        <f>(SUM(HS!K34*Inittialize!$F$2,HS!K35*Inittialize!$F$3,HS!K36*Inittialize!$F$4,HS!K37*Inittialize!$F$5,HS!K38*Inittialize!$F$6,HS!K39*Inittialize!$F$7,HS!K40*Inittialize!$F$8,HS!K41*Inittialize!$F$9,HS!K42*Inittialize!$F$10,HS!K43*Inittialize!$F$11))</f>
        <v>-0.16080628455762785</v>
      </c>
    </row>
    <row r="34" spans="1:11" x14ac:dyDescent="0.3">
      <c r="A34">
        <v>14</v>
      </c>
      <c r="B34">
        <f>(SUM(HS!B35*Inittialize!$F$2,HS!B36*Inittialize!$F$3,HS!B37*Inittialize!$F$4,HS!B38*Inittialize!$F$5,HS!B39*Inittialize!$F$6,HS!B40*Inittialize!$F$7,HS!B41*Inittialize!$F$8,HS!B42*Inittialize!$F$9,HS!B43*Inittialize!$F$10,HS!B44*Inittialize!$F$11))</f>
        <v>-0.26406959413166398</v>
      </c>
      <c r="C34">
        <f>(SUM(HS!C35*Inittialize!$F$2,HS!C36*Inittialize!$F$3,HS!C37*Inittialize!$F$4,HS!C38*Inittialize!$F$5,HS!C39*Inittialize!$F$6,HS!C40*Inittialize!$F$7,HS!C41*Inittialize!$F$8,HS!C42*Inittialize!$F$9,HS!C43*Inittialize!$F$10,HS!C44*Inittialize!$F$11))</f>
        <v>2.2391856987839076E-2</v>
      </c>
      <c r="D34">
        <f>(SUM(HS!D35*Inittialize!$F$2,HS!D36*Inittialize!$F$3,HS!D37*Inittialize!$F$4,HS!D38*Inittialize!$F$5,HS!D39*Inittialize!$F$6,HS!D40*Inittialize!$F$7,HS!D41*Inittialize!$F$8,HS!D42*Inittialize!$F$9,HS!D43*Inittialize!$F$10,HS!D44*Inittialize!$F$11))</f>
        <v>5.0806738919282862E-2</v>
      </c>
      <c r="E34">
        <f>(SUM(HS!E35*Inittialize!$F$2,HS!E36*Inittialize!$F$3,HS!E37*Inittialize!$F$4,HS!E38*Inittialize!$F$5,HS!E39*Inittialize!$F$6,HS!E40*Inittialize!$F$7,HS!E41*Inittialize!$F$8,HS!E42*Inittialize!$F$9,HS!E43*Inittialize!$F$10,HS!E44*Inittialize!$F$11))</f>
        <v>8.0081414310110191E-2</v>
      </c>
      <c r="F34">
        <f>(SUM(HS!F35*Inittialize!$F$2,HS!F36*Inittialize!$F$3,HS!F37*Inittialize!$F$4,HS!F38*Inittialize!$F$5,HS!F39*Inittialize!$F$6,HS!F40*Inittialize!$F$7,HS!F41*Inittialize!$F$8,HS!F42*Inittialize!$F$9,HS!F43*Inittialize!$F$10,HS!F44*Inittialize!$F$11))</f>
        <v>0.11189449567473911</v>
      </c>
      <c r="G34">
        <f>(SUM(HS!G35*Inittialize!$F$2,HS!G36*Inittialize!$F$3,HS!G37*Inittialize!$F$4,HS!G38*Inittialize!$F$5,HS!G39*Inittialize!$F$6,HS!G40*Inittialize!$F$7,HS!G41*Inittialize!$F$8,HS!G42*Inittialize!$F$9,HS!G43*Inittialize!$F$10,HS!G44*Inittialize!$F$11))</f>
        <v>0.13916473074357671</v>
      </c>
      <c r="H34">
        <f>(SUM(HS!H35*Inittialize!$F$2,HS!H36*Inittialize!$F$3,HS!H37*Inittialize!$F$4,HS!H38*Inittialize!$F$5,HS!H39*Inittialize!$F$6,HS!H40*Inittialize!$F$7,HS!H41*Inittialize!$F$8,HS!H42*Inittialize!$F$9,HS!H43*Inittialize!$F$10,HS!H44*Inittialize!$F$11))</f>
        <v>7.9507488494468218E-2</v>
      </c>
      <c r="I34">
        <f>(SUM(HS!I35*Inittialize!$F$2,HS!I36*Inittialize!$F$3,HS!I37*Inittialize!$F$4,HS!I38*Inittialize!$F$5,HS!I39*Inittialize!$F$6,HS!I40*Inittialize!$F$7,HS!I41*Inittialize!$F$8,HS!I42*Inittialize!$F$9,HS!I43*Inittialize!$F$10,HS!I44*Inittialize!$F$11))</f>
        <v>1.3277219463208506E-2</v>
      </c>
      <c r="J34">
        <f>(SUM(HS!J35*Inittialize!$F$2,HS!J36*Inittialize!$F$3,HS!J37*Inittialize!$F$4,HS!J38*Inittialize!$F$5,HS!J39*Inittialize!$F$6,HS!J40*Inittialize!$F$7,HS!J41*Inittialize!$F$8,HS!J42*Inittialize!$F$9,HS!J43*Inittialize!$F$10,HS!J44*Inittialize!$F$11))</f>
        <v>-7.5163189441683903E-2</v>
      </c>
      <c r="K34">
        <f>(SUM(HS!K35*Inittialize!$F$2,HS!K36*Inittialize!$F$3,HS!K37*Inittialize!$F$4,HS!K38*Inittialize!$F$5,HS!K39*Inittialize!$F$6,HS!K40*Inittialize!$F$7,HS!K41*Inittialize!$F$8,HS!K42*Inittialize!$F$9,HS!K43*Inittialize!$F$10,HS!K44*Inittialize!$F$11))</f>
        <v>-0.19330354140765696</v>
      </c>
    </row>
    <row r="35" spans="1:11" x14ac:dyDescent="0.3">
      <c r="A35">
        <v>15</v>
      </c>
      <c r="B35">
        <f>(SUM(HS!B36*Inittialize!$F$2,HS!B37*Inittialize!$F$3,HS!B38*Inittialize!$F$4,HS!B39*Inittialize!$F$5,HS!B40*Inittialize!$F$6,HS!B41*Inittialize!$F$7,HS!B42*Inittialize!$F$8,HS!B43*Inittialize!$F$9,HS!B44*Inittialize!$F$10,HS!B45*Inittialize!$F$11))</f>
        <v>-0.29312934580507016</v>
      </c>
      <c r="C35">
        <f>(SUM(HS!C36*Inittialize!$F$2,HS!C37*Inittialize!$F$3,HS!C38*Inittialize!$F$4,HS!C39*Inittialize!$F$5,HS!C40*Inittialize!$F$6,HS!C41*Inittialize!$F$7,HS!C42*Inittialize!$F$8,HS!C43*Inittialize!$F$9,HS!C44*Inittialize!$F$10,HS!C45*Inittialize!$F$11))</f>
        <v>-1.2068474052642775E-4</v>
      </c>
      <c r="D35">
        <f>(SUM(HS!D36*Inittialize!$F$2,HS!D37*Inittialize!$F$3,HS!D38*Inittialize!$F$4,HS!D39*Inittialize!$F$5,HS!D40*Inittialize!$F$6,HS!D41*Inittialize!$F$7,HS!D42*Inittialize!$F$8,HS!D43*Inittialize!$F$9,HS!D44*Inittialize!$F$10,HS!D45*Inittialize!$F$11))</f>
        <v>2.9159812622497394E-2</v>
      </c>
      <c r="E35">
        <f>(SUM(HS!E36*Inittialize!$F$2,HS!E37*Inittialize!$F$3,HS!E38*Inittialize!$F$4,HS!E39*Inittialize!$F$5,HS!E40*Inittialize!$F$6,HS!E41*Inittialize!$F$7,HS!E42*Inittialize!$F$8,HS!E43*Inittialize!$F$9,HS!E44*Inittialize!$F$10,HS!E45*Inittialize!$F$11))</f>
        <v>5.9285376931179856E-2</v>
      </c>
      <c r="F35">
        <f>(SUM(HS!F36*Inittialize!$F$2,HS!F37*Inittialize!$F$3,HS!F38*Inittialize!$F$4,HS!F39*Inittialize!$F$5,HS!F40*Inittialize!$F$6,HS!F41*Inittialize!$F$7,HS!F42*Inittialize!$F$8,HS!F43*Inittialize!$F$9,HS!F44*Inittialize!$F$10,HS!F45*Inittialize!$F$11))</f>
        <v>9.1959698781152371E-2</v>
      </c>
      <c r="G35">
        <f>(SUM(HS!G36*Inittialize!$F$2,HS!G37*Inittialize!$F$3,HS!G38*Inittialize!$F$4,HS!G39*Inittialize!$F$5,HS!G40*Inittialize!$F$6,HS!G41*Inittialize!$F$7,HS!G42*Inittialize!$F$8,HS!G43*Inittialize!$F$9,HS!G44*Inittialize!$F$10,HS!G45*Inittialize!$F$11))</f>
        <v>0.11824589170260662</v>
      </c>
      <c r="H35">
        <f>(SUM(HS!H36*Inittialize!$F$2,HS!H37*Inittialize!$F$3,HS!H38*Inittialize!$F$4,HS!H39*Inittialize!$F$5,HS!H40*Inittialize!$F$6,HS!H41*Inittialize!$F$7,HS!H42*Inittialize!$F$8,HS!H43*Inittialize!$F$9,HS!H44*Inittialize!$F$10,HS!H45*Inittialize!$F$11))</f>
        <v>3.7028282279269284E-2</v>
      </c>
      <c r="I35">
        <f>(SUM(HS!I36*Inittialize!$F$2,HS!I37*Inittialize!$F$3,HS!I38*Inittialize!$F$4,HS!I39*Inittialize!$F$5,HS!I40*Inittialize!$F$6,HS!I41*Inittialize!$F$7,HS!I42*Inittialize!$F$8,HS!I43*Inittialize!$F$9,HS!I44*Inittialize!$F$10,HS!I45*Inittialize!$F$11))</f>
        <v>-2.7054780502901651E-2</v>
      </c>
      <c r="J35">
        <f>(SUM(HS!J36*Inittialize!$F$2,HS!J37*Inittialize!$F$3,HS!J38*Inittialize!$F$4,HS!J39*Inittialize!$F$5,HS!J40*Inittialize!$F$6,HS!J41*Inittialize!$F$7,HS!J42*Inittialize!$F$8,HS!J43*Inittialize!$F$9,HS!J44*Inittialize!$F$10,HS!J45*Inittialize!$F$11))</f>
        <v>-0.11218876868994296</v>
      </c>
      <c r="K35">
        <f>(SUM(HS!K36*Inittialize!$F$2,HS!K37*Inittialize!$F$3,HS!K38*Inittialize!$F$4,HS!K39*Inittialize!$F$5,HS!K40*Inittialize!$F$6,HS!K41*Inittialize!$F$7,HS!K42*Inittialize!$F$8,HS!K43*Inittialize!$F$9,HS!K44*Inittialize!$F$10,HS!K45*Inittialize!$F$11))</f>
        <v>-0.22543993358238781</v>
      </c>
    </row>
    <row r="36" spans="1:11" x14ac:dyDescent="0.3">
      <c r="A36">
        <v>16</v>
      </c>
      <c r="B36">
        <f>(SUM(HS!B37*Inittialize!$F$2,HS!B38*Inittialize!$F$3,HS!B39*Inittialize!$F$4,HS!B40*Inittialize!$F$5,HS!B41*Inittialize!$F$6,HS!B42*Inittialize!$F$7,HS!B43*Inittialize!$F$8,HS!B44*Inittialize!$F$9,HS!B45*Inittialize!$F$10,HS!B46*Inittialize!$F$11))</f>
        <v>-0.31409107314591789</v>
      </c>
      <c r="C36">
        <f>(SUM(HS!C37*Inittialize!$F$2,HS!C38*Inittialize!$F$3,HS!C39*Inittialize!$F$4,HS!C40*Inittialize!$F$5,HS!C41*Inittialize!$F$6,HS!C42*Inittialize!$F$7,HS!C43*Inittialize!$F$8,HS!C44*Inittialize!$F$9,HS!C45*Inittialize!$F$10,HS!C46*Inittialize!$F$11))</f>
        <v>-2.1025187774008636E-2</v>
      </c>
      <c r="D36">
        <f>(SUM(HS!D37*Inittialize!$F$2,HS!D38*Inittialize!$F$3,HS!D39*Inittialize!$F$4,HS!D40*Inittialize!$F$5,HS!D41*Inittialize!$F$6,HS!D42*Inittialize!$F$7,HS!D43*Inittialize!$F$8,HS!D44*Inittialize!$F$9,HS!D45*Inittialize!$F$10,HS!D46*Inittialize!$F$11))</f>
        <v>9.0590953469109059E-3</v>
      </c>
      <c r="E36">
        <f>(SUM(HS!E37*Inittialize!$F$2,HS!E38*Inittialize!$F$3,HS!E39*Inittialize!$F$4,HS!E40*Inittialize!$F$5,HS!E41*Inittialize!$F$6,HS!E42*Inittialize!$F$7,HS!E43*Inittialize!$F$8,HS!E44*Inittialize!$F$9,HS!E45*Inittialize!$F$10,HS!E46*Inittialize!$F$11))</f>
        <v>3.9974770793601691E-2</v>
      </c>
      <c r="F36">
        <f>(SUM(HS!F37*Inittialize!$F$2,HS!F38*Inittialize!$F$3,HS!F39*Inittialize!$F$4,HS!F40*Inittialize!$F$5,HS!F41*Inittialize!$F$6,HS!F42*Inittialize!$F$7,HS!F43*Inittialize!$F$8,HS!F44*Inittialize!$F$9,HS!F45*Inittialize!$F$10,HS!F46*Inittialize!$F$11))</f>
        <v>7.3448815951393243E-2</v>
      </c>
      <c r="G36">
        <f>(SUM(HS!G37*Inittialize!$F$2,HS!G38*Inittialize!$F$3,HS!G39*Inittialize!$F$4,HS!G40*Inittialize!$F$5,HS!G41*Inittialize!$F$6,HS!G42*Inittialize!$F$7,HS!G43*Inittialize!$F$8,HS!G44*Inittialize!$F$9,HS!G45*Inittialize!$F$10,HS!G46*Inittialize!$F$11))</f>
        <v>9.8821255450277243E-2</v>
      </c>
      <c r="H36">
        <f>(SUM(HS!H37*Inittialize!$F$2,HS!H38*Inittialize!$F$3,HS!H39*Inittialize!$F$4,HS!H40*Inittialize!$F$5,HS!H41*Inittialize!$F$6,HS!H42*Inittialize!$F$7,HS!H43*Inittialize!$F$8,HS!H44*Inittialize!$F$9,HS!H45*Inittialize!$F$10,HS!H46*Inittialize!$F$11))</f>
        <v>-4.8901571730158577E-3</v>
      </c>
      <c r="I36">
        <f>(SUM(HS!I37*Inittialize!$F$2,HS!I38*Inittialize!$F$3,HS!I39*Inittialize!$F$4,HS!I40*Inittialize!$F$5,HS!I41*Inittialize!$F$6,HS!I42*Inittialize!$F$7,HS!I43*Inittialize!$F$8,HS!I44*Inittialize!$F$9,HS!I45*Inittialize!$F$10,HS!I46*Inittialize!$F$11))</f>
        <v>-6.6794847920094075E-2</v>
      </c>
      <c r="J36">
        <f>(SUM(HS!J37*Inittialize!$F$2,HS!J38*Inittialize!$F$3,HS!J39*Inittialize!$F$4,HS!J40*Inittialize!$F$5,HS!J41*Inittialize!$F$6,HS!J42*Inittialize!$F$7,HS!J43*Inittialize!$F$8,HS!J44*Inittialize!$F$9,HS!J45*Inittialize!$F$10,HS!J46*Inittialize!$F$11))</f>
        <v>-0.14864353463007479</v>
      </c>
      <c r="K36">
        <f>(SUM(HS!K37*Inittialize!$F$2,HS!K38*Inittialize!$F$3,HS!K39*Inittialize!$F$4,HS!K40*Inittialize!$F$5,HS!K41*Inittialize!$F$6,HS!K42*Inittialize!$F$7,HS!K43*Inittialize!$F$8,HS!K44*Inittialize!$F$9,HS!K45*Inittialize!$F$10,HS!K46*Inittialize!$F$11))</f>
        <v>-0.25710121084742421</v>
      </c>
    </row>
    <row r="37" spans="1:11" x14ac:dyDescent="0.3">
      <c r="A37">
        <v>17</v>
      </c>
      <c r="B37">
        <f>(SUM(HS!B38*Inittialize!$F$2,HS!B39*Inittialize!$F$3,HS!B40*Inittialize!$F$4,HS!B41*Inittialize!$F$5,HS!B42*Inittialize!$F$6,HS!B43*Inittialize!$F$7,HS!B44*Inittialize!$F$8,HS!B45*Inittialize!$F$9,HS!B46*Inittialize!$F$10,HS!B47*Inittialize!$F$11))</f>
        <v>-0.30094774596936275</v>
      </c>
      <c r="C37">
        <f>(SUM(HS!C38*Inittialize!$F$2,HS!C39*Inittialize!$F$3,HS!C40*Inittialize!$F$4,HS!C41*Inittialize!$F$5,HS!C42*Inittialize!$F$6,HS!C43*Inittialize!$F$7,HS!C44*Inittialize!$F$8,HS!C45*Inittialize!$F$9,HS!C46*Inittialize!$F$10,HS!C47*Inittialize!$F$11))</f>
        <v>-4.9104358288915018E-4</v>
      </c>
      <c r="D37">
        <f>(SUM(HS!D38*Inittialize!$F$2,HS!D39*Inittialize!$F$3,HS!D40*Inittialize!$F$4,HS!D41*Inittialize!$F$5,HS!D42*Inittialize!$F$6,HS!D43*Inittialize!$F$7,HS!D44*Inittialize!$F$8,HS!D45*Inittialize!$F$9,HS!D46*Inittialize!$F$10,HS!D47*Inittialize!$F$11))</f>
        <v>2.8975282965620561E-2</v>
      </c>
      <c r="E37">
        <f>(SUM(HS!E38*Inittialize!$F$2,HS!E39*Inittialize!$F$3,HS!E40*Inittialize!$F$4,HS!E41*Inittialize!$F$5,HS!E42*Inittialize!$F$6,HS!E43*Inittialize!$F$7,HS!E44*Inittialize!$F$8,HS!E45*Inittialize!$F$9,HS!E46*Inittialize!$F$10,HS!E47*Inittialize!$F$11))</f>
        <v>5.9326275337164336E-2</v>
      </c>
      <c r="F37">
        <f>(SUM(HS!F38*Inittialize!$F$2,HS!F39*Inittialize!$F$3,HS!F40*Inittialize!$F$4,HS!F41*Inittialize!$F$5,HS!F42*Inittialize!$F$6,HS!F43*Inittialize!$F$7,HS!F44*Inittialize!$F$8,HS!F45*Inittialize!$F$9,HS!F46*Inittialize!$F$10,HS!F47*Inittialize!$F$11))</f>
        <v>9.118907768677427E-2</v>
      </c>
      <c r="G37">
        <f>(SUM(HS!G38*Inittialize!$F$2,HS!G39*Inittialize!$F$3,HS!G40*Inittialize!$F$4,HS!G41*Inittialize!$F$5,HS!G42*Inittialize!$F$6,HS!G43*Inittialize!$F$7,HS!G44*Inittialize!$F$8,HS!G45*Inittialize!$F$9,HS!G46*Inittialize!$F$10,HS!G47*Inittialize!$F$11))</f>
        <v>0.12805214364549894</v>
      </c>
      <c r="H37">
        <f>(SUM(HS!H38*Inittialize!$F$2,HS!H39*Inittialize!$F$3,HS!H40*Inittialize!$F$4,HS!H41*Inittialize!$F$5,HS!H42*Inittialize!$F$6,HS!H43*Inittialize!$F$7,HS!H44*Inittialize!$F$8,HS!H45*Inittialize!$F$9,HS!H46*Inittialize!$F$10,HS!H47*Inittialize!$F$11))</f>
        <v>5.3823463716116689E-2</v>
      </c>
      <c r="I37">
        <f>(SUM(HS!I38*Inittialize!$F$2,HS!I39*Inittialize!$F$3,HS!I40*Inittialize!$F$4,HS!I41*Inittialize!$F$5,HS!I42*Inittialize!$F$6,HS!I43*Inittialize!$F$7,HS!I44*Inittialize!$F$8,HS!I45*Inittialize!$F$9,HS!I46*Inittialize!$F$10,HS!I47*Inittialize!$F$11))</f>
        <v>-7.2915398729642075E-2</v>
      </c>
      <c r="J37">
        <f>(SUM(HS!J38*Inittialize!$F$2,HS!J39*Inittialize!$F$3,HS!J40*Inittialize!$F$4,HS!J41*Inittialize!$F$5,HS!J42*Inittialize!$F$6,HS!J43*Inittialize!$F$7,HS!J44*Inittialize!$F$8,HS!J45*Inittialize!$F$9,HS!J46*Inittialize!$F$10,HS!J47*Inittialize!$F$11))</f>
        <v>-0.14978689218213331</v>
      </c>
      <c r="K37">
        <f>(SUM(HS!K38*Inittialize!$F$2,HS!K39*Inittialize!$F$3,HS!K40*Inittialize!$F$4,HS!K41*Inittialize!$F$5,HS!K42*Inittialize!$F$6,HS!K43*Inittialize!$F$7,HS!K44*Inittialize!$F$8,HS!K45*Inittialize!$F$9,HS!K46*Inittialize!$F$10,HS!K47*Inittialize!$F$11))</f>
        <v>-0.24941602102444038</v>
      </c>
    </row>
    <row r="38" spans="1:11" x14ac:dyDescent="0.3">
      <c r="A38">
        <v>18</v>
      </c>
      <c r="B38">
        <f>(SUM(HS!B39*Inittialize!$F$2,HS!B40*Inittialize!$F$3,HS!B41*Inittialize!$F$4,HS!B42*Inittialize!$F$5,HS!B43*Inittialize!$F$6,HS!B44*Inittialize!$F$7,HS!B45*Inittialize!$F$8,HS!B46*Inittialize!$F$9,HS!B47*Inittialize!$F$10,HS!B48*Inittialize!$F$11))</f>
        <v>-0.24952112818969474</v>
      </c>
      <c r="C38">
        <f>(SUM(HS!C39*Inittialize!$F$2,HS!C40*Inittialize!$F$3,HS!C41*Inittialize!$F$4,HS!C42*Inittialize!$F$5,HS!C43*Inittialize!$F$6,HS!C44*Inittialize!$F$7,HS!C45*Inittialize!$F$8,HS!C46*Inittialize!$F$9,HS!C47*Inittialize!$F$10,HS!C48*Inittialize!$F$11))</f>
        <v>6.2905069471517722E-2</v>
      </c>
      <c r="D38">
        <f>(SUM(HS!D39*Inittialize!$F$2,HS!D40*Inittialize!$F$3,HS!D41*Inittialize!$F$4,HS!D42*Inittialize!$F$5,HS!D43*Inittialize!$F$6,HS!D44*Inittialize!$F$7,HS!D45*Inittialize!$F$8,HS!D46*Inittialize!$F$9,HS!D47*Inittialize!$F$10,HS!D48*Inittialize!$F$11))</f>
        <v>9.024827856544014E-2</v>
      </c>
      <c r="E38">
        <f>(SUM(HS!E39*Inittialize!$F$2,HS!E40*Inittialize!$F$3,HS!E41*Inittialize!$F$4,HS!E42*Inittialize!$F$5,HS!E43*Inittialize!$F$6,HS!E44*Inittialize!$F$7,HS!E45*Inittialize!$F$8,HS!E46*Inittialize!$F$9,HS!E47*Inittialize!$F$10,HS!E48*Inittialize!$F$11))</f>
        <v>0.11850192387781083</v>
      </c>
      <c r="F38">
        <f>(SUM(HS!F39*Inittialize!$F$2,HS!F40*Inittialize!$F$3,HS!F41*Inittialize!$F$4,HS!F42*Inittialize!$F$5,HS!F43*Inittialize!$F$6,HS!F44*Inittialize!$F$7,HS!F45*Inittialize!$F$8,HS!F46*Inittialize!$F$9,HS!F47*Inittialize!$F$10,HS!F48*Inittialize!$F$11))</f>
        <v>0.14761274781164388</v>
      </c>
      <c r="G38">
        <f>(SUM(HS!G39*Inittialize!$F$2,HS!G40*Inittialize!$F$3,HS!G41*Inittialize!$F$4,HS!G42*Inittialize!$F$5,HS!G43*Inittialize!$F$6,HS!G44*Inittialize!$F$7,HS!G45*Inittialize!$F$8,HS!G46*Inittialize!$F$9,HS!G47*Inittialize!$F$10,HS!G48*Inittialize!$F$11))</f>
        <v>0.19075324103939664</v>
      </c>
      <c r="H38">
        <f>(SUM(HS!H39*Inittialize!$F$2,HS!H40*Inittialize!$F$3,HS!H41*Inittialize!$F$4,HS!H42*Inittialize!$F$5,HS!H43*Inittialize!$F$6,HS!H44*Inittialize!$F$7,HS!H45*Inittialize!$F$8,HS!H46*Inittialize!$F$9,HS!H47*Inittialize!$F$10,HS!H48*Inittialize!$F$11))</f>
        <v>0.17067649990517353</v>
      </c>
      <c r="I38">
        <f>(SUM(HS!I39*Inittialize!$F$2,HS!I40*Inittialize!$F$3,HS!I41*Inittialize!$F$4,HS!I42*Inittialize!$F$5,HS!I43*Inittialize!$F$6,HS!I44*Inittialize!$F$7,HS!I45*Inittialize!$F$8,HS!I46*Inittialize!$F$9,HS!I47*Inittialize!$F$10,HS!I48*Inittialize!$F$11))</f>
        <v>3.9677444270566589E-2</v>
      </c>
      <c r="J38">
        <f>(SUM(HS!J39*Inittialize!$F$2,HS!J40*Inittialize!$F$3,HS!J41*Inittialize!$F$4,HS!J42*Inittialize!$F$5,HS!J43*Inittialize!$F$6,HS!J44*Inittialize!$F$7,HS!J45*Inittialize!$F$8,HS!J46*Inittialize!$F$9,HS!J47*Inittialize!$F$10,HS!J48*Inittialize!$F$11))</f>
        <v>-0.10074430758041532</v>
      </c>
      <c r="K38">
        <f>(SUM(HS!K39*Inittialize!$F$2,HS!K40*Inittialize!$F$3,HS!K41*Inittialize!$F$4,HS!K42*Inittialize!$F$5,HS!K43*Inittialize!$F$6,HS!K44*Inittialize!$F$7,HS!K45*Inittialize!$F$8,HS!K46*Inittialize!$F$9,HS!K47*Inittialize!$F$10,HS!K48*Inittialize!$F$11))</f>
        <v>-0.20109793381277147</v>
      </c>
    </row>
    <row r="39" spans="1:11" x14ac:dyDescent="0.3">
      <c r="A39">
        <v>19</v>
      </c>
      <c r="B39">
        <f>(SUM(HS!B40*Inittialize!$F$2,HS!B41*Inittialize!$F$3,HS!B42*Inittialize!$F$4,HS!B43*Inittialize!$F$5,HS!B44*Inittialize!$F$6,HS!B45*Inittialize!$F$7,HS!B46*Inittialize!$F$8,HS!B47*Inittialize!$F$9,HS!B48*Inittialize!$F$10,HS!B49*Inittialize!$F$11))</f>
        <v>-0.19809451041002674</v>
      </c>
      <c r="C39">
        <f>(SUM(HS!C40*Inittialize!$F$2,HS!C41*Inittialize!$F$3,HS!C42*Inittialize!$F$4,HS!C43*Inittialize!$F$5,HS!C44*Inittialize!$F$6,HS!C45*Inittialize!$F$7,HS!C46*Inittialize!$F$8,HS!C47*Inittialize!$F$9,HS!C48*Inittialize!$F$10,HS!C49*Inittialize!$F$11))</f>
        <v>0.12395801957914135</v>
      </c>
      <c r="D39">
        <f>(SUM(HS!D40*Inittialize!$F$2,HS!D41*Inittialize!$F$3,HS!D42*Inittialize!$F$4,HS!D43*Inittialize!$F$5,HS!D44*Inittialize!$F$6,HS!D45*Inittialize!$F$7,HS!D46*Inittialize!$F$8,HS!D47*Inittialize!$F$9,HS!D48*Inittialize!$F$10,HS!D49*Inittialize!$F$11))</f>
        <v>0.14933970866308222</v>
      </c>
      <c r="E39">
        <f>(SUM(HS!E40*Inittialize!$F$2,HS!E41*Inittialize!$F$3,HS!E42*Inittialize!$F$4,HS!E43*Inittialize!$F$5,HS!E44*Inittialize!$F$6,HS!E45*Inittialize!$F$7,HS!E46*Inittialize!$F$8,HS!E47*Inittialize!$F$9,HS!E48*Inittialize!$F$10,HS!E49*Inittialize!$F$11))</f>
        <v>0.17557680563858269</v>
      </c>
      <c r="F39">
        <f>(SUM(HS!F40*Inittialize!$F$2,HS!F41*Inittialize!$F$3,HS!F42*Inittialize!$F$4,HS!F43*Inittialize!$F$5,HS!F44*Inittialize!$F$6,HS!F45*Inittialize!$F$7,HS!F46*Inittialize!$F$8,HS!F47*Inittialize!$F$9,HS!F48*Inittialize!$F$10,HS!F49*Inittialize!$F$11))</f>
        <v>0.20298603454657616</v>
      </c>
      <c r="G39">
        <f>(SUM(HS!G40*Inittialize!$F$2,HS!G41*Inittialize!$F$3,HS!G42*Inittialize!$F$4,HS!G43*Inittialize!$F$5,HS!G44*Inittialize!$F$6,HS!G45*Inittialize!$F$7,HS!G46*Inittialize!$F$8,HS!G47*Inittialize!$F$9,HS!G48*Inittialize!$F$10,HS!G49*Inittialize!$F$11))</f>
        <v>0.23979935436410912</v>
      </c>
      <c r="H39">
        <f>(SUM(HS!H40*Inittialize!$F$2,HS!H41*Inittialize!$F$3,HS!H42*Inittialize!$F$4,HS!H43*Inittialize!$F$5,HS!H44*Inittialize!$F$6,HS!H45*Inittialize!$F$7,HS!H46*Inittialize!$F$8,HS!H47*Inittialize!$F$9,HS!H48*Inittialize!$F$10,HS!H49*Inittialize!$F$11))</f>
        <v>0.22062011415522267</v>
      </c>
      <c r="I39">
        <f>(SUM(HS!I40*Inittialize!$F$2,HS!I41*Inittialize!$F$3,HS!I42*Inittialize!$F$4,HS!I43*Inittialize!$F$5,HS!I44*Inittialize!$F$6,HS!I45*Inittialize!$F$7,HS!I46*Inittialize!$F$8,HS!I47*Inittialize!$F$9,HS!I48*Inittialize!$F$10,HS!I49*Inittialize!$F$11))</f>
        <v>0.15227028727077521</v>
      </c>
      <c r="J39">
        <f>(SUM(HS!J40*Inittialize!$F$2,HS!J41*Inittialize!$F$3,HS!J42*Inittialize!$F$4,HS!J43*Inittialize!$F$5,HS!J44*Inittialize!$F$6,HS!J45*Inittialize!$F$7,HS!J46*Inittialize!$F$8,HS!J47*Inittialize!$F$9,HS!J48*Inittialize!$F$10,HS!J49*Inittialize!$F$11))</f>
        <v>7.8926417444342839E-3</v>
      </c>
      <c r="K39">
        <f>(SUM(HS!K40*Inittialize!$F$2,HS!K41*Inittialize!$F$3,HS!K42*Inittialize!$F$4,HS!K43*Inittialize!$F$5,HS!K44*Inittialize!$F$6,HS!K45*Inittialize!$F$7,HS!K46*Inittialize!$F$8,HS!K47*Inittialize!$F$9,HS!K48*Inittialize!$F$10,HS!K49*Inittialize!$F$11))</f>
        <v>-0.14967131603310346</v>
      </c>
    </row>
    <row r="40" spans="1:11" x14ac:dyDescent="0.3">
      <c r="A40">
        <v>20</v>
      </c>
      <c r="B40">
        <f>(SUM(HS!B41*Inittialize!$F$2,HS!B42*Inittialize!$F$3,HS!B43*Inittialize!$F$4,HS!B44*Inittialize!$F$5,HS!B45*Inittialize!$F$6,HS!B46*Inittialize!$F$7,HS!B47*Inittialize!$F$8,HS!B48*Inittialize!$F$9,HS!B49*Inittialize!$F$10,HS!B50*Inittialize!$F$11))</f>
        <v>-0.14666789263035868</v>
      </c>
      <c r="C40">
        <f>(SUM(HS!C41*Inittialize!$F$2,HS!C42*Inittialize!$F$3,HS!C43*Inittialize!$F$4,HS!C44*Inittialize!$F$5,HS!C45*Inittialize!$F$6,HS!C46*Inittialize!$F$7,HS!C47*Inittialize!$F$8,HS!C48*Inittialize!$F$9,HS!C49*Inittialize!$F$10,HS!C50*Inittialize!$F$11))</f>
        <v>0.18249999400904496</v>
      </c>
      <c r="D40">
        <f>(SUM(HS!D41*Inittialize!$F$2,HS!D42*Inittialize!$F$3,HS!D43*Inittialize!$F$4,HS!D44*Inittialize!$F$5,HS!D45*Inittialize!$F$6,HS!D46*Inittialize!$F$7,HS!D47*Inittialize!$F$8,HS!D48*Inittialize!$F$9,HS!D49*Inittialize!$F$10,HS!D50*Inittialize!$F$11))</f>
        <v>0.206087975813941</v>
      </c>
      <c r="E40">
        <f>(SUM(HS!E41*Inittialize!$F$2,HS!E42*Inittialize!$F$3,HS!E43*Inittialize!$F$4,HS!E44*Inittialize!$F$5,HS!E45*Inittialize!$F$6,HS!E46*Inittialize!$F$7,HS!E47*Inittialize!$F$8,HS!E48*Inittialize!$F$9,HS!E49*Inittialize!$F$10,HS!E50*Inittialize!$F$11))</f>
        <v>0.23047012189717697</v>
      </c>
      <c r="F40">
        <f>(SUM(HS!F41*Inittialize!$F$2,HS!F42*Inittialize!$F$3,HS!F43*Inittialize!$F$4,HS!F44*Inittialize!$F$5,HS!F45*Inittialize!$F$6,HS!F46*Inittialize!$F$7,HS!F47*Inittialize!$F$8,HS!F48*Inittialize!$F$9,HS!F49*Inittialize!$F$10,HS!F50*Inittialize!$F$11))</f>
        <v>0.25625855450163382</v>
      </c>
      <c r="G40">
        <f>(SUM(HS!G41*Inittialize!$F$2,HS!G42*Inittialize!$F$3,HS!G43*Inittialize!$F$4,HS!G44*Inittialize!$F$5,HS!G45*Inittialize!$F$6,HS!G46*Inittialize!$F$7,HS!G47*Inittialize!$F$8,HS!G48*Inittialize!$F$9,HS!G49*Inittialize!$F$10,HS!G50*Inittialize!$F$11))</f>
        <v>0.28779508429888423</v>
      </c>
      <c r="H40">
        <f>(SUM(HS!H41*Inittialize!$F$2,HS!H42*Inittialize!$F$3,HS!H43*Inittialize!$F$4,HS!H44*Inittialize!$F$5,HS!H45*Inittialize!$F$6,HS!H46*Inittialize!$F$7,HS!H47*Inittialize!$F$8,HS!H48*Inittialize!$F$9,HS!H49*Inittialize!$F$10,HS!H50*Inittialize!$F$11))</f>
        <v>0.25690874433608657</v>
      </c>
      <c r="I40">
        <f>(SUM(HS!I41*Inittialize!$F$2,HS!I42*Inittialize!$F$3,HS!I43*Inittialize!$F$4,HS!I44*Inittialize!$F$5,HS!I45*Inittialize!$F$6,HS!I46*Inittialize!$F$7,HS!I47*Inittialize!$F$8,HS!I48*Inittialize!$F$9,HS!I49*Inittialize!$F$10,HS!I50*Inittialize!$F$11))</f>
        <v>0.19795370833197615</v>
      </c>
      <c r="J40">
        <f>(SUM(HS!J41*Inittialize!$F$2,HS!J42*Inittialize!$F$3,HS!J43*Inittialize!$F$4,HS!J44*Inittialize!$F$5,HS!J45*Inittialize!$F$6,HS!J46*Inittialize!$F$7,HS!J47*Inittialize!$F$8,HS!J48*Inittialize!$F$9,HS!J49*Inittialize!$F$10,HS!J50*Inittialize!$F$11))</f>
        <v>0.11652959106928383</v>
      </c>
      <c r="K40">
        <f>(SUM(HS!K41*Inittialize!$F$2,HS!K42*Inittialize!$F$3,HS!K43*Inittialize!$F$4,HS!K44*Inittialize!$F$5,HS!K45*Inittialize!$F$6,HS!K46*Inittialize!$F$7,HS!K47*Inittialize!$F$8,HS!K48*Inittialize!$F$9,HS!K49*Inittialize!$F$10,HS!K50*Inittialize!$F$11))</f>
        <v>-4.4990260383612951E-2</v>
      </c>
    </row>
    <row r="41" spans="1:11" x14ac:dyDescent="0.3">
      <c r="A41">
        <v>21</v>
      </c>
      <c r="B41">
        <f>(SUM(HS!B42*Inittialize!$F$2,HS!B43*Inittialize!$F$3,HS!B44*Inittialize!$F$4,HS!B45*Inittialize!$F$5,HS!B46*Inittialize!$F$6,HS!B47*Inittialize!$F$7,HS!B48*Inittialize!$F$8,HS!B49*Inittialize!$F$9,HS!B50*Inittialize!$F$10,HS!B51*Inittialize!$F$11))</f>
        <v>-4.1986836980868192E-2</v>
      </c>
      <c r="C41">
        <f>(SUM(HS!C42*Inittialize!$F$2,HS!C43*Inittialize!$F$3,HS!C44*Inittialize!$F$4,HS!C45*Inittialize!$F$5,HS!C46*Inittialize!$F$6,HS!C47*Inittialize!$F$7,HS!C48*Inittialize!$F$8,HS!C49*Inittialize!$F$9,HS!C50*Inittialize!$F$10,HS!C51*Inittialize!$F$11))</f>
        <v>0.23835074945762985</v>
      </c>
      <c r="D41">
        <f>(SUM(HS!D42*Inittialize!$F$2,HS!D43*Inittialize!$F$3,HS!D44*Inittialize!$F$4,HS!D45*Inittialize!$F$5,HS!D46*Inittialize!$F$6,HS!D47*Inittialize!$F$7,HS!D48*Inittialize!$F$8,HS!D49*Inittialize!$F$9,HS!D50*Inittialize!$F$10,HS!D51*Inittialize!$F$11))</f>
        <v>0.26032526728707978</v>
      </c>
      <c r="E41">
        <f>(SUM(HS!E42*Inittialize!$F$2,HS!E43*Inittialize!$F$3,HS!E44*Inittialize!$F$4,HS!E45*Inittialize!$F$5,HS!E46*Inittialize!$F$6,HS!E47*Inittialize!$F$7,HS!E48*Inittialize!$F$8,HS!E49*Inittialize!$F$9,HS!E50*Inittialize!$F$10,HS!E51*Inittialize!$F$11))</f>
        <v>0.28302027520898798</v>
      </c>
      <c r="F41">
        <f>(SUM(HS!F42*Inittialize!$F$2,HS!F43*Inittialize!$F$3,HS!F44*Inittialize!$F$4,HS!F45*Inittialize!$F$5,HS!F46*Inittialize!$F$6,HS!F47*Inittialize!$F$7,HS!F48*Inittialize!$F$8,HS!F49*Inittialize!$F$9,HS!F50*Inittialize!$F$10,HS!F51*Inittialize!$F$11))</f>
        <v>0.30734950895451385</v>
      </c>
      <c r="G41">
        <f>(SUM(HS!G42*Inittialize!$F$2,HS!G43*Inittialize!$F$3,HS!G44*Inittialize!$F$4,HS!G45*Inittialize!$F$5,HS!G46*Inittialize!$F$6,HS!G47*Inittialize!$F$7,HS!G48*Inittialize!$F$8,HS!G49*Inittialize!$F$9,HS!G50*Inittialize!$F$10,HS!G51*Inittialize!$F$11))</f>
        <v>0.33369004745378472</v>
      </c>
      <c r="H41">
        <f>(SUM(HS!H42*Inittialize!$F$2,HS!H43*Inittialize!$F$3,HS!H44*Inittialize!$F$4,HS!H45*Inittialize!$F$5,HS!H46*Inittialize!$F$6,HS!H47*Inittialize!$F$7,HS!H48*Inittialize!$F$8,HS!H49*Inittialize!$F$9,HS!H50*Inittialize!$F$10,HS!H51*Inittialize!$F$11))</f>
        <v>0.29214699112701314</v>
      </c>
      <c r="I41">
        <f>(SUM(HS!I42*Inittialize!$F$2,HS!I43*Inittialize!$F$3,HS!I44*Inittialize!$F$4,HS!I45*Inittialize!$F$5,HS!I46*Inittialize!$F$6,HS!I47*Inittialize!$F$7,HS!I48*Inittialize!$F$8,HS!I49*Inittialize!$F$9,HS!I50*Inittialize!$F$10,HS!I51*Inittialize!$F$11))</f>
        <v>0.22998214532399183</v>
      </c>
      <c r="J41">
        <f>(SUM(HS!J42*Inittialize!$F$2,HS!J43*Inittialize!$F$3,HS!J44*Inittialize!$F$4,HS!J45*Inittialize!$F$5,HS!J46*Inittialize!$F$6,HS!J47*Inittialize!$F$7,HS!J48*Inittialize!$F$8,HS!J49*Inittialize!$F$9,HS!J50*Inittialize!$F$10,HS!J51*Inittialize!$F$11))</f>
        <v>0.15825711845512563</v>
      </c>
      <c r="K41">
        <f>(SUM(HS!K42*Inittialize!$F$2,HS!K43*Inittialize!$F$3,HS!K44*Inittialize!$F$4,HS!K45*Inittialize!$F$5,HS!K46*Inittialize!$F$6,HS!K47*Inittialize!$F$7,HS!K48*Inittialize!$F$8,HS!K49*Inittialize!$F$9,HS!K50*Inittialize!$F$10,HS!K51*Inittialize!$F$11))</f>
        <v>5.9690795265877561E-2</v>
      </c>
    </row>
    <row r="42" spans="1:11" x14ac:dyDescent="0.3">
      <c r="A42">
        <v>22</v>
      </c>
      <c r="B42">
        <f>B10</f>
        <v>-0.4656605837768395</v>
      </c>
      <c r="C42">
        <f t="shared" ref="C42:K42" si="0">C10</f>
        <v>-0.25338998596663803</v>
      </c>
      <c r="D42">
        <f t="shared" si="0"/>
        <v>-0.23369089979808655</v>
      </c>
      <c r="E42">
        <f t="shared" si="0"/>
        <v>-0.21353655324507698</v>
      </c>
      <c r="F42">
        <f t="shared" si="0"/>
        <v>-0.1932711694262835</v>
      </c>
      <c r="G42">
        <f t="shared" si="0"/>
        <v>-0.17052619990757958</v>
      </c>
      <c r="H42">
        <f t="shared" si="0"/>
        <v>-0.21284771451731427</v>
      </c>
      <c r="I42">
        <f t="shared" si="0"/>
        <v>-0.2715748050242861</v>
      </c>
      <c r="J42">
        <f t="shared" si="0"/>
        <v>-0.34001328060893565</v>
      </c>
      <c r="K42">
        <f t="shared" si="0"/>
        <v>-0.42069618899826788</v>
      </c>
    </row>
    <row r="43" spans="1:11" x14ac:dyDescent="0.3">
      <c r="A43">
        <v>23</v>
      </c>
      <c r="B43">
        <f t="shared" ref="B43:K43" si="1">B11</f>
        <v>-0.50382768493563668</v>
      </c>
      <c r="C43">
        <f t="shared" si="1"/>
        <v>-0.30779123771977057</v>
      </c>
      <c r="D43">
        <f t="shared" si="1"/>
        <v>-0.29121011293380089</v>
      </c>
      <c r="E43">
        <f t="shared" si="1"/>
        <v>-0.27422400639931432</v>
      </c>
      <c r="F43">
        <f t="shared" si="1"/>
        <v>-0.25733327243893922</v>
      </c>
      <c r="G43">
        <f t="shared" si="1"/>
        <v>-0.23562627561296384</v>
      </c>
      <c r="H43">
        <f t="shared" si="1"/>
        <v>-0.26907287776607752</v>
      </c>
      <c r="I43">
        <f t="shared" si="1"/>
        <v>-0.32360517609397998</v>
      </c>
      <c r="J43">
        <f t="shared" si="1"/>
        <v>-0.3871551891368688</v>
      </c>
      <c r="K43">
        <f t="shared" si="1"/>
        <v>-0.46207503264124877</v>
      </c>
    </row>
    <row r="44" spans="1:11" x14ac:dyDescent="0.3">
      <c r="A44">
        <v>24</v>
      </c>
      <c r="B44">
        <f t="shared" ref="B44:K44" si="2">B12</f>
        <v>-0.53926856458309125</v>
      </c>
      <c r="C44">
        <f t="shared" si="2"/>
        <v>-0.36219248947290306</v>
      </c>
      <c r="D44">
        <f t="shared" si="2"/>
        <v>-0.34872932606951523</v>
      </c>
      <c r="E44">
        <f t="shared" si="2"/>
        <v>-0.33491145955355173</v>
      </c>
      <c r="F44">
        <f t="shared" si="2"/>
        <v>-0.32139537545159497</v>
      </c>
      <c r="G44">
        <f t="shared" si="2"/>
        <v>-0.30072635131834813</v>
      </c>
      <c r="H44">
        <f t="shared" si="2"/>
        <v>-0.3212819579256434</v>
      </c>
      <c r="I44">
        <f t="shared" si="2"/>
        <v>-0.37191909208726714</v>
      </c>
      <c r="J44">
        <f t="shared" si="2"/>
        <v>-0.43092981848423534</v>
      </c>
      <c r="K44">
        <f t="shared" si="2"/>
        <v>-0.50049824459544534</v>
      </c>
    </row>
    <row r="45" spans="1:11" x14ac:dyDescent="0.3">
      <c r="A45">
        <v>25</v>
      </c>
      <c r="B45">
        <f t="shared" ref="B45:K45" si="3">B13</f>
        <v>-0.57217795282715611</v>
      </c>
      <c r="C45">
        <f t="shared" si="3"/>
        <v>-0.4165937412260356</v>
      </c>
      <c r="D45">
        <f t="shared" si="3"/>
        <v>-0.40624853920522963</v>
      </c>
      <c r="E45">
        <f t="shared" si="3"/>
        <v>-0.39559891270778907</v>
      </c>
      <c r="F45">
        <f t="shared" si="3"/>
        <v>-0.38545747846425071</v>
      </c>
      <c r="G45">
        <f t="shared" si="3"/>
        <v>-0.36582642702373236</v>
      </c>
      <c r="H45">
        <f t="shared" si="3"/>
        <v>-0.36976181807381175</v>
      </c>
      <c r="I45">
        <f t="shared" si="3"/>
        <v>-0.41678201408103377</v>
      </c>
      <c r="J45">
        <f t="shared" si="3"/>
        <v>-0.47157768859250421</v>
      </c>
      <c r="K45">
        <f t="shared" si="3"/>
        <v>-0.53617694141005634</v>
      </c>
    </row>
    <row r="46" spans="1:11" x14ac:dyDescent="0.3">
      <c r="A46">
        <v>26</v>
      </c>
      <c r="B46">
        <f t="shared" ref="B46:K46" si="4">B14</f>
        <v>-0.60481011846064825</v>
      </c>
      <c r="C46">
        <f t="shared" si="4"/>
        <v>-0.47099499297916814</v>
      </c>
      <c r="D46">
        <f t="shared" si="4"/>
        <v>-0.46376775234094397</v>
      </c>
      <c r="E46">
        <f t="shared" si="4"/>
        <v>-0.45628636586202642</v>
      </c>
      <c r="F46">
        <f t="shared" si="4"/>
        <v>-0.44951958147690646</v>
      </c>
      <c r="G46">
        <f t="shared" si="4"/>
        <v>-0.43092650272911664</v>
      </c>
      <c r="H46">
        <f t="shared" si="4"/>
        <v>-0.41477883106853947</v>
      </c>
      <c r="I46">
        <f t="shared" si="4"/>
        <v>-0.45844044164667419</v>
      </c>
      <c r="J46">
        <f t="shared" si="4"/>
        <v>-0.50932213940732529</v>
      </c>
      <c r="K46">
        <f t="shared" si="4"/>
        <v>-0.56930715988076663</v>
      </c>
    </row>
    <row r="47" spans="1:11" x14ac:dyDescent="0.3">
      <c r="A47">
        <v>27</v>
      </c>
      <c r="B47">
        <f t="shared" ref="B47:K47" si="5">B15</f>
        <v>-0.64601338705741851</v>
      </c>
      <c r="C47">
        <f t="shared" si="5"/>
        <v>-0.53615079392674181</v>
      </c>
      <c r="D47">
        <f t="shared" si="5"/>
        <v>-0.53167419530828441</v>
      </c>
      <c r="E47">
        <f t="shared" si="5"/>
        <v>-0.52701149100469435</v>
      </c>
      <c r="F47">
        <f t="shared" si="5"/>
        <v>-0.52298562951037386</v>
      </c>
      <c r="G47">
        <f t="shared" si="5"/>
        <v>-0.50875259201168144</v>
      </c>
      <c r="H47">
        <f t="shared" si="5"/>
        <v>-0.48348583187756294</v>
      </c>
      <c r="I47">
        <f t="shared" si="5"/>
        <v>-0.50598267464294744</v>
      </c>
      <c r="J47">
        <f t="shared" si="5"/>
        <v>-0.5536948902038471</v>
      </c>
      <c r="K47">
        <f t="shared" si="5"/>
        <v>-0.61051042847753678</v>
      </c>
    </row>
    <row r="48" spans="1:11" x14ac:dyDescent="0.3">
      <c r="A48">
        <v>28</v>
      </c>
      <c r="B48">
        <f t="shared" ref="B48:K48" si="6">B16</f>
        <v>-0.70435886158074457</v>
      </c>
      <c r="C48">
        <f t="shared" si="6"/>
        <v>-0.6224386325591178</v>
      </c>
      <c r="D48">
        <f t="shared" si="6"/>
        <v>-0.62000497014223144</v>
      </c>
      <c r="E48">
        <f t="shared" si="6"/>
        <v>-0.6174618323275779</v>
      </c>
      <c r="F48">
        <f t="shared" si="6"/>
        <v>-0.61525956758546441</v>
      </c>
      <c r="G48">
        <f t="shared" si="6"/>
        <v>-0.60747904709221201</v>
      </c>
      <c r="H48">
        <f t="shared" si="6"/>
        <v>-0.59114384474960535</v>
      </c>
      <c r="I48">
        <f t="shared" si="6"/>
        <v>-0.59105585530595706</v>
      </c>
      <c r="J48">
        <f t="shared" si="6"/>
        <v>-0.61652847815204459</v>
      </c>
      <c r="K48">
        <f t="shared" si="6"/>
        <v>-0.66885590300086295</v>
      </c>
    </row>
    <row r="49" spans="1:11" x14ac:dyDescent="0.3">
      <c r="A49">
        <v>29</v>
      </c>
      <c r="B49">
        <f t="shared" ref="B49:K49" si="7">B17</f>
        <v>-0.77984654203062687</v>
      </c>
      <c r="C49">
        <f t="shared" si="7"/>
        <v>-0.72907745456070161</v>
      </c>
      <c r="D49">
        <f t="shared" si="7"/>
        <v>-0.72803288834205926</v>
      </c>
      <c r="E49">
        <f t="shared" si="7"/>
        <v>-0.72693713423738537</v>
      </c>
      <c r="F49">
        <f t="shared" si="7"/>
        <v>-0.72599126790553226</v>
      </c>
      <c r="G49">
        <f t="shared" si="7"/>
        <v>-0.72255420661431358</v>
      </c>
      <c r="H49">
        <f t="shared" si="7"/>
        <v>-0.71544972903833093</v>
      </c>
      <c r="I49">
        <f t="shared" si="7"/>
        <v>-0.71365998363570271</v>
      </c>
      <c r="J49">
        <f t="shared" si="7"/>
        <v>-0.71557438254185846</v>
      </c>
      <c r="K49">
        <f t="shared" si="7"/>
        <v>-0.74434358345074514</v>
      </c>
    </row>
    <row r="50" spans="1:11" x14ac:dyDescent="0.3">
      <c r="A50">
        <v>30</v>
      </c>
      <c r="B50">
        <f t="shared" ref="B50:K50" si="8">B18</f>
        <v>-0.87247642840706496</v>
      </c>
      <c r="C50">
        <f t="shared" si="8"/>
        <v>-0.85523026803892011</v>
      </c>
      <c r="D50">
        <f t="shared" si="8"/>
        <v>-0.85497689559217316</v>
      </c>
      <c r="E50">
        <f t="shared" si="8"/>
        <v>-0.85471020823339083</v>
      </c>
      <c r="F50">
        <f t="shared" si="8"/>
        <v>-0.85448047487728618</v>
      </c>
      <c r="G50">
        <f t="shared" si="8"/>
        <v>-0.85362794278134002</v>
      </c>
      <c r="H50">
        <f t="shared" si="8"/>
        <v>-0.85185182338734444</v>
      </c>
      <c r="I50">
        <f t="shared" si="8"/>
        <v>-0.85149191898584875</v>
      </c>
      <c r="J50">
        <f t="shared" si="8"/>
        <v>-0.85083260337328892</v>
      </c>
      <c r="K50">
        <f t="shared" si="8"/>
        <v>-0.85472494911712427</v>
      </c>
    </row>
    <row r="51" spans="1:11" x14ac:dyDescent="0.3">
      <c r="A51">
        <v>31</v>
      </c>
      <c r="B51">
        <f t="shared" ref="B51:K51" si="9">B19</f>
        <v>-1</v>
      </c>
      <c r="C51">
        <f t="shared" si="9"/>
        <v>-1</v>
      </c>
      <c r="D51">
        <f t="shared" si="9"/>
        <v>-1</v>
      </c>
      <c r="E51">
        <f t="shared" si="9"/>
        <v>-1</v>
      </c>
      <c r="F51">
        <f t="shared" si="9"/>
        <v>-1</v>
      </c>
      <c r="G51">
        <f t="shared" si="9"/>
        <v>-1</v>
      </c>
      <c r="H51">
        <f t="shared" si="9"/>
        <v>-1</v>
      </c>
      <c r="I51">
        <f t="shared" si="9"/>
        <v>-1</v>
      </c>
      <c r="J51">
        <f t="shared" si="9"/>
        <v>-1</v>
      </c>
      <c r="K51">
        <f t="shared" si="9"/>
        <v>-1</v>
      </c>
    </row>
    <row r="52" spans="1:11" x14ac:dyDescent="0.3">
      <c r="A52" s="457" t="s">
        <v>127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</row>
    <row r="53" spans="1:11" x14ac:dyDescent="0.3">
      <c r="A53" t="s">
        <v>7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11" x14ac:dyDescent="0.3">
      <c r="A54">
        <v>4</v>
      </c>
      <c r="B54">
        <f>SUM(HS!B56*Inittialize!$F$3+HS!B57*Inittialize!$F$4+HS!B58*Inittialize!$F$5+HS!B59*Inittialize!$F$6+HS!B60*Inittialize!$F$7+HS!B61*Inittialize!$F$8+HS!B62*Inittialize!$F$9+HS!B63*Inittialize!$F$10+HS!B64*Inittialize!$F$11+HS!B87*Inittialize!$F$2)</f>
        <v>0.26430684965556661</v>
      </c>
      <c r="C54">
        <f>SUM(HS!C56*Inittialize!$F$3+HS!C57*Inittialize!$F$4+HS!C58*Inittialize!$F$5+HS!C59*Inittialize!$F$6+HS!C60*Inittialize!$F$7+HS!C61*Inittialize!$F$8+HS!C62*Inittialize!$F$9+HS!C63*Inittialize!$F$10+HS!C64*Inittialize!$F$11+HS!C87*Inittialize!$F$2)</f>
        <v>0.42191933510374496</v>
      </c>
      <c r="D54">
        <f>SUM(HS!D56*Inittialize!$F$3+HS!D57*Inittialize!$F$4+HS!D58*Inittialize!$F$5+HS!D59*Inittialize!$F$6+HS!D60*Inittialize!$F$7+HS!D61*Inittialize!$F$8+HS!D62*Inittialize!$F$9+HS!D63*Inittialize!$F$10+HS!D64*Inittialize!$F$11+HS!D87*Inittialize!$F$2)</f>
        <v>0.43871888262781922</v>
      </c>
      <c r="E54">
        <f>SUM(HS!E56*Inittialize!$F$3+HS!E57*Inittialize!$F$4+HS!E58*Inittialize!$F$5+HS!E59*Inittialize!$F$6+HS!E60*Inittialize!$F$7+HS!E61*Inittialize!$F$8+HS!E62*Inittialize!$F$9+HS!E63*Inittialize!$F$10+HS!E64*Inittialize!$F$11+HS!E87*Inittialize!$F$2)</f>
        <v>0.45889924689234307</v>
      </c>
      <c r="F54">
        <f>SUM(HS!F56*Inittialize!$F$3+HS!F57*Inittialize!$F$4+HS!F58*Inittialize!$F$5+HS!F59*Inittialize!$F$6+HS!F60*Inittialize!$F$7+HS!F61*Inittialize!$F$8+HS!F62*Inittialize!$F$9+HS!F63*Inittialize!$F$10+HS!F64*Inittialize!$F$11+HS!F87*Inittialize!$F$2)</f>
        <v>0.47799254850123113</v>
      </c>
      <c r="G54">
        <f>SUM(HS!G56*Inittialize!$F$3+HS!G57*Inittialize!$F$4+HS!G58*Inittialize!$F$5+HS!G59*Inittialize!$F$6+HS!G60*Inittialize!$F$7+HS!G61*Inittialize!$F$8+HS!G62*Inittialize!$F$9+HS!G63*Inittialize!$F$10+HS!G64*Inittialize!$F$11+HS!G87*Inittialize!$F$2)</f>
        <v>0.48989682427989029</v>
      </c>
      <c r="H54">
        <f>SUM(HS!H56*Inittialize!$F$3+HS!H57*Inittialize!$F$4+HS!H58*Inittialize!$F$5+HS!H59*Inittialize!$F$6+HS!H60*Inittialize!$F$7+HS!H61*Inittialize!$F$8+HS!H62*Inittialize!$F$9+HS!H63*Inittialize!$F$10+HS!H64*Inittialize!$F$11+HS!H87*Inittialize!$F$2)</f>
        <v>0.41090238251504557</v>
      </c>
      <c r="I54">
        <f>SUM(HS!I56*Inittialize!$F$3+HS!I57*Inittialize!$F$4+HS!I58*Inittialize!$F$5+HS!I59*Inittialize!$F$6+HS!I60*Inittialize!$F$7+HS!I61*Inittialize!$F$8+HS!I62*Inittialize!$F$9+HS!I63*Inittialize!$F$10+HS!I64*Inittialize!$F$11+HS!I87*Inittialize!$F$2)</f>
        <v>0.37370384953576552</v>
      </c>
      <c r="J54">
        <f>SUM(HS!J56*Inittialize!$F$3+HS!J57*Inittialize!$F$4+HS!J58*Inittialize!$F$5+HS!J59*Inittialize!$F$6+HS!J60*Inittialize!$F$7+HS!J61*Inittialize!$F$8+HS!J62*Inittialize!$F$9+HS!J63*Inittialize!$F$10+HS!J64*Inittialize!$F$11+HS!J87*Inittialize!$F$2)</f>
        <v>0.33270199081171298</v>
      </c>
      <c r="K54">
        <f>SUM(HS!K56*Inittialize!$F$3+HS!K57*Inittialize!$F$4+HS!K58*Inittialize!$F$5+HS!K59*Inittialize!$F$6+HS!K60*Inittialize!$F$7+HS!K61*Inittialize!$F$8+HS!K62*Inittialize!$F$9+HS!K63*Inittialize!$F$10+HS!K64*Inittialize!$F$11+HS!K87*Inittialize!$F$2)</f>
        <v>0.28524752280468763</v>
      </c>
    </row>
    <row r="55" spans="1:11" x14ac:dyDescent="0.3">
      <c r="A55">
        <v>5</v>
      </c>
      <c r="B55">
        <f>SUM(HS!B57*Inittialize!$F$3+HS!B58*Inittialize!$F$4+HS!B59*Inittialize!$F$5+HS!B60*Inittialize!$F$6+HS!B61*Inittialize!$F$7+HS!B62*Inittialize!$F$8+HS!B63*Inittialize!$F$9+HS!B64*Inittialize!$F$10+HS!B65*Inittialize!$F$11+HS!B88*Inittialize!$F$2)</f>
        <v>0.25528791352539693</v>
      </c>
      <c r="C55">
        <f>SUM(HS!C57*Inittialize!$F$3+HS!C58*Inittialize!$F$4+HS!C59*Inittialize!$F$5+HS!C60*Inittialize!$F$6+HS!C61*Inittialize!$F$7+HS!C62*Inittialize!$F$8+HS!C63*Inittialize!$F$9+HS!C64*Inittialize!$F$10+HS!C65*Inittialize!$F$11+HS!C88*Inittialize!$F$2)</f>
        <v>0.41676843465001523</v>
      </c>
      <c r="D55">
        <f>SUM(HS!D57*Inittialize!$F$3+HS!D58*Inittialize!$F$4+HS!D59*Inittialize!$F$5+HS!D60*Inittialize!$F$6+HS!D61*Inittialize!$F$7+HS!D62*Inittialize!$F$8+HS!D63*Inittialize!$F$9+HS!D64*Inittialize!$F$10+HS!D65*Inittialize!$F$11+HS!D88*Inittialize!$F$2)</f>
        <v>0.43382350116169249</v>
      </c>
      <c r="E55">
        <f>SUM(HS!E57*Inittialize!$F$3+HS!E58*Inittialize!$F$4+HS!E59*Inittialize!$F$5+HS!E60*Inittialize!$F$6+HS!E61*Inittialize!$F$7+HS!E62*Inittialize!$F$8+HS!E63*Inittialize!$F$9+HS!E64*Inittialize!$F$10+HS!E65*Inittialize!$F$11+HS!E88*Inittialize!$F$2)</f>
        <v>0.4540437241344103</v>
      </c>
      <c r="F55">
        <f>SUM(HS!F57*Inittialize!$F$3+HS!F58*Inittialize!$F$4+HS!F59*Inittialize!$F$5+HS!F60*Inittialize!$F$6+HS!F61*Inittialize!$F$7+HS!F62*Inittialize!$F$8+HS!F63*Inittialize!$F$9+HS!F64*Inittialize!$F$10+HS!F65*Inittialize!$F$11+HS!F88*Inittialize!$F$2)</f>
        <v>0.47335013310975127</v>
      </c>
      <c r="G55">
        <f>SUM(HS!G57*Inittialize!$F$3+HS!G58*Inittialize!$F$4+HS!G59*Inittialize!$F$5+HS!G60*Inittialize!$F$6+HS!G61*Inittialize!$F$7+HS!G62*Inittialize!$F$8+HS!G63*Inittialize!$F$9+HS!G64*Inittialize!$F$10+HS!G65*Inittialize!$F$11+HS!G88*Inittialize!$F$2)</f>
        <v>0.48487958313687435</v>
      </c>
      <c r="H55">
        <f>SUM(HS!H57*Inittialize!$F$3+HS!H58*Inittialize!$F$4+HS!H59*Inittialize!$F$5+HS!H60*Inittialize!$F$6+HS!H61*Inittialize!$F$7+HS!H62*Inittialize!$F$8+HS!H63*Inittialize!$F$9+HS!H64*Inittialize!$F$10+HS!H65*Inittialize!$F$11+HS!H88*Inittialize!$F$2)</f>
        <v>0.39683578004415654</v>
      </c>
      <c r="I55">
        <f>SUM(HS!I57*Inittialize!$F$3+HS!I58*Inittialize!$F$4+HS!I59*Inittialize!$F$5+HS!I60*Inittialize!$F$6+HS!I61*Inittialize!$F$7+HS!I62*Inittialize!$F$8+HS!I63*Inittialize!$F$9+HS!I64*Inittialize!$F$10+HS!I65*Inittialize!$F$11+HS!I88*Inittialize!$F$2)</f>
        <v>0.36092568984622575</v>
      </c>
      <c r="J55">
        <f>SUM(HS!J57*Inittialize!$F$3+HS!J58*Inittialize!$F$4+HS!J59*Inittialize!$F$5+HS!J60*Inittialize!$F$6+HS!J61*Inittialize!$F$7+HS!J62*Inittialize!$F$8+HS!J63*Inittialize!$F$9+HS!J64*Inittialize!$F$10+HS!J65*Inittialize!$F$11+HS!J88*Inittialize!$F$2)</f>
        <v>0.3213574892967937</v>
      </c>
      <c r="K55">
        <f>SUM(HS!K57*Inittialize!$F$3+HS!K58*Inittialize!$F$4+HS!K59*Inittialize!$F$5+HS!K60*Inittialize!$F$6+HS!K61*Inittialize!$F$7+HS!K62*Inittialize!$F$8+HS!K63*Inittialize!$F$9+HS!K64*Inittialize!$F$10+HS!K65*Inittialize!$F$11+HS!K88*Inittialize!$F$2)</f>
        <v>0.27554039444166056</v>
      </c>
    </row>
    <row r="56" spans="1:11" x14ac:dyDescent="0.3">
      <c r="A56">
        <v>6</v>
      </c>
      <c r="B56">
        <f>SUM(HS!B58*Inittialize!$F$3+HS!B59*Inittialize!$F$4+HS!B60*Inittialize!$F$5+HS!B61*Inittialize!$F$6+HS!B62*Inittialize!$F$7+HS!B63*Inittialize!$F$8+HS!B64*Inittialize!$F$9+HS!B65*Inittialize!$F$10+HS!B66*Inittialize!$F$11+HS!B89*Inittialize!$F$2)</f>
        <v>0.25811794378425706</v>
      </c>
      <c r="C56">
        <f>SUM(HS!C58*Inittialize!$F$3+HS!C59*Inittialize!$F$4+HS!C60*Inittialize!$F$5+HS!C61*Inittialize!$F$6+HS!C62*Inittialize!$F$7+HS!C63*Inittialize!$F$8+HS!C64*Inittialize!$F$9+HS!C65*Inittialize!$F$10+HS!C66*Inittialize!$F$11+HS!C89*Inittialize!$F$2)</f>
        <v>0.41201734248621957</v>
      </c>
      <c r="D56">
        <f>SUM(HS!D58*Inittialize!$F$3+HS!D59*Inittialize!$F$4+HS!D60*Inittialize!$F$5+HS!D61*Inittialize!$F$6+HS!D62*Inittialize!$F$7+HS!D63*Inittialize!$F$8+HS!D64*Inittialize!$F$9+HS!D65*Inittialize!$F$10+HS!D66*Inittialize!$F$11+HS!D89*Inittialize!$F$2)</f>
        <v>0.42930556461863345</v>
      </c>
      <c r="E56">
        <f>SUM(HS!E58*Inittialize!$F$3+HS!E59*Inittialize!$F$4+HS!E60*Inittialize!$F$5+HS!E61*Inittialize!$F$6+HS!E62*Inittialize!$F$7+HS!E63*Inittialize!$F$8+HS!E64*Inittialize!$F$9+HS!E65*Inittialize!$F$10+HS!E66*Inittialize!$F$11+HS!E89*Inittialize!$F$2)</f>
        <v>0.44956728794652229</v>
      </c>
      <c r="F56">
        <f>SUM(HS!F58*Inittialize!$F$3+HS!F59*Inittialize!$F$4+HS!F60*Inittialize!$F$5+HS!F61*Inittialize!$F$6+HS!F62*Inittialize!$F$7+HS!F63*Inittialize!$F$8+HS!F64*Inittialize!$F$9+HS!F65*Inittialize!$F$10+HS!F66*Inittialize!$F$11+HS!F89*Inittialize!$F$2)</f>
        <v>0.46908083803658163</v>
      </c>
      <c r="G56">
        <f>SUM(HS!G58*Inittialize!$F$3+HS!G59*Inittialize!$F$4+HS!G60*Inittialize!$F$5+HS!G61*Inittialize!$F$6+HS!G62*Inittialize!$F$7+HS!G63*Inittialize!$F$8+HS!G64*Inittialize!$F$9+HS!G65*Inittialize!$F$10+HS!G66*Inittialize!$F$11+HS!G89*Inittialize!$F$2)</f>
        <v>0.48012373607015191</v>
      </c>
      <c r="H56">
        <f>SUM(HS!H58*Inittialize!$F$3+HS!H59*Inittialize!$F$4+HS!H60*Inittialize!$F$5+HS!H61*Inittialize!$F$6+HS!H62*Inittialize!$F$7+HS!H63*Inittialize!$F$8+HS!H64*Inittialize!$F$9+HS!H65*Inittialize!$F$10+HS!H66*Inittialize!$F$11+HS!H89*Inittialize!$F$2)</f>
        <v>0.38219257634593173</v>
      </c>
      <c r="I56">
        <f>SUM(HS!I58*Inittialize!$F$3+HS!I59*Inittialize!$F$4+HS!I60*Inittialize!$F$5+HS!I61*Inittialize!$F$6+HS!I62*Inittialize!$F$7+HS!I63*Inittialize!$F$8+HS!I64*Inittialize!$F$9+HS!I65*Inittialize!$F$10+HS!I66*Inittialize!$F$11+HS!I89*Inittialize!$F$2)</f>
        <v>0.34848677032407854</v>
      </c>
      <c r="J56">
        <f>SUM(HS!J58*Inittialize!$F$3+HS!J59*Inittialize!$F$4+HS!J60*Inittialize!$F$5+HS!J61*Inittialize!$F$6+HS!J62*Inittialize!$F$7+HS!J63*Inittialize!$F$8+HS!J64*Inittialize!$F$9+HS!J65*Inittialize!$F$10+HS!J66*Inittialize!$F$11+HS!J89*Inittialize!$F$2)</f>
        <v>0.30994538935958654</v>
      </c>
      <c r="K56">
        <f>SUM(HS!K58*Inittialize!$F$3+HS!K59*Inittialize!$F$4+HS!K60*Inittialize!$F$5+HS!K61*Inittialize!$F$6+HS!K62*Inittialize!$F$7+HS!K63*Inittialize!$F$8+HS!K64*Inittialize!$F$9+HS!K65*Inittialize!$F$10+HS!K66*Inittialize!$F$11+HS!K89*Inittialize!$F$2)</f>
        <v>0.26578617427732654</v>
      </c>
    </row>
    <row r="57" spans="1:11" x14ac:dyDescent="0.3">
      <c r="A57">
        <v>7</v>
      </c>
      <c r="B57">
        <f>SUM(HS!B59*Inittialize!$F$3+HS!B60*Inittialize!$F$4+HS!B61*Inittialize!$F$5+HS!B62*Inittialize!$F$6+HS!B63*Inittialize!$F$7+HS!B64*Inittialize!$F$8+HS!B65*Inittialize!$F$9+HS!B66*Inittialize!$F$10+HS!B67*Inittialize!$F$11+HS!B90*Inittialize!$F$2)</f>
        <v>0.25437712976375942</v>
      </c>
      <c r="C57">
        <f>SUM(HS!C59*Inittialize!$F$3+HS!C60*Inittialize!$F$4+HS!C61*Inittialize!$F$5+HS!C62*Inittialize!$F$6+HS!C63*Inittialize!$F$7+HS!C64*Inittialize!$F$8+HS!C65*Inittialize!$F$9+HS!C66*Inittialize!$F$10+HS!C67*Inittialize!$F$11+HS!C90*Inittialize!$F$2)</f>
        <v>0.40743072756047771</v>
      </c>
      <c r="D57">
        <f>SUM(HS!D59*Inittialize!$F$3+HS!D60*Inittialize!$F$4+HS!D61*Inittialize!$F$5+HS!D62*Inittialize!$F$6+HS!D63*Inittialize!$F$7+HS!D64*Inittialize!$F$8+HS!D65*Inittialize!$F$9+HS!D66*Inittialize!$F$10+HS!D67*Inittialize!$F$11+HS!D90*Inittialize!$F$2)</f>
        <v>0.4249851577489786</v>
      </c>
      <c r="E57">
        <f>SUM(HS!E59*Inittialize!$F$3+HS!E60*Inittialize!$F$4+HS!E61*Inittialize!$F$5+HS!E62*Inittialize!$F$6+HS!E63*Inittialize!$F$7+HS!E64*Inittialize!$F$8+HS!E65*Inittialize!$F$9+HS!E66*Inittialize!$F$10+HS!E67*Inittialize!$F$11+HS!E90*Inittialize!$F$2)</f>
        <v>0.44521223063659365</v>
      </c>
      <c r="F57">
        <f>SUM(HS!F59*Inittialize!$F$3+HS!F60*Inittialize!$F$4+HS!F61*Inittialize!$F$5+HS!F62*Inittialize!$F$6+HS!F63*Inittialize!$F$7+HS!F64*Inittialize!$F$8+HS!F65*Inittialize!$F$9+HS!F66*Inittialize!$F$10+HS!F67*Inittialize!$F$11+HS!F90*Inittialize!$F$2)</f>
        <v>0.46477843330104068</v>
      </c>
      <c r="G57">
        <f>SUM(HS!G59*Inittialize!$F$3+HS!G60*Inittialize!$F$4+HS!G61*Inittialize!$F$5+HS!G62*Inittialize!$F$6+HS!G63*Inittialize!$F$7+HS!G64*Inittialize!$F$8+HS!G65*Inittialize!$F$9+HS!G66*Inittialize!$F$10+HS!G67*Inittialize!$F$11+HS!G90*Inittialize!$F$2)</f>
        <v>0.47731496242648214</v>
      </c>
      <c r="H57">
        <f>SUM(HS!H59*Inittialize!$F$3+HS!H60*Inittialize!$F$4+HS!H61*Inittialize!$F$5+HS!H62*Inittialize!$F$6+HS!H63*Inittialize!$F$7+HS!H64*Inittialize!$F$8+HS!H65*Inittialize!$F$9+HS!H66*Inittialize!$F$10+HS!H67*Inittialize!$F$11+HS!H90*Inittialize!$F$2)</f>
        <v>0.37925617419856938</v>
      </c>
      <c r="I57">
        <f>SUM(HS!I59*Inittialize!$F$3+HS!I60*Inittialize!$F$4+HS!I61*Inittialize!$F$5+HS!I62*Inittialize!$F$6+HS!I63*Inittialize!$F$7+HS!I64*Inittialize!$F$8+HS!I65*Inittialize!$F$9+HS!I66*Inittialize!$F$10+HS!I67*Inittialize!$F$11+HS!I90*Inittialize!$F$2)</f>
        <v>0.33589471773557733</v>
      </c>
      <c r="J57">
        <f>SUM(HS!J59*Inittialize!$F$3+HS!J60*Inittialize!$F$4+HS!J61*Inittialize!$F$5+HS!J62*Inittialize!$F$6+HS!J63*Inittialize!$F$7+HS!J64*Inittialize!$F$8+HS!J65*Inittialize!$F$9+HS!J66*Inittialize!$F$10+HS!J67*Inittialize!$F$11+HS!J90*Inittialize!$F$2)</f>
        <v>0.30642061508740204</v>
      </c>
      <c r="K57">
        <f>SUM(HS!K59*Inittialize!$F$3+HS!K60*Inittialize!$F$4+HS!K61*Inittialize!$F$5+HS!K62*Inittialize!$F$6+HS!K63*Inittialize!$F$7+HS!K64*Inittialize!$F$8+HS!K65*Inittialize!$F$9+HS!K66*Inittialize!$F$10+HS!K67*Inittialize!$F$11+HS!K90*Inittialize!$F$2)</f>
        <v>0.26721074782921084</v>
      </c>
    </row>
    <row r="58" spans="1:11" x14ac:dyDescent="0.3">
      <c r="A58">
        <v>8</v>
      </c>
      <c r="B58">
        <f>SUM(HS!B60*Inittialize!$F$3+HS!B61*Inittialize!$F$4+HS!B62*Inittialize!$F$5+HS!B63*Inittialize!$F$6+HS!B64*Inittialize!$F$7+HS!B65*Inittialize!$F$8+HS!B66*Inittialize!$F$9+HS!B67*Inittialize!$F$10+HS!B68*Inittialize!$F$11+HS!B91*Inittialize!$F$2)</f>
        <v>0.28836334875964992</v>
      </c>
      <c r="C58">
        <f>SUM(HS!C60*Inittialize!$F$3+HS!C61*Inittialize!$F$4+HS!C62*Inittialize!$F$5+HS!C63*Inittialize!$F$6+HS!C64*Inittialize!$F$7+HS!C65*Inittialize!$F$8+HS!C66*Inittialize!$F$9+HS!C67*Inittialize!$F$10+HS!C68*Inittialize!$F$11+HS!C91*Inittialize!$F$2)</f>
        <v>0.44980237942279166</v>
      </c>
      <c r="D58">
        <f>SUM(HS!D60*Inittialize!$F$3+HS!D61*Inittialize!$F$4+HS!D62*Inittialize!$F$5+HS!D63*Inittialize!$F$6+HS!D64*Inittialize!$F$7+HS!D65*Inittialize!$F$8+HS!D66*Inittialize!$F$9+HS!D67*Inittialize!$F$10+HS!D68*Inittialize!$F$11+HS!D91*Inittialize!$F$2)</f>
        <v>0.46597642749068685</v>
      </c>
      <c r="E58">
        <f>SUM(HS!E60*Inittialize!$F$3+HS!E61*Inittialize!$F$4+HS!E62*Inittialize!$F$5+HS!E63*Inittialize!$F$6+HS!E64*Inittialize!$F$7+HS!E65*Inittialize!$F$8+HS!E66*Inittialize!$F$9+HS!E67*Inittialize!$F$10+HS!E68*Inittialize!$F$11+HS!E91*Inittialize!$F$2)</f>
        <v>0.48472541737079888</v>
      </c>
      <c r="F58">
        <f>SUM(HS!F60*Inittialize!$F$3+HS!F61*Inittialize!$F$4+HS!F62*Inittialize!$F$5+HS!F63*Inittialize!$F$6+HS!F64*Inittialize!$F$7+HS!F65*Inittialize!$F$8+HS!F66*Inittialize!$F$9+HS!F67*Inittialize!$F$10+HS!F68*Inittialize!$F$11+HS!F91*Inittialize!$F$2)</f>
        <v>0.50194727739331357</v>
      </c>
      <c r="G58">
        <f>SUM(HS!G60*Inittialize!$F$3+HS!G61*Inittialize!$F$4+HS!G62*Inittialize!$F$5+HS!G63*Inittialize!$F$6+HS!G64*Inittialize!$F$7+HS!G65*Inittialize!$F$8+HS!G66*Inittialize!$F$9+HS!G67*Inittialize!$F$10+HS!G68*Inittialize!$F$11+HS!G91*Inittialize!$F$2)</f>
        <v>0.52550268611926287</v>
      </c>
      <c r="H58">
        <f>SUM(HS!H60*Inittialize!$F$3+HS!H61*Inittialize!$F$4+HS!H62*Inittialize!$F$5+HS!H63*Inittialize!$F$6+HS!H64*Inittialize!$F$7+HS!H65*Inittialize!$F$8+HS!H66*Inittialize!$F$9+HS!H67*Inittialize!$F$10+HS!H68*Inittialize!$F$11+HS!H91*Inittialize!$F$2)</f>
        <v>0.48230082177962352</v>
      </c>
      <c r="I58">
        <f>SUM(HS!I60*Inittialize!$F$3+HS!I61*Inittialize!$F$4+HS!I62*Inittialize!$F$5+HS!I63*Inittialize!$F$6+HS!I64*Inittialize!$F$7+HS!I65*Inittialize!$F$8+HS!I66*Inittialize!$F$9+HS!I67*Inittialize!$F$10+HS!I68*Inittialize!$F$11+HS!I91*Inittialize!$F$2)</f>
        <v>0.3841447474995669</v>
      </c>
      <c r="J58">
        <f>SUM(HS!J60*Inittialize!$F$3+HS!J61*Inittialize!$F$4+HS!J62*Inittialize!$F$5+HS!J63*Inittialize!$F$6+HS!J64*Inittialize!$F$7+HS!J65*Inittialize!$F$8+HS!J66*Inittialize!$F$9+HS!J67*Inittialize!$F$10+HS!J68*Inittialize!$F$11+HS!J91*Inittialize!$F$2)</f>
        <v>0.33681153361760302</v>
      </c>
      <c r="K58">
        <f>SUM(HS!K60*Inittialize!$F$3+HS!K61*Inittialize!$F$4+HS!K62*Inittialize!$F$5+HS!K63*Inittialize!$F$6+HS!K64*Inittialize!$F$7+HS!K65*Inittialize!$F$8+HS!K66*Inittialize!$F$9+HS!K67*Inittialize!$F$10+HS!K68*Inittialize!$F$11+HS!K91*Inittialize!$F$2)</f>
        <v>0.29902709393405319</v>
      </c>
    </row>
    <row r="59" spans="1:11" x14ac:dyDescent="0.3">
      <c r="A59">
        <v>9</v>
      </c>
      <c r="B59">
        <f>SUM(HS!B61*Inittialize!$F$3+HS!B62*Inittialize!$F$4+HS!B63*Inittialize!$F$5+HS!B64*Inittialize!$F$6+HS!B65*Inittialize!$F$7+HS!B66*Inittialize!$F$8+HS!B67*Inittialize!$F$9+HS!B68*Inittialize!$F$10+HS!B69*Inittialize!$F$11+HS!B92*Inittialize!$F$2)</f>
        <v>0.32740992228419225</v>
      </c>
      <c r="C59">
        <f>SUM(HS!C61*Inittialize!$F$3+HS!C62*Inittialize!$F$4+HS!C63*Inittialize!$F$5+HS!C64*Inittialize!$F$6+HS!C65*Inittialize!$F$7+HS!C66*Inittialize!$F$8+HS!C67*Inittialize!$F$9+HS!C68*Inittialize!$F$10+HS!C69*Inittialize!$F$11+HS!C92*Inittialize!$F$2)</f>
        <v>0.49692057067091661</v>
      </c>
      <c r="D59">
        <f>SUM(HS!D61*Inittialize!$F$3+HS!D62*Inittialize!$F$4+HS!D63*Inittialize!$F$5+HS!D64*Inittialize!$F$6+HS!D65*Inittialize!$F$7+HS!D66*Inittialize!$F$8+HS!D67*Inittialize!$F$9+HS!D68*Inittialize!$F$10+HS!D69*Inittialize!$F$11+HS!D92*Inittialize!$F$2)</f>
        <v>0.51160665643924019</v>
      </c>
      <c r="E59">
        <f>SUM(HS!E61*Inittialize!$F$3+HS!E62*Inittialize!$F$4+HS!E63*Inittialize!$F$5+HS!E64*Inittialize!$F$6+HS!E65*Inittialize!$F$7+HS!E66*Inittialize!$F$8+HS!E67*Inittialize!$F$9+HS!E68*Inittialize!$F$10+HS!E69*Inittialize!$F$11+HS!E92*Inittialize!$F$2)</f>
        <v>0.52869403584947128</v>
      </c>
      <c r="F59">
        <f>SUM(HS!F61*Inittialize!$F$3+HS!F62*Inittialize!$F$4+HS!F63*Inittialize!$F$5+HS!F64*Inittialize!$F$6+HS!F65*Inittialize!$F$7+HS!F66*Inittialize!$F$8+HS!F67*Inittialize!$F$9+HS!F68*Inittialize!$F$10+HS!F69*Inittialize!$F$11+HS!F92*Inittialize!$F$2)</f>
        <v>0.54446512273546821</v>
      </c>
      <c r="G59">
        <f>SUM(HS!G61*Inittialize!$F$3+HS!G62*Inittialize!$F$4+HS!G63*Inittialize!$F$5+HS!G64*Inittialize!$F$6+HS!G65*Inittialize!$F$7+HS!G66*Inittialize!$F$8+HS!G67*Inittialize!$F$9+HS!G68*Inittialize!$F$10+HS!G69*Inittialize!$F$11+HS!G92*Inittialize!$F$2)</f>
        <v>0.56472936896244408</v>
      </c>
      <c r="H59">
        <f>SUM(HS!H61*Inittialize!$F$3+HS!H62*Inittialize!$F$4+HS!H63*Inittialize!$F$5+HS!H64*Inittialize!$F$6+HS!H65*Inittialize!$F$7+HS!H66*Inittialize!$F$8+HS!H67*Inittialize!$F$9+HS!H68*Inittialize!$F$10+HS!H69*Inittialize!$F$11+HS!H92*Inittialize!$F$2)</f>
        <v>0.53479372800979086</v>
      </c>
      <c r="I59">
        <f>SUM(HS!I61*Inittialize!$F$3+HS!I62*Inittialize!$F$4+HS!I63*Inittialize!$F$5+HS!I64*Inittialize!$F$6+HS!I65*Inittialize!$F$7+HS!I66*Inittialize!$F$8+HS!I67*Inittialize!$F$9+HS!I68*Inittialize!$F$10+HS!I69*Inittialize!$F$11+HS!I92*Inittialize!$F$2)</f>
        <v>0.4910928083344081</v>
      </c>
      <c r="J59">
        <f>SUM(HS!J61*Inittialize!$F$3+HS!J62*Inittialize!$F$4+HS!J63*Inittialize!$F$5+HS!J64*Inittialize!$F$6+HS!J65*Inittialize!$F$7+HS!J66*Inittialize!$F$8+HS!J67*Inittialize!$F$9+HS!J68*Inittialize!$F$10+HS!J69*Inittialize!$F$11+HS!J92*Inittialize!$F$2)</f>
        <v>0.38894491666094894</v>
      </c>
      <c r="K59">
        <f>SUM(HS!K61*Inittialize!$F$3+HS!K62*Inittialize!$F$4+HS!K63*Inittialize!$F$5+HS!K64*Inittialize!$F$6+HS!K65*Inittialize!$F$7+HS!K66*Inittialize!$F$8+HS!K67*Inittialize!$F$9+HS!K68*Inittialize!$F$10+HS!K69*Inittialize!$F$11+HS!K92*Inittialize!$F$2)</f>
        <v>0.33645241884235633</v>
      </c>
    </row>
    <row r="60" spans="1:11" x14ac:dyDescent="0.3">
      <c r="A60">
        <v>10</v>
      </c>
      <c r="B60">
        <f>SUM(HS!B62*Inittialize!$F$3+HS!B63*Inittialize!$F$4+HS!B64*Inittialize!$F$5+HS!B65*Inittialize!$F$6+HS!B66*Inittialize!$F$7+HS!B67*Inittialize!$F$8+HS!B68*Inittialize!$F$9+HS!B69*Inittialize!$F$10+HS!B70*Inittialize!$F$11+HS!B93*Inittialize!$F$2)</f>
        <v>0.37304965193433309</v>
      </c>
      <c r="C60">
        <f>SUM(HS!C62*Inittialize!$F$3+HS!C63*Inittialize!$F$4+HS!C64*Inittialize!$F$5+HS!C65*Inittialize!$F$6+HS!C66*Inittialize!$F$7+HS!C67*Inittialize!$F$8+HS!C68*Inittialize!$F$9+HS!C69*Inittialize!$F$10+HS!C70*Inittialize!$F$11+HS!C93*Inittialize!$F$2)</f>
        <v>0.55016562462125829</v>
      </c>
      <c r="D60">
        <f>SUM(HS!D62*Inittialize!$F$3+HS!D63*Inittialize!$F$4+HS!D64*Inittialize!$F$5+HS!D65*Inittialize!$F$6+HS!D66*Inittialize!$F$7+HS!D67*Inittialize!$F$8+HS!D68*Inittialize!$F$9+HS!D69*Inittialize!$F$10+HS!D70*Inittialize!$F$11+HS!D93*Inittialize!$F$2)</f>
        <v>0.56322573998277337</v>
      </c>
      <c r="E60">
        <f>SUM(HS!E62*Inittialize!$F$3+HS!E63*Inittialize!$F$4+HS!E64*Inittialize!$F$5+HS!E65*Inittialize!$F$6+HS!E66*Inittialize!$F$7+HS!E67*Inittialize!$F$8+HS!E68*Inittialize!$F$9+HS!E69*Inittialize!$F$10+HS!E70*Inittialize!$F$11+HS!E93*Inittialize!$F$2)</f>
        <v>0.57850485223902093</v>
      </c>
      <c r="F60">
        <f>SUM(HS!F62*Inittialize!$F$3+HS!F63*Inittialize!$F$4+HS!F64*Inittialize!$F$5+HS!F65*Inittialize!$F$6+HS!F66*Inittialize!$F$7+HS!F67*Inittialize!$F$8+HS!F68*Inittialize!$F$9+HS!F69*Inittialize!$F$10+HS!F70*Inittialize!$F$11+HS!F93*Inittialize!$F$2)</f>
        <v>0.59262773040116246</v>
      </c>
      <c r="G60">
        <f>SUM(HS!G62*Inittialize!$F$3+HS!G63*Inittialize!$F$4+HS!G64*Inittialize!$F$5+HS!G65*Inittialize!$F$6+HS!G66*Inittialize!$F$7+HS!G67*Inittialize!$F$8+HS!G68*Inittialize!$F$9+HS!G69*Inittialize!$F$10+HS!G70*Inittialize!$F$11+HS!G93*Inittialize!$F$2)</f>
        <v>0.60997468597804039</v>
      </c>
      <c r="H60">
        <f>SUM(HS!H62*Inittialize!$F$3+HS!H63*Inittialize!$F$4+HS!H64*Inittialize!$F$5+HS!H65*Inittialize!$F$6+HS!H66*Inittialize!$F$7+HS!H67*Inittialize!$F$8+HS!H68*Inittialize!$F$9+HS!H69*Inittialize!$F$10+HS!H70*Inittialize!$F$11+HS!H93*Inittialize!$F$2)</f>
        <v>0.57828403865549916</v>
      </c>
      <c r="I60">
        <f>SUM(HS!I62*Inittialize!$F$3+HS!I63*Inittialize!$F$4+HS!I64*Inittialize!$F$5+HS!I65*Inittialize!$F$6+HS!I66*Inittialize!$F$7+HS!I67*Inittialize!$F$8+HS!I68*Inittialize!$F$9+HS!I69*Inittialize!$F$10+HS!I70*Inittialize!$F$11+HS!I93*Inittialize!$F$2)</f>
        <v>0.5488926411701982</v>
      </c>
      <c r="J60">
        <f>SUM(HS!J62*Inittialize!$F$3+HS!J63*Inittialize!$F$4+HS!J64*Inittialize!$F$5+HS!J65*Inittialize!$F$6+HS!J66*Inittialize!$F$7+HS!J67*Inittialize!$F$8+HS!J68*Inittialize!$F$9+HS!J69*Inittialize!$F$10+HS!J70*Inittialize!$F$11+HS!J93*Inittialize!$F$2)</f>
        <v>0.50143305955553108</v>
      </c>
      <c r="K60">
        <f>SUM(HS!K62*Inittialize!$F$3+HS!K63*Inittialize!$F$4+HS!K64*Inittialize!$F$5+HS!K65*Inittialize!$F$6+HS!K66*Inittialize!$F$7+HS!K67*Inittialize!$F$8+HS!K68*Inittialize!$F$9+HS!K69*Inittialize!$F$10+HS!K70*Inittialize!$F$11+HS!K93*Inittialize!$F$2)</f>
        <v>0.39412588394544312</v>
      </c>
    </row>
    <row r="61" spans="1:11" x14ac:dyDescent="0.3">
      <c r="A61">
        <v>11</v>
      </c>
      <c r="B61">
        <f>SUM(HS!B63*Inittialize!$F$3+HS!B64*Inittialize!$F$4+HS!B65*Inittialize!$F$5+HS!B66*Inittialize!$F$6+HS!B67*Inittialize!$F$7+HS!B68*Inittialize!$F$8+HS!B69*Inittialize!$F$9+HS!B70*Inittialize!$F$10+HS!B71*Inittialize!$F$11+HS!B94*Inittialize!$F$2)</f>
        <v>0.39876296082416712</v>
      </c>
      <c r="C61">
        <f>SUM(HS!C63*Inittialize!$F$3+HS!C64*Inittialize!$F$4+HS!C65*Inittialize!$F$5+HS!C66*Inittialize!$F$6+HS!C67*Inittialize!$F$7+HS!C68*Inittialize!$F$8+HS!C69*Inittialize!$F$9+HS!C70*Inittialize!$F$10+HS!C71*Inittialize!$F$11+HS!C94*Inittialize!$F$2)</f>
        <v>0.57878711441462161</v>
      </c>
      <c r="D61">
        <f>SUM(HS!D63*Inittialize!$F$3+HS!D64*Inittialize!$F$4+HS!D65*Inittialize!$F$5+HS!D66*Inittialize!$F$6+HS!D67*Inittialize!$F$7+HS!D68*Inittialize!$F$8+HS!D69*Inittialize!$F$9+HS!D70*Inittialize!$F$10+HS!D71*Inittialize!$F$11+HS!D94*Inittialize!$F$2)</f>
        <v>0.59099388314093126</v>
      </c>
      <c r="E61">
        <f>SUM(HS!E63*Inittialize!$F$3+HS!E64*Inittialize!$F$4+HS!E65*Inittialize!$F$5+HS!E66*Inittialize!$F$6+HS!E67*Inittialize!$F$7+HS!E68*Inittialize!$F$8+HS!E69*Inittialize!$F$9+HS!E70*Inittialize!$F$10+HS!E71*Inittialize!$F$11+HS!E94*Inittialize!$F$2)</f>
        <v>0.60538591931219798</v>
      </c>
      <c r="F61">
        <f>SUM(HS!F63*Inittialize!$F$3+HS!F64*Inittialize!$F$4+HS!F65*Inittialize!$F$5+HS!F66*Inittialize!$F$6+HS!F67*Inittialize!$F$7+HS!F68*Inittialize!$F$8+HS!F69*Inittialize!$F$9+HS!F70*Inittialize!$F$10+HS!F71*Inittialize!$F$11+HS!F94*Inittialize!$F$2)</f>
        <v>0.61873879868372261</v>
      </c>
      <c r="G61">
        <f>SUM(HS!G63*Inittialize!$F$3+HS!G64*Inittialize!$F$4+HS!G65*Inittialize!$F$5+HS!G66*Inittialize!$F$6+HS!G67*Inittialize!$F$7+HS!G68*Inittialize!$F$8+HS!G69*Inittialize!$F$9+HS!G70*Inittialize!$F$10+HS!G71*Inittialize!$F$11+HS!G94*Inittialize!$F$2)</f>
        <v>0.63344735925045925</v>
      </c>
      <c r="H61">
        <f>SUM(HS!H63*Inittialize!$F$3+HS!H64*Inittialize!$F$4+HS!H65*Inittialize!$F$5+HS!H66*Inittialize!$F$6+HS!H67*Inittialize!$F$7+HS!H68*Inittialize!$F$8+HS!H69*Inittialize!$F$9+HS!H70*Inittialize!$F$10+HS!H71*Inittialize!$F$11+HS!H94*Inittialize!$F$2)</f>
        <v>0.59642835374593117</v>
      </c>
      <c r="I61">
        <f>SUM(HS!I63*Inittialize!$F$3+HS!I64*Inittialize!$F$4+HS!I65*Inittialize!$F$5+HS!I66*Inittialize!$F$6+HS!I67*Inittialize!$F$7+HS!I68*Inittialize!$F$8+HS!I69*Inittialize!$F$9+HS!I70*Inittialize!$F$10+HS!I71*Inittialize!$F$11+HS!I94*Inittialize!$F$2)</f>
        <v>0.56490685966620602</v>
      </c>
      <c r="J61">
        <f>SUM(HS!J63*Inittialize!$F$3+HS!J64*Inittialize!$F$4+HS!J65*Inittialize!$F$5+HS!J66*Inittialize!$F$6+HS!J67*Inittialize!$F$7+HS!J68*Inittialize!$F$8+HS!J69*Inittialize!$F$9+HS!J70*Inittialize!$F$10+HS!J71*Inittialize!$F$11+HS!J94*Inittialize!$F$2)</f>
        <v>0.5291243152830446</v>
      </c>
      <c r="K61">
        <f>SUM(HS!K63*Inittialize!$F$3+HS!K64*Inittialize!$F$4+HS!K65*Inittialize!$F$5+HS!K66*Inittialize!$F$6+HS!K67*Inittialize!$F$7+HS!K68*Inittialize!$F$8+HS!K69*Inittialize!$F$9+HS!K70*Inittialize!$F$10+HS!K71*Inittialize!$F$11+HS!K94*Inittialize!$F$2)</f>
        <v>0.47309363070509958</v>
      </c>
    </row>
    <row r="62" spans="1:11" x14ac:dyDescent="0.3">
      <c r="A62">
        <v>12</v>
      </c>
      <c r="B62">
        <f>SUM(HS!B64*Inittialize!$F$3+HS!B65*Inittialize!$F$4+HS!B66*Inittialize!$F$5+HS!B67*Inittialize!$F$6+HS!B68*Inittialize!$F$7+HS!B69*Inittialize!$F$8+HS!B70*Inittialize!$F$9+HS!B71*Inittialize!$F$10+HS!B72*Inittialize!$F$11+HS!B95*Inittialize!$F$2)</f>
        <v>0.22932137132783617</v>
      </c>
      <c r="C62">
        <f>SUM(HS!C64*Inittialize!$F$3+HS!C65*Inittialize!$F$4+HS!C66*Inittialize!$F$5+HS!C67*Inittialize!$F$6+HS!C68*Inittialize!$F$7+HS!C69*Inittialize!$F$8+HS!C70*Inittialize!$F$9+HS!C71*Inittialize!$F$10+HS!C72*Inittialize!$F$11+HS!C95*Inittialize!$F$2)</f>
        <v>0.3484437814934257</v>
      </c>
      <c r="D62">
        <f>SUM(HS!D64*Inittialize!$F$3+HS!D65*Inittialize!$F$4+HS!D66*Inittialize!$F$5+HS!D67*Inittialize!$F$6+HS!D68*Inittialize!$F$7+HS!D69*Inittialize!$F$8+HS!D70*Inittialize!$F$9+HS!D71*Inittialize!$F$10+HS!D72*Inittialize!$F$11+HS!D95*Inittialize!$F$2)</f>
        <v>0.35907281492334692</v>
      </c>
      <c r="E62">
        <f>SUM(HS!E64*Inittialize!$F$3+HS!E65*Inittialize!$F$4+HS!E66*Inittialize!$F$5+HS!E67*Inittialize!$F$6+HS!E68*Inittialize!$F$7+HS!E69*Inittialize!$F$8+HS!E70*Inittialize!$F$9+HS!E71*Inittialize!$F$10+HS!E72*Inittialize!$F$11+HS!E95*Inittialize!$F$2)</f>
        <v>0.36994204820448245</v>
      </c>
      <c r="F62">
        <f>SUM(HS!F64*Inittialize!$F$3+HS!F65*Inittialize!$F$4+HS!F66*Inittialize!$F$5+HS!F67*Inittialize!$F$6+HS!F68*Inittialize!$F$7+HS!F69*Inittialize!$F$8+HS!F70*Inittialize!$F$9+HS!F71*Inittialize!$F$10+HS!F72*Inittialize!$F$11+HS!F95*Inittialize!$F$2)</f>
        <v>0.38091840257848386</v>
      </c>
      <c r="G62">
        <f>SUM(HS!G64*Inittialize!$F$3+HS!G65*Inittialize!$F$4+HS!G66*Inittialize!$F$5+HS!G67*Inittialize!$F$6+HS!G68*Inittialize!$F$7+HS!G69*Inittialize!$F$8+HS!G70*Inittialize!$F$9+HS!G71*Inittialize!$F$10+HS!G72*Inittialize!$F$11+HS!G95*Inittialize!$F$2)</f>
        <v>0.39255038051101782</v>
      </c>
      <c r="H62">
        <f>SUM(HS!H64*Inittialize!$F$3+HS!H65*Inittialize!$F$4+HS!H66*Inittialize!$F$5+HS!H67*Inittialize!$F$6+HS!H68*Inittialize!$F$7+HS!H69*Inittialize!$F$8+HS!H70*Inittialize!$F$9+HS!H71*Inittialize!$F$10+HS!H72*Inittialize!$F$11+HS!H95*Inittialize!$F$2)</f>
        <v>0.35541355077168107</v>
      </c>
      <c r="I62">
        <f>SUM(HS!I64*Inittialize!$F$3+HS!I65*Inittialize!$F$4+HS!I66*Inittialize!$F$5+HS!I67*Inittialize!$F$6+HS!I68*Inittialize!$F$7+HS!I69*Inittialize!$F$8+HS!I70*Inittialize!$F$9+HS!I71*Inittialize!$F$10+HS!I72*Inittialize!$F$11+HS!I95*Inittialize!$F$2)</f>
        <v>0.32514100115062705</v>
      </c>
      <c r="J62">
        <f>SUM(HS!J64*Inittialize!$F$3+HS!J65*Inittialize!$F$4+HS!J66*Inittialize!$F$5+HS!J67*Inittialize!$F$6+HS!J68*Inittialize!$F$7+HS!J69*Inittialize!$F$8+HS!J70*Inittialize!$F$9+HS!J71*Inittialize!$F$10+HS!J72*Inittialize!$F$11+HS!J95*Inittialize!$F$2)</f>
        <v>0.29007768787413191</v>
      </c>
      <c r="K62">
        <f>SUM(HS!K64*Inittialize!$F$3+HS!K65*Inittialize!$F$4+HS!K66*Inittialize!$F$5+HS!K67*Inittialize!$F$6+HS!K68*Inittialize!$F$7+HS!K69*Inittialize!$F$8+HS!K70*Inittialize!$F$9+HS!K71*Inittialize!$F$10+HS!K72*Inittialize!$F$11+HS!K95*Inittialize!$F$2)</f>
        <v>0.2488921581952955</v>
      </c>
    </row>
    <row r="63" spans="1:11" x14ac:dyDescent="0.3">
      <c r="A63">
        <v>13</v>
      </c>
      <c r="B63">
        <f>SUM(HS!B65*Inittialize!$F$3+HS!B66*Inittialize!$F$4+HS!B67*Inittialize!$F$5+HS!B68*Inittialize!$F$6+HS!B69*Inittialize!$F$7+HS!B70*Inittialize!$F$8+HS!B71*Inittialize!$F$9+HS!B72*Inittialize!$F$10+HS!B73*Inittialize!$F$11+HS!B96*Inittialize!$F$2)</f>
        <v>0.21294127337584787</v>
      </c>
      <c r="C63">
        <f>SUM(HS!C65*Inittialize!$F$3+HS!C66*Inittialize!$F$4+HS!C67*Inittialize!$F$5+HS!C68*Inittialize!$F$6+HS!C69*Inittialize!$F$7+HS!C70*Inittialize!$F$8+HS!C71*Inittialize!$F$9+HS!C72*Inittialize!$F$10+HS!C73*Inittialize!$F$11+HS!C96*Inittialize!$F$2)</f>
        <v>0.3212431556168594</v>
      </c>
      <c r="D63">
        <f>SUM(HS!D65*Inittialize!$F$3+HS!D66*Inittialize!$F$4+HS!D67*Inittialize!$F$5+HS!D68*Inittialize!$F$6+HS!D69*Inittialize!$F$7+HS!D70*Inittialize!$F$8+HS!D71*Inittialize!$F$9+HS!D72*Inittialize!$F$10+HS!D73*Inittialize!$F$11+HS!D96*Inittialize!$F$2)</f>
        <v>0.33031320835548977</v>
      </c>
      <c r="E63">
        <f>SUM(HS!E65*Inittialize!$F$3+HS!E66*Inittialize!$F$4+HS!E67*Inittialize!$F$5+HS!E68*Inittialize!$F$6+HS!E69*Inittialize!$F$7+HS!E70*Inittialize!$F$8+HS!E71*Inittialize!$F$9+HS!E72*Inittialize!$F$10+HS!E73*Inittialize!$F$11+HS!E96*Inittialize!$F$2)</f>
        <v>0.33959832162736381</v>
      </c>
      <c r="F63">
        <f>SUM(HS!F65*Inittialize!$F$3+HS!F66*Inittialize!$F$4+HS!F67*Inittialize!$F$5+HS!F68*Inittialize!$F$6+HS!F69*Inittialize!$F$7+HS!F70*Inittialize!$F$8+HS!F71*Inittialize!$F$9+HS!F72*Inittialize!$F$10+HS!F73*Inittialize!$F$11+HS!F96*Inittialize!$F$2)</f>
        <v>0.34888735107215596</v>
      </c>
      <c r="G63">
        <f>SUM(HS!G65*Inittialize!$F$3+HS!G66*Inittialize!$F$4+HS!G67*Inittialize!$F$5+HS!G68*Inittialize!$F$6+HS!G69*Inittialize!$F$7+HS!G70*Inittialize!$F$8+HS!G71*Inittialize!$F$9+HS!G72*Inittialize!$F$10+HS!G73*Inittialize!$F$11+HS!G96*Inittialize!$F$2)</f>
        <v>0.36000034265832564</v>
      </c>
      <c r="H63">
        <f>SUM(HS!H65*Inittialize!$F$3+HS!H66*Inittialize!$F$4+HS!H67*Inittialize!$F$5+HS!H68*Inittialize!$F$6+HS!H69*Inittialize!$F$7+HS!H70*Inittialize!$F$8+HS!H71*Inittialize!$F$9+HS!H72*Inittialize!$F$10+HS!H73*Inittialize!$F$11+HS!H96*Inittialize!$F$2)</f>
        <v>0.33002686857370378</v>
      </c>
      <c r="I63">
        <f>SUM(HS!I65*Inittialize!$F$3+HS!I66*Inittialize!$F$4+HS!I67*Inittialize!$F$5+HS!I68*Inittialize!$F$6+HS!I69*Inittialize!$F$7+HS!I70*Inittialize!$F$8+HS!I71*Inittialize!$F$9+HS!I72*Inittialize!$F$10+HS!I73*Inittialize!$F$11+HS!I96*Inittialize!$F$2)</f>
        <v>0.30191664392558226</v>
      </c>
      <c r="J63">
        <f>SUM(HS!J65*Inittialize!$F$3+HS!J66*Inittialize!$F$4+HS!J67*Inittialize!$F$5+HS!J68*Inittialize!$F$6+HS!J69*Inittialize!$F$7+HS!J70*Inittialize!$F$8+HS!J71*Inittialize!$F$9+HS!J72*Inittialize!$F$10+HS!J73*Inittialize!$F$11+HS!J96*Inittialize!$F$2)</f>
        <v>0.26935785302597964</v>
      </c>
      <c r="K63">
        <f>SUM(HS!K65*Inittialize!$F$3+HS!K66*Inittialize!$F$4+HS!K67*Inittialize!$F$5+HS!K68*Inittialize!$F$6+HS!K69*Inittialize!$F$7+HS!K70*Inittialize!$F$8+HS!K71*Inittialize!$F$9+HS!K72*Inittialize!$F$10+HS!K73*Inittialize!$F$11+HS!K96*Inittialize!$F$2)</f>
        <v>0.23111414689563153</v>
      </c>
    </row>
    <row r="64" spans="1:11" x14ac:dyDescent="0.3">
      <c r="A64">
        <v>14</v>
      </c>
      <c r="B64">
        <f>SUM(HS!B66*Inittialize!$F$3+HS!B67*Inittialize!$F$4+HS!B68*Inittialize!$F$5+HS!B69*Inittialize!$F$6+HS!B70*Inittialize!$F$7+HS!B71*Inittialize!$F$8+HS!B72*Inittialize!$F$9+HS!B73*Inittialize!$F$10+HS!B74*Inittialize!$F$11+HS!B97*Inittialize!$F$2)</f>
        <v>0.19773118242043017</v>
      </c>
      <c r="C64">
        <f>SUM(HS!C66*Inittialize!$F$3+HS!C67*Inittialize!$F$4+HS!C68*Inittialize!$F$5+HS!C69*Inittialize!$F$6+HS!C70*Inittialize!$F$7+HS!C71*Inittialize!$F$8+HS!C72*Inittialize!$F$9+HS!C73*Inittialize!$F$10+HS!C74*Inittialize!$F$11+HS!C97*Inittialize!$F$2)</f>
        <v>0.29404252974029316</v>
      </c>
      <c r="D64">
        <f>SUM(HS!D66*Inittialize!$F$3+HS!D67*Inittialize!$F$4+HS!D68*Inittialize!$F$5+HS!D69*Inittialize!$F$6+HS!D70*Inittialize!$F$7+HS!D71*Inittialize!$F$8+HS!D72*Inittialize!$F$9+HS!D73*Inittialize!$F$10+HS!D74*Inittialize!$F$11+HS!D97*Inittialize!$F$2)</f>
        <v>0.30155360178763257</v>
      </c>
      <c r="E64">
        <f>SUM(HS!E66*Inittialize!$F$3+HS!E67*Inittialize!$F$4+HS!E68*Inittialize!$F$5+HS!E69*Inittialize!$F$6+HS!E70*Inittialize!$F$7+HS!E71*Inittialize!$F$8+HS!E72*Inittialize!$F$9+HS!E73*Inittialize!$F$10+HS!E74*Inittialize!$F$11+HS!E97*Inittialize!$F$2)</f>
        <v>0.30925459505024511</v>
      </c>
      <c r="F64">
        <f>SUM(HS!F66*Inittialize!$F$3+HS!F67*Inittialize!$F$4+HS!F68*Inittialize!$F$5+HS!F69*Inittialize!$F$6+HS!F70*Inittialize!$F$7+HS!F71*Inittialize!$F$8+HS!F72*Inittialize!$F$9+HS!F73*Inittialize!$F$10+HS!F74*Inittialize!$F$11+HS!F97*Inittialize!$F$2)</f>
        <v>0.31685629956582811</v>
      </c>
      <c r="G64">
        <f>SUM(HS!G66*Inittialize!$F$3+HS!G67*Inittialize!$F$4+HS!G68*Inittialize!$F$5+HS!G69*Inittialize!$F$6+HS!G70*Inittialize!$F$7+HS!G71*Inittialize!$F$8+HS!G72*Inittialize!$F$9+HS!G73*Inittialize!$F$10+HS!G74*Inittialize!$F$11+HS!G97*Inittialize!$F$2)</f>
        <v>0.32745030480563359</v>
      </c>
      <c r="H64">
        <f>SUM(HS!H66*Inittialize!$F$3+HS!H67*Inittialize!$F$4+HS!H68*Inittialize!$F$5+HS!H69*Inittialize!$F$6+HS!H70*Inittialize!$F$7+HS!H71*Inittialize!$F$8+HS!H72*Inittialize!$F$9+HS!H73*Inittialize!$F$10+HS!H74*Inittialize!$F$11+HS!H97*Inittialize!$F$2)</f>
        <v>0.30645352081843924</v>
      </c>
      <c r="I64">
        <f>SUM(HS!I66*Inittialize!$F$3+HS!I67*Inittialize!$F$4+HS!I68*Inittialize!$F$5+HS!I69*Inittialize!$F$6+HS!I70*Inittialize!$F$7+HS!I71*Inittialize!$F$8+HS!I72*Inittialize!$F$9+HS!I73*Inittialize!$F$10+HS!I74*Inittialize!$F$11+HS!I97*Inittialize!$F$2)</f>
        <v>0.28035116935946924</v>
      </c>
      <c r="J64">
        <f>SUM(HS!J66*Inittialize!$F$3+HS!J67*Inittialize!$F$4+HS!J68*Inittialize!$F$5+HS!J69*Inittialize!$F$6+HS!J70*Inittialize!$F$7+HS!J71*Inittialize!$F$8+HS!J72*Inittialize!$F$9+HS!J73*Inittialize!$F$10+HS!J74*Inittialize!$F$11+HS!J97*Inittialize!$F$2)</f>
        <v>0.25011800638126686</v>
      </c>
      <c r="K64">
        <f>SUM(HS!K66*Inittialize!$F$3+HS!K67*Inittialize!$F$4+HS!K68*Inittialize!$F$5+HS!K69*Inittialize!$F$6+HS!K70*Inittialize!$F$7+HS!K71*Inittialize!$F$8+HS!K72*Inittialize!$F$9+HS!K73*Inittialize!$F$10+HS!K74*Inittialize!$F$11+HS!K97*Inittialize!$F$2)</f>
        <v>0.21460599354594356</v>
      </c>
    </row>
    <row r="65" spans="1:11" x14ac:dyDescent="0.3">
      <c r="A65">
        <v>15</v>
      </c>
      <c r="B65">
        <f>SUM(HS!B67*Inittialize!$F$3+HS!B68*Inittialize!$F$4+HS!B69*Inittialize!$F$5+HS!B70*Inittialize!$F$6+HS!B71*Inittialize!$F$7+HS!B72*Inittialize!$F$8+HS!B73*Inittialize!$F$9+HS!B74*Inittialize!$F$10+HS!B75*Inittialize!$F$11+HS!B98*Inittialize!$F$2)</f>
        <v>0.1836075265332566</v>
      </c>
      <c r="C65">
        <f>SUM(HS!C67*Inittialize!$F$3+HS!C68*Inittialize!$F$4+HS!C69*Inittialize!$F$5+HS!C70*Inittialize!$F$6+HS!C71*Inittialize!$F$7+HS!C72*Inittialize!$F$8+HS!C73*Inittialize!$F$9+HS!C74*Inittialize!$F$10+HS!C75*Inittialize!$F$11+HS!C98*Inittialize!$F$2)</f>
        <v>0.26684190386372691</v>
      </c>
      <c r="D65">
        <f>SUM(HS!D67*Inittialize!$F$3+HS!D68*Inittialize!$F$4+HS!D69*Inittialize!$F$5+HS!D70*Inittialize!$F$6+HS!D71*Inittialize!$F$7+HS!D72*Inittialize!$F$8+HS!D73*Inittialize!$F$9+HS!D74*Inittialize!$F$10+HS!D75*Inittialize!$F$11+HS!D98*Inittialize!$F$2)</f>
        <v>0.27279399521977538</v>
      </c>
      <c r="E65">
        <f>SUM(HS!E67*Inittialize!$F$3+HS!E68*Inittialize!$F$4+HS!E69*Inittialize!$F$5+HS!E70*Inittialize!$F$6+HS!E71*Inittialize!$F$7+HS!E72*Inittialize!$F$8+HS!E73*Inittialize!$F$9+HS!E74*Inittialize!$F$10+HS!E75*Inittialize!$F$11+HS!E98*Inittialize!$F$2)</f>
        <v>0.27891086847312646</v>
      </c>
      <c r="F65">
        <f>SUM(HS!F67*Inittialize!$F$3+HS!F68*Inittialize!$F$4+HS!F69*Inittialize!$F$5+HS!F70*Inittialize!$F$6+HS!F71*Inittialize!$F$7+HS!F72*Inittialize!$F$8+HS!F73*Inittialize!$F$9+HS!F74*Inittialize!$F$10+HS!F75*Inittialize!$F$11+HS!F98*Inittialize!$F$2)</f>
        <v>0.28482524805950021</v>
      </c>
      <c r="G65">
        <f>SUM(HS!G67*Inittialize!$F$3+HS!G68*Inittialize!$F$4+HS!G69*Inittialize!$F$5+HS!G70*Inittialize!$F$6+HS!G71*Inittialize!$F$7+HS!G72*Inittialize!$F$8+HS!G73*Inittialize!$F$9+HS!G74*Inittialize!$F$10+HS!G75*Inittialize!$F$11+HS!G98*Inittialize!$F$2)</f>
        <v>0.29490026695294141</v>
      </c>
      <c r="H65">
        <f>SUM(HS!H67*Inittialize!$F$3+HS!H68*Inittialize!$F$4+HS!H69*Inittialize!$F$5+HS!H70*Inittialize!$F$6+HS!H71*Inittialize!$F$7+HS!H72*Inittialize!$F$8+HS!H73*Inittialize!$F$9+HS!H74*Inittialize!$F$10+HS!H75*Inittialize!$F$11+HS!H98*Inittialize!$F$2)</f>
        <v>0.28456398361712221</v>
      </c>
      <c r="I65">
        <f>SUM(HS!I67*Inittialize!$F$3+HS!I68*Inittialize!$F$4+HS!I69*Inittialize!$F$5+HS!I70*Inittialize!$F$6+HS!I71*Inittialize!$F$7+HS!I72*Inittialize!$F$8+HS!I73*Inittialize!$F$9+HS!I74*Inittialize!$F$10+HS!I75*Inittialize!$F$11+HS!I98*Inittialize!$F$2)</f>
        <v>0.26032608583379291</v>
      </c>
      <c r="J65">
        <f>SUM(HS!J67*Inittialize!$F$3+HS!J68*Inittialize!$F$4+HS!J69*Inittialize!$F$5+HS!J70*Inittialize!$F$6+HS!J71*Inittialize!$F$7+HS!J72*Inittialize!$F$8+HS!J73*Inittialize!$F$9+HS!J74*Inittialize!$F$10+HS!J75*Inittialize!$F$11+HS!J98*Inittialize!$F$2)</f>
        <v>0.23225243449689065</v>
      </c>
      <c r="K65">
        <f>SUM(HS!K67*Inittialize!$F$3+HS!K68*Inittialize!$F$4+HS!K69*Inittialize!$F$5+HS!K70*Inittialize!$F$6+HS!K71*Inittialize!$F$7+HS!K72*Inittialize!$F$8+HS!K73*Inittialize!$F$9+HS!K74*Inittialize!$F$10+HS!K75*Inittialize!$F$11+HS!K98*Inittialize!$F$2)</f>
        <v>0.19927699400694757</v>
      </c>
    </row>
    <row r="66" spans="1:11" x14ac:dyDescent="0.3">
      <c r="A66">
        <v>16</v>
      </c>
      <c r="B66">
        <f>SUM(HS!B68*Inittialize!$F$3+HS!B69*Inittialize!$F$4+HS!B70*Inittialize!$F$5+HS!B71*Inittialize!$F$6+HS!B72*Inittialize!$F$7+HS!B73*Inittialize!$F$8+HS!B74*Inittialize!$F$9+HS!B75*Inittialize!$F$10+HS!B76*Inittialize!$F$11+HS!B99*Inittialize!$F$2)</f>
        <v>0.1672914437165105</v>
      </c>
      <c r="C66">
        <f>SUM(HS!C68*Inittialize!$F$3+HS!C69*Inittialize!$F$4+HS!C70*Inittialize!$F$5+HS!C71*Inittialize!$F$6+HS!C72*Inittialize!$F$7+HS!C73*Inittialize!$F$8+HS!C74*Inittialize!$F$9+HS!C75*Inittialize!$F$10+HS!C76*Inittialize!$F$11+HS!C99*Inittialize!$F$2)</f>
        <v>0.23964127798716064</v>
      </c>
      <c r="D66">
        <f>SUM(HS!D68*Inittialize!$F$3+HS!D69*Inittialize!$F$4+HS!D70*Inittialize!$F$5+HS!D71*Inittialize!$F$6+HS!D72*Inittialize!$F$7+HS!D73*Inittialize!$F$8+HS!D74*Inittialize!$F$9+HS!D75*Inittialize!$F$10+HS!D76*Inittialize!$F$11+HS!D99*Inittialize!$F$2)</f>
        <v>0.2440343886519182</v>
      </c>
      <c r="E66">
        <f>SUM(HS!E68*Inittialize!$F$3+HS!E69*Inittialize!$F$4+HS!E70*Inittialize!$F$5+HS!E71*Inittialize!$F$6+HS!E72*Inittialize!$F$7+HS!E73*Inittialize!$F$8+HS!E74*Inittialize!$F$9+HS!E75*Inittialize!$F$10+HS!E76*Inittialize!$F$11+HS!E99*Inittialize!$F$2)</f>
        <v>0.24856714189600773</v>
      </c>
      <c r="F66">
        <f>SUM(HS!F68*Inittialize!$F$3+HS!F69*Inittialize!$F$4+HS!F70*Inittialize!$F$5+HS!F71*Inittialize!$F$6+HS!F72*Inittialize!$F$7+HS!F73*Inittialize!$F$8+HS!F74*Inittialize!$F$9+HS!F75*Inittialize!$F$10+HS!F76*Inittialize!$F$11+HS!F99*Inittialize!$F$2)</f>
        <v>0.25279419655317231</v>
      </c>
      <c r="G66">
        <f>SUM(HS!G68*Inittialize!$F$3+HS!G69*Inittialize!$F$4+HS!G70*Inittialize!$F$5+HS!G71*Inittialize!$F$6+HS!G72*Inittialize!$F$7+HS!G73*Inittialize!$F$8+HS!G74*Inittialize!$F$9+HS!G75*Inittialize!$F$10+HS!G76*Inittialize!$F$11+HS!G99*Inittialize!$F$2)</f>
        <v>0.2623502291002493</v>
      </c>
      <c r="H66">
        <f>SUM(HS!H68*Inittialize!$F$3+HS!H69*Inittialize!$F$4+HS!H70*Inittialize!$F$5+HS!H71*Inittialize!$F$6+HS!H72*Inittialize!$F$7+HS!H73*Inittialize!$F$8+HS!H74*Inittialize!$F$9+HS!H75*Inittialize!$F$10+HS!H76*Inittialize!$F$11+HS!H99*Inittialize!$F$2)</f>
        <v>0.26423798478732774</v>
      </c>
      <c r="I66">
        <f>SUM(HS!I68*Inittialize!$F$3+HS!I69*Inittialize!$F$4+HS!I70*Inittialize!$F$5+HS!I71*Inittialize!$F$6+HS!I72*Inittialize!$F$7+HS!I73*Inittialize!$F$8+HS!I74*Inittialize!$F$9+HS!I75*Inittialize!$F$10+HS!I76*Inittialize!$F$11+HS!I99*Inittialize!$F$2)</f>
        <v>0.24173136541709339</v>
      </c>
      <c r="J66">
        <f>SUM(HS!J68*Inittialize!$F$3+HS!J69*Inittialize!$F$4+HS!J70*Inittialize!$F$5+HS!J71*Inittialize!$F$6+HS!J72*Inittialize!$F$7+HS!J73*Inittialize!$F$8+HS!J74*Inittialize!$F$9+HS!J75*Inittialize!$F$10+HS!J76*Inittialize!$F$11+HS!J99*Inittialize!$F$2)</f>
        <v>0.21566297488996986</v>
      </c>
      <c r="K66">
        <f>SUM(HS!K68*Inittialize!$F$3+HS!K69*Inittialize!$F$4+HS!K70*Inittialize!$F$5+HS!K71*Inittialize!$F$6+HS!K72*Inittialize!$F$7+HS!K73*Inittialize!$F$8+HS!K74*Inittialize!$F$9+HS!K75*Inittialize!$F$10+HS!K76*Inittialize!$F$11+HS!K99*Inittialize!$F$2)</f>
        <v>0.18504292300645134</v>
      </c>
    </row>
    <row r="67" spans="1:11" x14ac:dyDescent="0.3">
      <c r="A67">
        <v>17</v>
      </c>
      <c r="B67">
        <f>SUM(HS!B69*Inittialize!$F$3+HS!B70*Inittialize!$F$4+HS!B71*Inittialize!$F$5+HS!B72*Inittialize!$F$6+HS!B73*Inittialize!$F$7+HS!B74*Inittialize!$F$8+HS!B75*Inittialize!$F$9+HS!B76*Inittialize!$F$10+HS!B77*Inittialize!$F$11+HS!B100*Inittialize!$F$2)</f>
        <v>0.15097536089976438</v>
      </c>
      <c r="C67">
        <f>SUM(HS!C69*Inittialize!$F$3+HS!C70*Inittialize!$F$4+HS!C71*Inittialize!$F$5+HS!C72*Inittialize!$F$6+HS!C73*Inittialize!$F$7+HS!C74*Inittialize!$F$8+HS!C75*Inittialize!$F$9+HS!C76*Inittialize!$F$10+HS!C77*Inittialize!$F$11+HS!C100*Inittialize!$F$2)</f>
        <v>0.21244065211059437</v>
      </c>
      <c r="D67">
        <f>SUM(HS!D69*Inittialize!$F$3+HS!D70*Inittialize!$F$4+HS!D71*Inittialize!$F$5+HS!D72*Inittialize!$F$6+HS!D73*Inittialize!$F$7+HS!D74*Inittialize!$F$8+HS!D75*Inittialize!$F$9+HS!D76*Inittialize!$F$10+HS!D77*Inittialize!$F$11+HS!D100*Inittialize!$F$2)</f>
        <v>0.21527478208406101</v>
      </c>
      <c r="E67">
        <f>SUM(HS!E69*Inittialize!$F$3+HS!E70*Inittialize!$F$4+HS!E71*Inittialize!$F$5+HS!E72*Inittialize!$F$6+HS!E73*Inittialize!$F$7+HS!E74*Inittialize!$F$8+HS!E75*Inittialize!$F$9+HS!E76*Inittialize!$F$10+HS!E77*Inittialize!$F$11+HS!E100*Inittialize!$F$2)</f>
        <v>0.21822341531888903</v>
      </c>
      <c r="F67">
        <f>SUM(HS!F69*Inittialize!$F$3+HS!F70*Inittialize!$F$4+HS!F71*Inittialize!$F$5+HS!F72*Inittialize!$F$6+HS!F73*Inittialize!$F$7+HS!F74*Inittialize!$F$8+HS!F75*Inittialize!$F$9+HS!F76*Inittialize!$F$10+HS!F77*Inittialize!$F$11+HS!F100*Inittialize!$F$2)</f>
        <v>0.22076314504684441</v>
      </c>
      <c r="G67">
        <f>SUM(HS!G69*Inittialize!$F$3+HS!G70*Inittialize!$F$4+HS!G71*Inittialize!$F$5+HS!G72*Inittialize!$F$6+HS!G73*Inittialize!$F$7+HS!G74*Inittialize!$F$8+HS!G75*Inittialize!$F$9+HS!G76*Inittialize!$F$10+HS!G77*Inittialize!$F$11+HS!G100*Inittialize!$F$2)</f>
        <v>0.22980019124755718</v>
      </c>
      <c r="H67">
        <f>SUM(HS!H69*Inittialize!$F$3+HS!H70*Inittialize!$F$4+HS!H71*Inittialize!$F$5+HS!H72*Inittialize!$F$6+HS!H73*Inittialize!$F$7+HS!H74*Inittialize!$F$8+HS!H75*Inittialize!$F$9+HS!H76*Inittialize!$F$10+HS!H77*Inittialize!$F$11+HS!H100*Inittialize!$F$2)</f>
        <v>0.24406010722105592</v>
      </c>
      <c r="I67">
        <f>SUM(HS!I69*Inittialize!$F$3+HS!I70*Inittialize!$F$4+HS!I71*Inittialize!$F$5+HS!I72*Inittialize!$F$6+HS!I73*Inittialize!$F$7+HS!I74*Inittialize!$F$8+HS!I75*Inittialize!$F$9+HS!I76*Inittialize!$F$10+HS!I77*Inittialize!$F$11+HS!I100*Inittialize!$F$2)</f>
        <v>0.2229051160131556</v>
      </c>
      <c r="J67">
        <f>SUM(HS!J69*Inittialize!$F$3+HS!J70*Inittialize!$F$4+HS!J71*Inittialize!$F$5+HS!J72*Inittialize!$F$6+HS!J73*Inittialize!$F$7+HS!J74*Inittialize!$F$8+HS!J75*Inittialize!$F$9+HS!J76*Inittialize!$F$10+HS!J77*Inittialize!$F$11+HS!J100*Inittialize!$F$2)</f>
        <v>0.19809180877962793</v>
      </c>
      <c r="K67">
        <f>SUM(HS!K69*Inittialize!$F$3+HS!K70*Inittialize!$F$4+HS!K71*Inittialize!$F$5+HS!K72*Inittialize!$F$6+HS!K73*Inittialize!$F$7+HS!K74*Inittialize!$F$8+HS!K75*Inittialize!$F$9+HS!K76*Inittialize!$F$10+HS!K77*Inittialize!$F$11+HS!K100*Inittialize!$F$2)</f>
        <v>0.16872684018970524</v>
      </c>
    </row>
    <row r="68" spans="1:11" x14ac:dyDescent="0.3">
      <c r="A68">
        <v>18</v>
      </c>
      <c r="B68">
        <f>SUM(HS!B70*Inittialize!$F$3+HS!B71*Inittialize!$F$4+HS!B72*Inittialize!$F$5+HS!B73*Inittialize!$F$6+HS!B74*Inittialize!$F$7+HS!B75*Inittialize!$F$8+HS!B76*Inittialize!$F$9+HS!B77*Inittialize!$F$10+HS!B78*Inittialize!$F$11+HS!B101*Inittialize!$F$2)</f>
        <v>0.1260881751197403</v>
      </c>
      <c r="C68">
        <f>SUM(HS!C70*Inittialize!$F$3+HS!C71*Inittialize!$F$4+HS!C72*Inittialize!$F$5+HS!C73*Inittialize!$F$6+HS!C74*Inittialize!$F$7+HS!C75*Inittialize!$F$8+HS!C76*Inittialize!$F$9+HS!C77*Inittialize!$F$10+HS!C78*Inittialize!$F$11+HS!C101*Inittialize!$F$2)</f>
        <v>0.17448547703958697</v>
      </c>
      <c r="D68">
        <f>SUM(HS!D70*Inittialize!$F$3+HS!D71*Inittialize!$F$4+HS!D72*Inittialize!$F$5+HS!D73*Inittialize!$F$6+HS!D74*Inittialize!$F$7+HS!D75*Inittialize!$F$8+HS!D76*Inittialize!$F$9+HS!D77*Inittialize!$F$10+HS!D78*Inittialize!$F$11+HS!D101*Inittialize!$F$2)</f>
        <v>0.17612794568457768</v>
      </c>
      <c r="E68">
        <f>SUM(HS!E70*Inittialize!$F$3+HS!E71*Inittialize!$F$4+HS!E72*Inittialize!$F$5+HS!E73*Inittialize!$F$6+HS!E74*Inittialize!$F$7+HS!E75*Inittialize!$F$8+HS!E76*Inittialize!$F$9+HS!E77*Inittialize!$F$10+HS!E78*Inittialize!$F$11+HS!E101*Inittialize!$F$2)</f>
        <v>0.17784201675333972</v>
      </c>
      <c r="F68">
        <f>SUM(HS!F70*Inittialize!$F$3+HS!F71*Inittialize!$F$4+HS!F72*Inittialize!$F$5+HS!F73*Inittialize!$F$6+HS!F74*Inittialize!$F$7+HS!F75*Inittialize!$F$8+HS!F76*Inittialize!$F$9+HS!F77*Inittialize!$F$10+HS!F78*Inittialize!$F$11+HS!F101*Inittialize!$F$2)</f>
        <v>0.17932814851970497</v>
      </c>
      <c r="G68">
        <f>SUM(HS!G70*Inittialize!$F$3+HS!G71*Inittialize!$F$4+HS!G72*Inittialize!$F$5+HS!G73*Inittialize!$F$6+HS!G74*Inittialize!$F$7+HS!G75*Inittialize!$F$8+HS!G76*Inittialize!$F$9+HS!G77*Inittialize!$F$10+HS!G78*Inittialize!$F$11+HS!G101*Inittialize!$F$2)</f>
        <v>0.18452413981768456</v>
      </c>
      <c r="H68">
        <f>SUM(HS!H70*Inittialize!$F$3+HS!H71*Inittialize!$F$4+HS!H72*Inittialize!$F$5+HS!H73*Inittialize!$F$6+HS!H74*Inittialize!$F$7+HS!H75*Inittialize!$F$8+HS!H76*Inittialize!$F$9+HS!H77*Inittialize!$F$10+HS!H78*Inittialize!$F$11+HS!H101*Inittialize!$F$2)</f>
        <v>0.19553098397830421</v>
      </c>
      <c r="I68">
        <f>SUM(HS!I70*Inittialize!$F$3+HS!I71*Inittialize!$F$4+HS!I72*Inittialize!$F$5+HS!I73*Inittialize!$F$6+HS!I74*Inittialize!$F$7+HS!I75*Inittialize!$F$8+HS!I76*Inittialize!$F$9+HS!I77*Inittialize!$F$10+HS!I78*Inittialize!$F$11+HS!I101*Inittialize!$F$2)</f>
        <v>0.19418913242082009</v>
      </c>
      <c r="J68">
        <f>SUM(HS!J70*Inittialize!$F$3+HS!J71*Inittialize!$F$4+HS!J72*Inittialize!$F$5+HS!J73*Inittialize!$F$6+HS!J74*Inittialize!$F$7+HS!J75*Inittialize!$F$8+HS!J76*Inittialize!$F$9+HS!J77*Inittialize!$F$10+HS!J78*Inittialize!$F$11+HS!J101*Inittialize!$F$2)</f>
        <v>0.17129022409344813</v>
      </c>
      <c r="K68">
        <f>SUM(HS!K70*Inittialize!$F$3+HS!K71*Inittialize!$F$4+HS!K72*Inittialize!$F$5+HS!K73*Inittialize!$F$6+HS!K74*Inittialize!$F$7+HS!K75*Inittialize!$F$8+HS!K76*Inittialize!$F$9+HS!K77*Inittialize!$F$10+HS!K78*Inittialize!$F$11+HS!K101*Inittialize!$F$2)</f>
        <v>0.14383965440968113</v>
      </c>
    </row>
    <row r="69" spans="1:11" x14ac:dyDescent="0.3">
      <c r="A69">
        <v>19</v>
      </c>
      <c r="B69">
        <f>SUM(HS!B71*Inittialize!$F$3+HS!B72*Inittialize!$F$4+HS!B73*Inittialize!$F$5+HS!B74*Inittialize!$F$6+HS!B75*Inittialize!$F$7+HS!B76*Inittialize!$F$8+HS!B77*Inittialize!$F$9+HS!B78*Inittialize!$F$10+HS!B79*Inittialize!$F$11+HS!B102*Inittialize!$F$2)</f>
        <v>9.2629886376438209E-2</v>
      </c>
      <c r="C69">
        <f>SUM(HS!C71*Inittialize!$F$3+HS!C72*Inittialize!$F$4+HS!C73*Inittialize!$F$5+HS!C74*Inittialize!$F$6+HS!C75*Inittialize!$F$7+HS!C76*Inittialize!$F$8+HS!C77*Inittialize!$F$9+HS!C78*Inittialize!$F$10+HS!C79*Inittialize!$F$11+HS!C102*Inittialize!$F$2)</f>
        <v>0.12615281347821841</v>
      </c>
      <c r="D69">
        <f>SUM(HS!D71*Inittialize!$F$3+HS!D72*Inittialize!$F$4+HS!D73*Inittialize!$F$5+HS!D74*Inittialize!$F$6+HS!D75*Inittialize!$F$7+HS!D76*Inittialize!$F$8+HS!D77*Inittialize!$F$9+HS!D78*Inittialize!$F$10+HS!D79*Inittialize!$F$11+HS!D102*Inittialize!$F$2)</f>
        <v>0.12694400725011398</v>
      </c>
      <c r="E69">
        <f>SUM(HS!E71*Inittialize!$F$3+HS!E72*Inittialize!$F$4+HS!E73*Inittialize!$F$5+HS!E74*Inittialize!$F$6+HS!E75*Inittialize!$F$7+HS!E76*Inittialize!$F$8+HS!E77*Inittialize!$F$9+HS!E78*Inittialize!$F$10+HS!E79*Inittialize!$F$11+HS!E102*Inittialize!$F$2)</f>
        <v>0.12777307399600554</v>
      </c>
      <c r="F69">
        <f>SUM(HS!F71*Inittialize!$F$3+HS!F72*Inittialize!$F$4+HS!F73*Inittialize!$F$5+HS!F74*Inittialize!$F$6+HS!F75*Inittialize!$F$7+HS!F76*Inittialize!$F$8+HS!F77*Inittialize!$F$9+HS!F78*Inittialize!$F$10+HS!F79*Inittialize!$F$11+HS!F102*Inittialize!$F$2)</f>
        <v>0.12848920697175387</v>
      </c>
      <c r="G69">
        <f>SUM(HS!G71*Inittialize!$F$3+HS!G72*Inittialize!$F$4+HS!G73*Inittialize!$F$5+HS!G74*Inittialize!$F$6+HS!G75*Inittialize!$F$7+HS!G76*Inittialize!$F$8+HS!G77*Inittialize!$F$9+HS!G78*Inittialize!$F$10+HS!G79*Inittialize!$F$11+HS!G102*Inittialize!$F$2)</f>
        <v>0.13107373616702653</v>
      </c>
      <c r="H69">
        <f>SUM(HS!H71*Inittialize!$F$3+HS!H72*Inittialize!$F$4+HS!H73*Inittialize!$F$5+HS!H74*Inittialize!$F$6+HS!H75*Inittialize!$F$7+HS!H76*Inittialize!$F$8+HS!H77*Inittialize!$F$9+HS!H78*Inittialize!$F$10+HS!H79*Inittialize!$F$11+HS!H102*Inittialize!$F$2)</f>
        <v>0.13640209434901346</v>
      </c>
      <c r="I69">
        <f>SUM(HS!I71*Inittialize!$F$3+HS!I72*Inittialize!$F$4+HS!I73*Inittialize!$F$5+HS!I74*Inittialize!$F$6+HS!I75*Inittialize!$F$7+HS!I76*Inittialize!$F$8+HS!I77*Inittialize!$F$9+HS!I78*Inittialize!$F$10+HS!I79*Inittialize!$F$11+HS!I102*Inittialize!$F$2)</f>
        <v>0.13783193535014607</v>
      </c>
      <c r="J69">
        <f>SUM(HS!J71*Inittialize!$F$3+HS!J72*Inittialize!$F$4+HS!J73*Inittialize!$F$5+HS!J74*Inittialize!$F$6+HS!J75*Inittialize!$F$7+HS!J76*Inittialize!$F$8+HS!J77*Inittialize!$F$9+HS!J78*Inittialize!$F$10+HS!J79*Inittialize!$F$11+HS!J102*Inittialize!$F$2)</f>
        <v>0.13525822083143049</v>
      </c>
      <c r="K69">
        <f>SUM(HS!K71*Inittialize!$F$3+HS!K72*Inittialize!$F$4+HS!K73*Inittialize!$F$5+HS!K74*Inittialize!$F$6+HS!K75*Inittialize!$F$7+HS!K76*Inittialize!$F$8+HS!K77*Inittialize!$F$9+HS!K78*Inittialize!$F$10+HS!K79*Inittialize!$F$11+HS!K102*Inittialize!$F$2)</f>
        <v>0.11038136566637904</v>
      </c>
    </row>
    <row r="70" spans="1:11" x14ac:dyDescent="0.3">
      <c r="A70">
        <v>20</v>
      </c>
      <c r="B70">
        <f>SUM(HS!B72*Inittialize!$F$3+HS!B73*Inittialize!$F$4+HS!B74*Inittialize!$F$5+HS!B75*Inittialize!$F$6+HS!B76*Inittialize!$F$7+HS!B77*Inittialize!$F$8+HS!B78*Inittialize!$F$9+HS!B79*Inittialize!$F$10+HS!B80*Inittialize!$F$11+HS!B103*Inittialize!$F$2)</f>
        <v>5.0600494669858102E-2</v>
      </c>
      <c r="C70">
        <f>SUM(HS!C72*Inittialize!$F$3+HS!C73*Inittialize!$F$4+HS!C74*Inittialize!$F$5+HS!C75*Inittialize!$F$6+HS!C76*Inittialize!$F$7+HS!C77*Inittialize!$F$8+HS!C78*Inittialize!$F$9+HS!C79*Inittialize!$F$10+HS!C80*Inittialize!$F$11+HS!C103*Inittialize!$F$2)</f>
        <v>6.7846655038003092E-2</v>
      </c>
      <c r="D70">
        <f>SUM(HS!D72*Inittialize!$F$3+HS!D73*Inittialize!$F$4+HS!D74*Inittialize!$F$5+HS!D75*Inittialize!$F$6+HS!D76*Inittialize!$F$7+HS!D77*Inittialize!$F$8+HS!D78*Inittialize!$F$9+HS!D79*Inittialize!$F$10+HS!D80*Inittialize!$F$11+HS!D103*Inittialize!$F$2)</f>
        <v>6.810002748474997E-2</v>
      </c>
      <c r="E70">
        <f>SUM(HS!E72*Inittialize!$F$3+HS!E73*Inittialize!$F$4+HS!E74*Inittialize!$F$5+HS!E75*Inittialize!$F$6+HS!E76*Inittialize!$F$7+HS!E77*Inittialize!$F$8+HS!E78*Inittialize!$F$9+HS!E79*Inittialize!$F$10+HS!E80*Inittialize!$F$11+HS!E103*Inittialize!$F$2)</f>
        <v>6.8366714843532281E-2</v>
      </c>
      <c r="F70">
        <f>SUM(HS!F72*Inittialize!$F$3+HS!F73*Inittialize!$F$4+HS!F74*Inittialize!$F$5+HS!F75*Inittialize!$F$6+HS!F76*Inittialize!$F$7+HS!F77*Inittialize!$F$8+HS!F78*Inittialize!$F$9+HS!F79*Inittialize!$F$10+HS!F80*Inittialize!$F$11+HS!F103*Inittialize!$F$2)</f>
        <v>6.859644819963695E-2</v>
      </c>
      <c r="G70">
        <f>SUM(HS!G72*Inittialize!$F$3+HS!G73*Inittialize!$F$4+HS!G74*Inittialize!$F$5+HS!G75*Inittialize!$F$6+HS!G76*Inittialize!$F$7+HS!G77*Inittialize!$F$8+HS!G78*Inittialize!$F$9+HS!G79*Inittialize!$F$10+HS!G80*Inittialize!$F$11+HS!G103*Inittialize!$F$2)</f>
        <v>6.9448980295583079E-2</v>
      </c>
      <c r="H70">
        <f>SUM(HS!H72*Inittialize!$F$3+HS!H73*Inittialize!$F$4+HS!H74*Inittialize!$F$5+HS!H75*Inittialize!$F$6+HS!H76*Inittialize!$F$7+HS!H77*Inittialize!$F$8+HS!H78*Inittialize!$F$9+HS!H79*Inittialize!$F$10+HS!H80*Inittialize!$F$11+HS!H103*Inittialize!$F$2)</f>
        <v>7.1225099689578728E-2</v>
      </c>
      <c r="I70">
        <f>SUM(HS!I72*Inittialize!$F$3+HS!I73*Inittialize!$F$4+HS!I74*Inittialize!$F$5+HS!I75*Inittialize!$F$6+HS!I76*Inittialize!$F$7+HS!I77*Inittialize!$F$8+HS!I78*Inittialize!$F$9+HS!I79*Inittialize!$F$10+HS!I80*Inittialize!$F$11+HS!I103*Inittialize!$F$2)</f>
        <v>7.1585004091074336E-2</v>
      </c>
      <c r="J70">
        <f>SUM(HS!J72*Inittialize!$F$3+HS!J73*Inittialize!$F$4+HS!J74*Inittialize!$F$5+HS!J75*Inittialize!$F$6+HS!J76*Inittialize!$F$7+HS!J77*Inittialize!$F$8+HS!J78*Inittialize!$F$9+HS!J79*Inittialize!$F$10+HS!J80*Inittialize!$F$11+HS!J103*Inittialize!$F$2)</f>
        <v>7.2244319703634166E-2</v>
      </c>
      <c r="K70">
        <f>SUM(HS!K72*Inittialize!$F$3+HS!K73*Inittialize!$F$4+HS!K74*Inittialize!$F$5+HS!K75*Inittialize!$F$6+HS!K76*Inittialize!$F$7+HS!K77*Inittialize!$F$8+HS!K78*Inittialize!$F$9+HS!K79*Inittialize!$F$10+HS!K80*Inittialize!$F$11+HS!K103*Inittialize!$F$2)</f>
        <v>6.8351973959798931E-2</v>
      </c>
    </row>
    <row r="71" spans="1:11" x14ac:dyDescent="0.3">
      <c r="A71">
        <v>21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>
        <v>22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>
        <v>23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v>24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>
        <v>25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>
        <v>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>
        <v>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>
        <v>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>
        <v>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v>30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v>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3" spans="1:11" x14ac:dyDescent="0.3">
      <c r="A83" t="s">
        <v>4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3">
      <c r="A84">
        <v>12</v>
      </c>
      <c r="B84" s="349">
        <f>SUM(HS!B86*Inittialize!$F$3+HS!B87*Inittialize!$F$4+HS!B88*Inittialize!$F$5+HS!B89*Inittialize!$F$6+HS!B90*Inittialize!$F$7+HS!B91*Inittialize!$F$8+HS!B92*Inittialize!$F$9+HS!B93*Inittialize!$F$10+HS!B94*Inittialize!$F$11+HS!B85*Inittialize!$F$2)</f>
        <v>0.34029064270089004</v>
      </c>
      <c r="C84" s="349">
        <f>SUM(HS!C86*Inittialize!$F$3+HS!C87*Inittialize!$F$4+HS!C88*Inittialize!$F$5+HS!C89*Inittialize!$F$6+HS!C90*Inittialize!$F$7+HS!C91*Inittialize!$F$8+HS!C92*Inittialize!$F$9+HS!C93*Inittialize!$F$10+HS!C94*Inittialize!$F$11+HS!C85*Inittialize!$F$2)</f>
        <v>0.50196248535967314</v>
      </c>
      <c r="D84" s="349">
        <f>SUM(HS!D86*Inittialize!$F$3+HS!D87*Inittialize!$F$4+HS!D88*Inittialize!$F$5+HS!D89*Inittialize!$F$6+HS!D90*Inittialize!$F$7+HS!D91*Inittialize!$F$8+HS!D92*Inittialize!$F$9+HS!D93*Inittialize!$F$10+HS!D94*Inittialize!$F$11+HS!D85*Inittialize!$F$2)</f>
        <v>0.51400371740935757</v>
      </c>
      <c r="E84" s="349">
        <f>SUM(HS!E86*Inittialize!$F$3+HS!E87*Inittialize!$F$4+HS!E88*Inittialize!$F$5+HS!E89*Inittialize!$F$6+HS!E90*Inittialize!$F$7+HS!E91*Inittialize!$F$8+HS!E92*Inittialize!$F$9+HS!E93*Inittialize!$F$10+HS!E94*Inittialize!$F$11+HS!E85*Inittialize!$F$2)</f>
        <v>0.53475509919657171</v>
      </c>
      <c r="F84" s="349">
        <f>SUM(HS!F86*Inittialize!$F$3+HS!F87*Inittialize!$F$4+HS!F88*Inittialize!$F$5+HS!F89*Inittialize!$F$6+HS!F90*Inittialize!$F$7+HS!F91*Inittialize!$F$8+HS!F92*Inittialize!$F$9+HS!F93*Inittialize!$F$10+HS!F94*Inittialize!$F$11+HS!F85*Inittialize!$F$2)</f>
        <v>0.55059269210710649</v>
      </c>
      <c r="G84" s="349">
        <f>SUM(HS!G86*Inittialize!$F$3+HS!G87*Inittialize!$F$4+HS!G88*Inittialize!$F$5+HS!G89*Inittialize!$F$6+HS!G90*Inittialize!$F$7+HS!G91*Inittialize!$F$8+HS!G92*Inittialize!$F$9+HS!G93*Inittialize!$F$10+HS!G94*Inittialize!$F$11+HS!G85*Inittialize!$F$2)</f>
        <v>0.56742278330832019</v>
      </c>
      <c r="H84" s="349">
        <f>SUM(HS!H86*Inittialize!$F$3+HS!H87*Inittialize!$F$4+HS!H88*Inittialize!$F$5+HS!H89*Inittialize!$F$6+HS!H90*Inittialize!$F$7+HS!H91*Inittialize!$F$8+HS!H92*Inittialize!$F$9+HS!H93*Inittialize!$F$10+HS!H94*Inittialize!$F$11+HS!H85*Inittialize!$F$2)</f>
        <v>0.53745258729187351</v>
      </c>
      <c r="I84" s="349">
        <f>SUM(HS!I86*Inittialize!$F$3+HS!I87*Inittialize!$F$4+HS!I88*Inittialize!$F$5+HS!I89*Inittialize!$F$6+HS!I90*Inittialize!$F$7+HS!I91*Inittialize!$F$8+HS!I92*Inittialize!$F$9+HS!I93*Inittialize!$F$10+HS!I94*Inittialize!$F$11+HS!I85*Inittialize!$F$2)</f>
        <v>0.4912950067323541</v>
      </c>
      <c r="J84" s="349">
        <f>SUM(HS!J86*Inittialize!$F$3+HS!J87*Inittialize!$F$4+HS!J88*Inittialize!$F$5+HS!J89*Inittialize!$F$6+HS!J90*Inittialize!$F$7+HS!J91*Inittialize!$F$8+HS!J92*Inittialize!$F$9+HS!J93*Inittialize!$F$10+HS!J94*Inittialize!$F$11+HS!J85*Inittialize!$F$2)</f>
        <v>0.44245609420148591</v>
      </c>
      <c r="K84" s="349">
        <f>SUM(HS!K86*Inittialize!$F$3+HS!K87*Inittialize!$F$4+HS!K88*Inittialize!$F$5+HS!K89*Inittialize!$F$6+HS!K90*Inittialize!$F$7+HS!K91*Inittialize!$F$8+HS!K92*Inittialize!$F$9+HS!K93*Inittialize!$F$10+HS!K94*Inittialize!$F$11+HS!K85*Inittialize!$F$2)</f>
        <v>0.37624612851608741</v>
      </c>
    </row>
    <row r="85" spans="1:11" x14ac:dyDescent="0.3">
      <c r="A85">
        <v>13</v>
      </c>
      <c r="B85" s="349">
        <f>SUM(HS!B87*Inittialize!$F$3+HS!B88*Inittialize!$F$4+HS!B89*Inittialize!$F$5+HS!B90*Inittialize!$F$6+HS!B91*Inittialize!$F$7+HS!B92*Inittialize!$F$8+HS!B93*Inittialize!$F$9+HS!B94*Inittialize!$F$10+HS!B95*Inittialize!$F$11+HS!B86*Inittialize!$F$2)</f>
        <v>0.327684238187961</v>
      </c>
      <c r="C85" s="349">
        <f>SUM(HS!C87*Inittialize!$F$3+HS!C88*Inittialize!$F$4+HS!C89*Inittialize!$F$5+HS!C90*Inittialize!$F$6+HS!C91*Inittialize!$F$7+HS!C92*Inittialize!$F$8+HS!C93*Inittialize!$F$9+HS!C94*Inittialize!$F$10+HS!C95*Inittialize!$F$11+HS!C86*Inittialize!$F$2)</f>
        <v>0.49247239362692286</v>
      </c>
      <c r="D85" s="349">
        <f>SUM(HS!D87*Inittialize!$F$3+HS!D88*Inittialize!$F$4+HS!D89*Inittialize!$F$5+HS!D90*Inittialize!$F$6+HS!D91*Inittialize!$F$7+HS!D92*Inittialize!$F$8+HS!D93*Inittialize!$F$9+HS!D94*Inittialize!$F$10+HS!D95*Inittialize!$F$11+HS!D86*Inittialize!$F$2)</f>
        <v>0.50716638736287001</v>
      </c>
      <c r="E85" s="349">
        <f>SUM(HS!E87*Inittialize!$F$3+HS!E88*Inittialize!$F$4+HS!E89*Inittialize!$F$5+HS!E90*Inittialize!$F$6+HS!E91*Inittialize!$F$7+HS!E92*Inittialize!$F$8+HS!E93*Inittialize!$F$9+HS!E94*Inittialize!$F$10+HS!E95*Inittialize!$F$11+HS!E86*Inittialize!$F$2)</f>
        <v>0.52473462393271253</v>
      </c>
      <c r="F85" s="349">
        <f>SUM(HS!F87*Inittialize!$F$3+HS!F88*Inittialize!$F$4+HS!F89*Inittialize!$F$5+HS!F90*Inittialize!$F$6+HS!F91*Inittialize!$F$7+HS!F92*Inittialize!$F$8+HS!F93*Inittialize!$F$9+HS!F94*Inittialize!$F$10+HS!F95*Inittialize!$F$11+HS!F86*Inittialize!$F$2)</f>
        <v>0.54100776192676059</v>
      </c>
      <c r="G85" s="349">
        <f>SUM(HS!G87*Inittialize!$F$3+HS!G88*Inittialize!$F$4+HS!G89*Inittialize!$F$5+HS!G90*Inittialize!$F$6+HS!G91*Inittialize!$F$7+HS!G92*Inittialize!$F$8+HS!G93*Inittialize!$F$9+HS!G94*Inittialize!$F$10+HS!G95*Inittialize!$F$11+HS!G86*Inittialize!$F$2)</f>
        <v>0.55711761964951123</v>
      </c>
      <c r="H85" s="349">
        <f>SUM(HS!H87*Inittialize!$F$3+HS!H88*Inittialize!$F$4+HS!H89*Inittialize!$F$5+HS!H90*Inittialize!$F$6+HS!H91*Inittialize!$F$7+HS!H92*Inittialize!$F$8+HS!H93*Inittialize!$F$9+HS!H94*Inittialize!$F$10+HS!H95*Inittialize!$F$11+HS!H86*Inittialize!$F$2)</f>
        <v>0.51719646119815188</v>
      </c>
      <c r="I85" s="349">
        <f>SUM(HS!I87*Inittialize!$F$3+HS!I88*Inittialize!$F$4+HS!I89*Inittialize!$F$5+HS!I90*Inittialize!$F$6+HS!I91*Inittialize!$F$7+HS!I92*Inittialize!$F$8+HS!I93*Inittialize!$F$9+HS!I94*Inittialize!$F$10+HS!I95*Inittialize!$F$11+HS!I86*Inittialize!$F$2)</f>
        <v>0.47279133284078939</v>
      </c>
      <c r="J85" s="349">
        <f>SUM(HS!J87*Inittialize!$F$3+HS!J88*Inittialize!$F$4+HS!J89*Inittialize!$F$5+HS!J90*Inittialize!$F$6+HS!J91*Inittialize!$F$7+HS!J92*Inittialize!$F$8+HS!J93*Inittialize!$F$9+HS!J94*Inittialize!$F$10+HS!J95*Inittialize!$F$11+HS!J86*Inittialize!$F$2)</f>
        <v>0.4256519695072028</v>
      </c>
      <c r="K85" s="349">
        <f>SUM(HS!K87*Inittialize!$F$3+HS!K88*Inittialize!$F$4+HS!K89*Inittialize!$F$5+HS!K90*Inittialize!$F$6+HS!K91*Inittialize!$F$7+HS!K92*Inittialize!$F$8+HS!K93*Inittialize!$F$9+HS!K94*Inittialize!$F$10+HS!K95*Inittialize!$F$11+HS!K86*Inittialize!$F$2)</f>
        <v>0.36206998455041256</v>
      </c>
    </row>
    <row r="86" spans="1:11" x14ac:dyDescent="0.3">
      <c r="A86">
        <v>14</v>
      </c>
      <c r="B86" s="349">
        <f>SUM(HS!B88*Inittialize!$F$3+HS!B89*Inittialize!$F$4+HS!B90*Inittialize!$F$5+HS!B91*Inittialize!$F$6+HS!B92*Inittialize!$F$7+HS!B93*Inittialize!$F$8+HS!B94*Inittialize!$F$9+HS!B95*Inittialize!$F$10+HS!B96*Inittialize!$F$11+HS!B87*Inittialize!$F$2)</f>
        <v>0.31514257185697642</v>
      </c>
      <c r="C86" s="349">
        <f>SUM(HS!C88*Inittialize!$F$3+HS!C89*Inittialize!$F$4+HS!C90*Inittialize!$F$5+HS!C91*Inittialize!$F$6+HS!C92*Inittialize!$F$7+HS!C93*Inittialize!$F$8+HS!C94*Inittialize!$F$9+HS!C95*Inittialize!$F$10+HS!C96*Inittialize!$F$11+HS!C87*Inittialize!$F$2)</f>
        <v>0.48255351811038272</v>
      </c>
      <c r="D86" s="349">
        <f>SUM(HS!D88*Inittialize!$F$3+HS!D89*Inittialize!$F$4+HS!D90*Inittialize!$F$5+HS!D91*Inittialize!$F$6+HS!D92*Inittialize!$F$7+HS!D93*Inittialize!$F$8+HS!D94*Inittialize!$F$9+HS!D95*Inittialize!$F$10+HS!D96*Inittialize!$F$11+HS!D87*Inittialize!$F$2)</f>
        <v>0.49764556579281816</v>
      </c>
      <c r="E86" s="349">
        <f>SUM(HS!E88*Inittialize!$F$3+HS!E89*Inittialize!$F$4+HS!E90*Inittialize!$F$5+HS!E91*Inittialize!$F$6+HS!E92*Inittialize!$F$7+HS!E93*Inittialize!$F$8+HS!E94*Inittialize!$F$9+HS!E95*Inittialize!$F$10+HS!E96*Inittialize!$F$11+HS!E87*Inittialize!$F$2)</f>
        <v>0.51542989690198615</v>
      </c>
      <c r="F86" s="349">
        <f>SUM(HS!F88*Inittialize!$F$3+HS!F89*Inittialize!$F$4+HS!F90*Inittialize!$F$5+HS!F91*Inittialize!$F$6+HS!F92*Inittialize!$F$7+HS!F93*Inittialize!$F$8+HS!F94*Inittialize!$F$9+HS!F95*Inittialize!$F$10+HS!F96*Inittialize!$F$11+HS!F87*Inittialize!$F$2)</f>
        <v>0.53210746961643918</v>
      </c>
      <c r="G86" s="349">
        <f>SUM(HS!G88*Inittialize!$F$3+HS!G89*Inittialize!$F$4+HS!G90*Inittialize!$F$5+HS!G91*Inittialize!$F$6+HS!G92*Inittialize!$F$7+HS!G93*Inittialize!$F$8+HS!G94*Inittialize!$F$9+HS!G95*Inittialize!$F$10+HS!G96*Inittialize!$F$11+HS!G87*Inittialize!$F$2)</f>
        <v>0.54754853910918899</v>
      </c>
      <c r="H86" s="349">
        <f>SUM(HS!H88*Inittialize!$F$3+HS!H89*Inittialize!$F$4+HS!H90*Inittialize!$F$5+HS!H91*Inittialize!$F$6+HS!H92*Inittialize!$F$7+HS!H93*Inittialize!$F$8+HS!H94*Inittialize!$F$9+HS!H95*Inittialize!$F$10+HS!H96*Inittialize!$F$11+HS!H87*Inittialize!$F$2)</f>
        <v>0.49709196236633008</v>
      </c>
      <c r="I86" s="349">
        <f>SUM(HS!I88*Inittialize!$F$3+HS!I89*Inittialize!$F$4+HS!I90*Inittialize!$F$5+HS!I91*Inittialize!$F$6+HS!I92*Inittialize!$F$7+HS!I93*Inittialize!$F$8+HS!I94*Inittialize!$F$9+HS!I95*Inittialize!$F$10+HS!I96*Inittialize!$F$11+HS!I87*Inittialize!$F$2)</f>
        <v>0.45442443375652797</v>
      </c>
      <c r="J86" s="349">
        <f>SUM(HS!J88*Inittialize!$F$3+HS!J89*Inittialize!$F$4+HS!J90*Inittialize!$F$5+HS!J91*Inittialize!$F$6+HS!J92*Inittialize!$F$7+HS!J93*Inittialize!$F$8+HS!J94*Inittialize!$F$9+HS!J95*Inittialize!$F$10+HS!J96*Inittialize!$F$11+HS!J87*Inittialize!$F$2)</f>
        <v>0.4089910050029118</v>
      </c>
      <c r="K86" s="349">
        <f>SUM(HS!K88*Inittialize!$F$3+HS!K89*Inittialize!$F$4+HS!K90*Inittialize!$F$5+HS!K91*Inittialize!$F$6+HS!K92*Inittialize!$F$7+HS!K93*Inittialize!$F$8+HS!K94*Inittialize!$F$9+HS!K95*Inittialize!$F$10+HS!K96*Inittialize!$F$11+HS!K87*Inittialize!$F$2)</f>
        <v>0.34799938090373161</v>
      </c>
    </row>
    <row r="87" spans="1:11" x14ac:dyDescent="0.3">
      <c r="A87">
        <v>15</v>
      </c>
      <c r="B87" s="349">
        <f>SUM(HS!B89*Inittialize!$F$3+HS!B90*Inittialize!$F$4+HS!B91*Inittialize!$F$5+HS!B92*Inittialize!$F$6+HS!B93*Inittialize!$F$7+HS!B94*Inittialize!$F$8+HS!B95*Inittialize!$F$9+HS!B96*Inittialize!$F$10+HS!B97*Inittialize!$F$11+HS!B88*Inittialize!$F$2)</f>
        <v>0.30272071378660209</v>
      </c>
      <c r="C87" s="349">
        <f>SUM(HS!C89*Inittialize!$F$3+HS!C90*Inittialize!$F$4+HS!C91*Inittialize!$F$5+HS!C92*Inittialize!$F$6+HS!C93*Inittialize!$F$7+HS!C94*Inittialize!$F$8+HS!C95*Inittialize!$F$9+HS!C96*Inittialize!$F$10+HS!C97*Inittialize!$F$11+HS!C88*Inittialize!$F$2)</f>
        <v>0.47334313370216685</v>
      </c>
      <c r="D87" s="349">
        <f>SUM(HS!D89*Inittialize!$F$3+HS!D90*Inittialize!$F$4+HS!D91*Inittialize!$F$5+HS!D92*Inittialize!$F$6+HS!D93*Inittialize!$F$7+HS!D94*Inittialize!$F$8+HS!D95*Inittialize!$F$9+HS!D96*Inittialize!$F$10+HS!D97*Inittialize!$F$11+HS!D88*Inittialize!$F$2)</f>
        <v>0.48880480290634137</v>
      </c>
      <c r="E87" s="349">
        <f>SUM(HS!E89*Inittialize!$F$3+HS!E90*Inittialize!$F$4+HS!E91*Inittialize!$F$5+HS!E92*Inittialize!$F$6+HS!E93*Inittialize!$F$7+HS!E94*Inittialize!$F$8+HS!E95*Inittialize!$F$9+HS!E96*Inittialize!$F$10+HS!E97*Inittialize!$F$11+HS!E88*Inittialize!$F$2)</f>
        <v>0.50678979323059736</v>
      </c>
      <c r="F87" s="349">
        <f>SUM(HS!F89*Inittialize!$F$3+HS!F90*Inittialize!$F$4+HS!F91*Inittialize!$F$5+HS!F92*Inittialize!$F$6+HS!F93*Inittialize!$F$7+HS!F94*Inittialize!$F$8+HS!F95*Inittialize!$F$9+HS!F96*Inittialize!$F$10+HS!F97*Inittialize!$F$11+HS!F88*Inittialize!$F$2)</f>
        <v>0.5238429124711409</v>
      </c>
      <c r="G87" s="349">
        <f>SUM(HS!G89*Inittialize!$F$3+HS!G90*Inittialize!$F$4+HS!G91*Inittialize!$F$5+HS!G92*Inittialize!$F$6+HS!G93*Inittialize!$F$7+HS!G94*Inittialize!$F$8+HS!G95*Inittialize!$F$9+HS!G96*Inittialize!$F$10+HS!G97*Inittialize!$F$11+HS!G88*Inittialize!$F$2)</f>
        <v>0.53866296432174665</v>
      </c>
      <c r="H87" s="349">
        <f>SUM(HS!H89*Inittialize!$F$3+HS!H90*Inittialize!$F$4+HS!H91*Inittialize!$F$5+HS!H92*Inittialize!$F$6+HS!H93*Inittialize!$F$7+HS!H94*Inittialize!$F$8+HS!H95*Inittialize!$F$9+HS!H96*Inittialize!$F$10+HS!H97*Inittialize!$F$11+HS!H88*Inittialize!$F$2)</f>
        <v>0.47722077734110446</v>
      </c>
      <c r="I87" s="349">
        <f>SUM(HS!I89*Inittialize!$F$3+HS!I90*Inittialize!$F$4+HS!I91*Inittialize!$F$5+HS!I92*Inittialize!$F$6+HS!I93*Inittialize!$F$7+HS!I94*Inittialize!$F$8+HS!I95*Inittialize!$F$9+HS!I96*Inittialize!$F$10+HS!I97*Inittialize!$F$11+HS!I88*Inittialize!$F$2)</f>
        <v>0.43626917672083054</v>
      </c>
      <c r="J87" s="349">
        <f>SUM(HS!J89*Inittialize!$F$3+HS!J90*Inittialize!$F$4+HS!J91*Inittialize!$F$5+HS!J92*Inittialize!$F$6+HS!J93*Inittialize!$F$7+HS!J94*Inittialize!$F$8+HS!J95*Inittialize!$F$9+HS!J96*Inittialize!$F$10+HS!J97*Inittialize!$F$11+HS!J88*Inittialize!$F$2)</f>
        <v>0.39253848456297252</v>
      </c>
      <c r="K87" s="349">
        <f>SUM(HS!K89*Inittialize!$F$3+HS!K90*Inittialize!$F$4+HS!K91*Inittialize!$F$5+HS!K92*Inittialize!$F$6+HS!K93*Inittialize!$F$7+HS!K94*Inittialize!$F$8+HS!K95*Inittialize!$F$9+HS!K96*Inittialize!$F$10+HS!K97*Inittialize!$F$11+HS!K88*Inittialize!$F$2)</f>
        <v>0.33409156765274794</v>
      </c>
    </row>
    <row r="88" spans="1:11" x14ac:dyDescent="0.3">
      <c r="A88">
        <v>16</v>
      </c>
      <c r="B88" s="349">
        <f>SUM(HS!B90*Inittialize!$F$3+HS!B91*Inittialize!$F$4+HS!B92*Inittialize!$F$5+HS!B93*Inittialize!$F$6+HS!B94*Inittialize!$F$7+HS!B95*Inittialize!$F$8+HS!B96*Inittialize!$F$9+HS!B97*Inittialize!$F$10+HS!B98*Inittialize!$F$11+HS!B89*Inittialize!$F$2)</f>
        <v>0.30235592900691816</v>
      </c>
      <c r="C88" s="349">
        <f>SUM(HS!C90*Inittialize!$F$3+HS!C91*Inittialize!$F$4+HS!C92*Inittialize!$F$5+HS!C93*Inittialize!$F$6+HS!C94*Inittialize!$F$7+HS!C95*Inittialize!$F$8+HS!C96*Inittialize!$F$9+HS!C97*Inittialize!$F$10+HS!C98*Inittialize!$F$11+HS!C89*Inittialize!$F$2)</f>
        <v>0.4647906338945379</v>
      </c>
      <c r="D88" s="349">
        <f>SUM(HS!D90*Inittialize!$F$3+HS!D91*Inittialize!$F$4+HS!D92*Inittialize!$F$5+HS!D93*Inittialize!$F$6+HS!D94*Inittialize!$F$7+HS!D95*Inittialize!$F$8+HS!D96*Inittialize!$F$9+HS!D97*Inittialize!$F$10+HS!D98*Inittialize!$F$11+HS!D89*Inittialize!$F$2)</f>
        <v>0.48059552308318443</v>
      </c>
      <c r="E88" s="349">
        <f>SUM(HS!E90*Inittialize!$F$3+HS!E91*Inittialize!$F$4+HS!E92*Inittialize!$F$5+HS!E93*Inittialize!$F$6+HS!E94*Inittialize!$F$7+HS!E95*Inittialize!$F$8+HS!E96*Inittialize!$F$9+HS!E97*Inittialize!$F$10+HS!E98*Inittialize!$F$11+HS!E89*Inittialize!$F$2)</f>
        <v>0.49876683982145059</v>
      </c>
      <c r="F88" s="349">
        <f>SUM(HS!F90*Inittialize!$F$3+HS!F91*Inittialize!$F$4+HS!F92*Inittialize!$F$5+HS!F93*Inittialize!$F$6+HS!F94*Inittialize!$F$7+HS!F95*Inittialize!$F$8+HS!F96*Inittialize!$F$9+HS!F97*Inittialize!$F$10+HS!F98*Inittialize!$F$11+HS!F89*Inittialize!$F$2)</f>
        <v>0.51616868083622103</v>
      </c>
      <c r="G88" s="349">
        <f>SUM(HS!G90*Inittialize!$F$3+HS!G91*Inittialize!$F$4+HS!G92*Inittialize!$F$5+HS!G93*Inittialize!$F$6+HS!G94*Inittialize!$F$7+HS!G95*Inittialize!$F$8+HS!G96*Inittialize!$F$9+HS!G97*Inittialize!$F$10+HS!G98*Inittialize!$F$11+HS!G89*Inittialize!$F$2)</f>
        <v>0.53041207344769314</v>
      </c>
      <c r="H88" s="349">
        <f>SUM(HS!H90*Inittialize!$F$3+HS!H91*Inittialize!$F$4+HS!H92*Inittialize!$F$5+HS!H93*Inittialize!$F$6+HS!H94*Inittialize!$F$7+HS!H95*Inittialize!$F$8+HS!H96*Inittialize!$F$9+HS!H97*Inittialize!$F$10+HS!H98*Inittialize!$F$11+HS!H89*Inittialize!$F$2)</f>
        <v>0.45765214955230726</v>
      </c>
      <c r="I88" s="349">
        <f>SUM(HS!I90*Inittialize!$F$3+HS!I91*Inittialize!$F$4+HS!I92*Inittialize!$F$5+HS!I93*Inittialize!$F$6+HS!I94*Inittialize!$F$7+HS!I95*Inittialize!$F$8+HS!I96*Inittialize!$F$9+HS!I97*Inittialize!$F$10+HS!I98*Inittialize!$F$11+HS!I89*Inittialize!$F$2)</f>
        <v>0.41838903582412801</v>
      </c>
      <c r="J88" s="349">
        <f>SUM(HS!J90*Inittialize!$F$3+HS!J91*Inittialize!$F$4+HS!J92*Inittialize!$F$5+HS!J93*Inittialize!$F$6+HS!J94*Inittialize!$F$7+HS!J95*Inittialize!$F$8+HS!J96*Inittialize!$F$9+HS!J97*Inittialize!$F$10+HS!J98*Inittialize!$F$11+HS!J89*Inittialize!$F$2)</f>
        <v>0.3763496353848465</v>
      </c>
      <c r="K88" s="349">
        <f>SUM(HS!K90*Inittialize!$F$3+HS!K91*Inittialize!$F$4+HS!K92*Inittialize!$F$5+HS!K93*Inittialize!$F$6+HS!K94*Inittialize!$F$7+HS!K95*Inittialize!$F$8+HS!K96*Inittialize!$F$9+HS!K97*Inittialize!$F$10+HS!K98*Inittialize!$F$11+HS!K89*Inittialize!$F$2)</f>
        <v>0.32039507782076326</v>
      </c>
    </row>
    <row r="89" spans="1:11" x14ac:dyDescent="0.3">
      <c r="A89">
        <v>17</v>
      </c>
      <c r="B89" s="349">
        <f>SUM(HS!B91*Inittialize!$F$3+HS!B92*Inittialize!$F$4+HS!B93*Inittialize!$F$5+HS!B94*Inittialize!$F$6+HS!B95*Inittialize!$F$7+HS!B96*Inittialize!$F$8+HS!B97*Inittialize!$F$9+HS!B98*Inittialize!$F$10+HS!B99*Inittialize!$F$11+HS!B90*Inittialize!$F$2)</f>
        <v>0.29590972526483106</v>
      </c>
      <c r="C89" s="349">
        <f>SUM(HS!C91*Inittialize!$F$3+HS!C92*Inittialize!$F$4+HS!C93*Inittialize!$F$5+HS!C94*Inittialize!$F$6+HS!C95*Inittialize!$F$7+HS!C96*Inittialize!$F$8+HS!C97*Inittialize!$F$9+HS!C98*Inittialize!$F$10+HS!C99*Inittialize!$F$11+HS!C90*Inittialize!$F$2)</f>
        <v>0.45684902693031099</v>
      </c>
      <c r="D89" s="349">
        <f>SUM(HS!D91*Inittialize!$F$3+HS!D92*Inittialize!$F$4+HS!D93*Inittialize!$F$5+HS!D94*Inittialize!$F$6+HS!D95*Inittialize!$F$7+HS!D96*Inittialize!$F$8+HS!D97*Inittialize!$F$9+HS!D98*Inittialize!$F$10+HS!D99*Inittialize!$F$11+HS!D90*Inittialize!$F$2)</f>
        <v>0.4729726203902529</v>
      </c>
      <c r="E89" s="349">
        <f>SUM(HS!E91*Inittialize!$F$3+HS!E92*Inittialize!$F$4+HS!E93*Inittialize!$F$5+HS!E94*Inittialize!$F$6+HS!E95*Inittialize!$F$7+HS!E96*Inittialize!$F$8+HS!E97*Inittialize!$F$9+HS!E98*Inittialize!$F$10+HS!E99*Inittialize!$F$11+HS!E90*Inittialize!$F$2)</f>
        <v>0.4913169545129572</v>
      </c>
      <c r="F89" s="349">
        <f>SUM(HS!F91*Inittialize!$F$3+HS!F92*Inittialize!$F$4+HS!F93*Inittialize!$F$5+HS!F94*Inittialize!$F$6+HS!F95*Inittialize!$F$7+HS!F96*Inittialize!$F$8+HS!F97*Inittialize!$F$9+HS!F98*Inittialize!$F$10+HS!F99*Inittialize!$F$11+HS!F90*Inittialize!$F$2)</f>
        <v>0.50904260860379535</v>
      </c>
      <c r="G89" s="349">
        <f>SUM(HS!G91*Inittialize!$F$3+HS!G92*Inittialize!$F$4+HS!G93*Inittialize!$F$5+HS!G94*Inittialize!$F$6+HS!G95*Inittialize!$F$7+HS!G96*Inittialize!$F$8+HS!G97*Inittialize!$F$9+HS!G98*Inittialize!$F$10+HS!G99*Inittialize!$F$11+HS!G90*Inittialize!$F$2)</f>
        <v>0.52275053192178644</v>
      </c>
      <c r="H89" s="349">
        <f>SUM(HS!H91*Inittialize!$F$3+HS!H92*Inittialize!$F$4+HS!H93*Inittialize!$F$5+HS!H94*Inittialize!$F$6+HS!H95*Inittialize!$F$7+HS!H96*Inittialize!$F$8+HS!H97*Inittialize!$F$9+HS!H98*Inittialize!$F$10+HS!H99*Inittialize!$F$11+HS!H90*Inittialize!$F$2)</f>
        <v>0.4432866873760104</v>
      </c>
      <c r="I89" s="349">
        <f>SUM(HS!I91*Inittialize!$F$3+HS!I92*Inittialize!$F$4+HS!I93*Inittialize!$F$5+HS!I94*Inittialize!$F$6+HS!I95*Inittialize!$F$7+HS!I96*Inittialize!$F$8+HS!I97*Inittialize!$F$9+HS!I98*Inittialize!$F$10+HS!I99*Inittialize!$F$11+HS!I90*Inittialize!$F$2)</f>
        <v>0.40663059560479642</v>
      </c>
      <c r="J89" s="349">
        <f>SUM(HS!J91*Inittialize!$F$3+HS!J92*Inittialize!$F$4+HS!J93*Inittialize!$F$5+HS!J94*Inittialize!$F$6+HS!J95*Inittialize!$F$7+HS!J96*Inittialize!$F$8+HS!J97*Inittialize!$F$9+HS!J98*Inittialize!$F$10+HS!J99*Inittialize!$F$11+HS!J90*Inittialize!$F$2)</f>
        <v>0.36851835521934828</v>
      </c>
      <c r="K89" s="349">
        <f>SUM(HS!K91*Inittialize!$F$3+HS!K92*Inittialize!$F$4+HS!K93*Inittialize!$F$5+HS!K94*Inittialize!$F$6+HS!K95*Inittialize!$F$7+HS!K96*Inittialize!$F$8+HS!K97*Inittialize!$F$9+HS!K98*Inittialize!$F$10+HS!K99*Inittialize!$F$11+HS!K90*Inittialize!$F$2)</f>
        <v>0.31846025350866897</v>
      </c>
    </row>
    <row r="90" spans="1:11" x14ac:dyDescent="0.3">
      <c r="A90">
        <v>18</v>
      </c>
      <c r="B90" s="349">
        <f>SUM(HS!B92*Inittialize!$F$3+HS!B93*Inittialize!$F$4+HS!B94*Inittialize!$F$5+HS!B95*Inittialize!$F$6+HS!B96*Inittialize!$F$7+HS!B97*Inittialize!$F$8+HS!B98*Inittialize!$F$9+HS!B99*Inittialize!$F$10+HS!B100*Inittialize!$F$11+HS!B91*Inittialize!$F$2)</f>
        <v>0.32162303415466509</v>
      </c>
      <c r="C90" s="349">
        <f>SUM(HS!C92*Inittialize!$F$3+HS!C93*Inittialize!$F$4+HS!C94*Inittialize!$F$5+HS!C95*Inittialize!$F$6+HS!C96*Inittialize!$F$7+HS!C97*Inittialize!$F$8+HS!C98*Inittialize!$F$9+HS!C99*Inittialize!$F$10+HS!C100*Inittialize!$F$11+HS!C91*Inittialize!$F$2)</f>
        <v>0.48911267451363466</v>
      </c>
      <c r="D90" s="349">
        <f>SUM(HS!D92*Inittialize!$F$3+HS!D93*Inittialize!$F$4+HS!D94*Inittialize!$F$5+HS!D95*Inittialize!$F$6+HS!D96*Inittialize!$F$7+HS!D97*Inittialize!$F$8+HS!D98*Inittialize!$F$9+HS!D99*Inittialize!$F$10+HS!D100*Inittialize!$F$11+HS!D91*Inittialize!$F$2)</f>
        <v>0.5041343098851313</v>
      </c>
      <c r="E90" s="349">
        <f>SUM(HS!E92*Inittialize!$F$3+HS!E93*Inittialize!$F$4+HS!E94*Inittialize!$F$5+HS!E95*Inittialize!$F$6+HS!E96*Inittialize!$F$7+HS!E97*Inittialize!$F$8+HS!E98*Inittialize!$F$9+HS!E99*Inittialize!$F$10+HS!E100*Inittialize!$F$11+HS!E91*Inittialize!$F$2)</f>
        <v>0.52142997047824913</v>
      </c>
      <c r="F90" s="349">
        <f>SUM(HS!F92*Inittialize!$F$3+HS!F93*Inittialize!$F$4+HS!F94*Inittialize!$F$5+HS!F95*Inittialize!$F$6+HS!F96*Inittialize!$F$7+HS!F97*Inittialize!$F$8+HS!F98*Inittialize!$F$9+HS!F99*Inittialize!$F$10+HS!F100*Inittialize!$F$11+HS!F91*Inittialize!$F$2)</f>
        <v>0.53725444366623021</v>
      </c>
      <c r="G90" s="349">
        <f>SUM(HS!G92*Inittialize!$F$3+HS!G93*Inittialize!$F$4+HS!G94*Inittialize!$F$5+HS!G95*Inittialize!$F$6+HS!G96*Inittialize!$F$7+HS!G97*Inittialize!$F$8+HS!G98*Inittialize!$F$9+HS!G99*Inittialize!$F$10+HS!G100*Inittialize!$F$11+HS!G91*Inittialize!$F$2)</f>
        <v>0.56092857265332785</v>
      </c>
      <c r="H90" s="349">
        <f>SUM(HS!H92*Inittialize!$F$3+HS!H93*Inittialize!$F$4+HS!H94*Inittialize!$F$5+HS!H95*Inittialize!$F$6+HS!H96*Inittialize!$F$7+HS!H97*Inittialize!$F$8+HS!H98*Inittialize!$F$9+HS!H99*Inittialize!$F$10+HS!H100*Inittialize!$F$11+HS!H91*Inittialize!$F$2)</f>
        <v>0.52834042440545004</v>
      </c>
      <c r="I90" s="349">
        <f>SUM(HS!I92*Inittialize!$F$3+HS!I93*Inittialize!$F$4+HS!I94*Inittialize!$F$5+HS!I95*Inittialize!$F$6+HS!I96*Inittialize!$F$7+HS!I97*Inittialize!$F$8+HS!I98*Inittialize!$F$9+HS!I99*Inittialize!$F$10+HS!I100*Inittialize!$F$11+HS!I91*Inittialize!$F$2)</f>
        <v>0.43629979816998954</v>
      </c>
      <c r="J90" s="349">
        <f>SUM(HS!J92*Inittialize!$F$3+HS!J93*Inittialize!$F$4+HS!J94*Inittialize!$F$5+HS!J95*Inittialize!$F$6+HS!J96*Inittialize!$F$7+HS!J97*Inittialize!$F$8+HS!J98*Inittialize!$F$9+HS!J99*Inittialize!$F$10+HS!J100*Inittialize!$F$11+HS!J91*Inittialize!$F$2)</f>
        <v>0.39279611023068156</v>
      </c>
      <c r="K90" s="349">
        <f>SUM(HS!K92*Inittialize!$F$3+HS!K93*Inittialize!$F$4+HS!K94*Inittialize!$F$5+HS!K95*Inittialize!$F$6+HS!K96*Inittialize!$F$7+HS!K97*Inittialize!$F$8+HS!K98*Inittialize!$F$9+HS!K99*Inittialize!$F$10+HS!K100*Inittialize!$F$11+HS!K91*Inittialize!$F$2)</f>
        <v>0.34269926616577512</v>
      </c>
    </row>
    <row r="91" spans="1:11" x14ac:dyDescent="0.3">
      <c r="A91">
        <v>19</v>
      </c>
      <c r="B91" s="349">
        <f>SUM(HS!B93*Inittialize!$F$3+HS!B94*Inittialize!$F$4+HS!B95*Inittialize!$F$5+HS!B96*Inittialize!$F$6+HS!B97*Inittialize!$F$7+HS!B98*Inittialize!$F$8+HS!B99*Inittialize!$F$9+HS!B100*Inittialize!$F$10+HS!B101*Inittialize!$F$11+HS!B92*Inittialize!$F$2)</f>
        <v>0.34733634304449906</v>
      </c>
      <c r="C91" s="349">
        <f>SUM(HS!C93*Inittialize!$F$3+HS!C94*Inittialize!$F$4+HS!C95*Inittialize!$F$5+HS!C96*Inittialize!$F$6+HS!C97*Inittialize!$F$7+HS!C98*Inittialize!$F$8+HS!C99*Inittialize!$F$9+HS!C100*Inittialize!$F$10+HS!C101*Inittialize!$F$11+HS!C92*Inittialize!$F$2)</f>
        <v>0.520245139984718</v>
      </c>
      <c r="D91" s="349">
        <f>SUM(HS!D93*Inittialize!$F$3+HS!D94*Inittialize!$F$4+HS!D95*Inittialize!$F$5+HS!D96*Inittialize!$F$6+HS!D97*Inittialize!$F$7+HS!D98*Inittialize!$F$8+HS!D99*Inittialize!$F$9+HS!D100*Inittialize!$F$10+HS!D101*Inittialize!$F$11+HS!D92*Inittialize!$F$2)</f>
        <v>0.53424561599007236</v>
      </c>
      <c r="E91" s="349">
        <f>SUM(HS!E93*Inittialize!$F$3+HS!E94*Inittialize!$F$4+HS!E95*Inittialize!$F$5+HS!E96*Inittialize!$F$6+HS!E97*Inittialize!$F$7+HS!E98*Inittialize!$F$8+HS!E99*Inittialize!$F$9+HS!E100*Inittialize!$F$10+HS!E101*Inittialize!$F$11+HS!E92*Inittialize!$F$2)</f>
        <v>0.5504926030536037</v>
      </c>
      <c r="F91" s="349">
        <f>SUM(HS!F93*Inittialize!$F$3+HS!F94*Inittialize!$F$4+HS!F95*Inittialize!$F$5+HS!F96*Inittialize!$F$6+HS!F97*Inittialize!$F$7+HS!F98*Inittialize!$F$8+HS!F99*Inittialize!$F$9+HS!F100*Inittialize!$F$10+HS!F101*Inittialize!$F$11+HS!F92*Inittialize!$F$2)</f>
        <v>0.56546627872866495</v>
      </c>
      <c r="G91" s="349">
        <f>SUM(HS!G93*Inittialize!$F$3+HS!G94*Inittialize!$F$4+HS!G95*Inittialize!$F$5+HS!G96*Inittialize!$F$6+HS!G97*Inittialize!$F$7+HS!G98*Inittialize!$F$8+HS!G99*Inittialize!$F$9+HS!G100*Inittialize!$F$10+HS!G101*Inittialize!$F$11+HS!G92*Inittialize!$F$2)</f>
        <v>0.58545162931568406</v>
      </c>
      <c r="H91" s="349">
        <f>SUM(HS!H93*Inittialize!$F$3+HS!H94*Inittialize!$F$4+HS!H95*Inittialize!$F$5+HS!H96*Inittialize!$F$6+HS!H97*Inittialize!$F$7+HS!H98*Inittialize!$F$8+HS!H99*Inittialize!$F$9+HS!H100*Inittialize!$F$10+HS!H101*Inittialize!$F$11+HS!H92*Inittialize!$F$2)</f>
        <v>0.56013972356506725</v>
      </c>
      <c r="I91" s="349">
        <f>SUM(HS!I93*Inittialize!$F$3+HS!I94*Inittialize!$F$4+HS!I95*Inittialize!$F$5+HS!I96*Inittialize!$F$6+HS!I97*Inittialize!$F$7+HS!I98*Inittialize!$F$8+HS!I99*Inittialize!$F$9+HS!I100*Inittialize!$F$10+HS!I101*Inittialize!$F$11+HS!I92*Inittialize!$F$2)</f>
        <v>0.51922343860500519</v>
      </c>
      <c r="J91" s="349">
        <f>SUM(HS!J93*Inittialize!$F$3+HS!J94*Inittialize!$F$4+HS!J95*Inittialize!$F$5+HS!J96*Inittialize!$F$6+HS!J97*Inittialize!$F$7+HS!J98*Inittialize!$F$8+HS!J99*Inittialize!$F$9+HS!J100*Inittialize!$F$10+HS!J101*Inittialize!$F$11+HS!J92*Inittialize!$F$2)</f>
        <v>0.42048736595819508</v>
      </c>
      <c r="K91" s="349">
        <f>SUM(HS!K93*Inittialize!$F$3+HS!K94*Inittialize!$F$4+HS!K95*Inittialize!$F$5+HS!K96*Inittialize!$F$6+HS!K97*Inittialize!$F$7+HS!K98*Inittialize!$F$8+HS!K99*Inittialize!$F$9+HS!K100*Inittialize!$F$10+HS!K101*Inittialize!$F$11+HS!K92*Inittialize!$F$2)</f>
        <v>0.36841257505560915</v>
      </c>
    </row>
    <row r="92" spans="1:11" x14ac:dyDescent="0.3">
      <c r="A92">
        <v>20</v>
      </c>
      <c r="B92" s="349">
        <f>SUM(HS!B94*Inittialize!$F$3+HS!B95*Inittialize!$F$4+HS!B96*Inittialize!$F$5+HS!B97*Inittialize!$F$6+HS!B98*Inittialize!$F$7+HS!B99*Inittialize!$F$8+HS!B100*Inittialize!$F$9+HS!B101*Inittialize!$F$10+HS!B102*Inittialize!$F$11+HS!B93*Inittialize!$F$2)</f>
        <v>0.37304965193433309</v>
      </c>
      <c r="C92" s="349">
        <f>SUM(HS!C94*Inittialize!$F$3+HS!C95*Inittialize!$F$4+HS!C96*Inittialize!$F$5+HS!C97*Inittialize!$F$6+HS!C98*Inittialize!$F$7+HS!C99*Inittialize!$F$8+HS!C100*Inittialize!$F$9+HS!C101*Inittialize!$F$10+HS!C102*Inittialize!$F$11+HS!C93*Inittialize!$F$2)</f>
        <v>0.55016562462125829</v>
      </c>
      <c r="D92" s="349">
        <f>SUM(HS!D94*Inittialize!$F$3+HS!D95*Inittialize!$F$4+HS!D96*Inittialize!$F$5+HS!D97*Inittialize!$F$6+HS!D98*Inittialize!$F$7+HS!D99*Inittialize!$F$8+HS!D100*Inittialize!$F$9+HS!D101*Inittialize!$F$10+HS!D102*Inittialize!$F$11+HS!D93*Inittialize!$F$2)</f>
        <v>0.56322573998277337</v>
      </c>
      <c r="E92" s="349">
        <f>SUM(HS!E94*Inittialize!$F$3+HS!E95*Inittialize!$F$4+HS!E96*Inittialize!$F$5+HS!E97*Inittialize!$F$6+HS!E98*Inittialize!$F$7+HS!E99*Inittialize!$F$8+HS!E100*Inittialize!$F$9+HS!E101*Inittialize!$F$10+HS!E102*Inittialize!$F$11+HS!E93*Inittialize!$F$2)</f>
        <v>0.57850485223902093</v>
      </c>
      <c r="F92" s="349">
        <f>SUM(HS!F94*Inittialize!$F$3+HS!F95*Inittialize!$F$4+HS!F96*Inittialize!$F$5+HS!F97*Inittialize!$F$6+HS!F98*Inittialize!$F$7+HS!F99*Inittialize!$F$8+HS!F100*Inittialize!$F$9+HS!F101*Inittialize!$F$10+HS!F102*Inittialize!$F$11+HS!F93*Inittialize!$F$2)</f>
        <v>0.59262773040116246</v>
      </c>
      <c r="G92" s="349">
        <f>SUM(HS!G94*Inittialize!$F$3+HS!G95*Inittialize!$F$4+HS!G96*Inittialize!$F$5+HS!G97*Inittialize!$F$6+HS!G98*Inittialize!$F$7+HS!G99*Inittialize!$F$8+HS!G100*Inittialize!$F$9+HS!G101*Inittialize!$F$10+HS!G102*Inittialize!$F$11+HS!G93*Inittialize!$F$2)</f>
        <v>0.60997468597804039</v>
      </c>
      <c r="H92" s="349">
        <f>SUM(HS!H94*Inittialize!$F$3+HS!H95*Inittialize!$F$4+HS!H96*Inittialize!$F$5+HS!H97*Inittialize!$F$6+HS!H98*Inittialize!$F$7+HS!H99*Inittialize!$F$8+HS!H100*Inittialize!$F$9+HS!H101*Inittialize!$F$10+HS!H102*Inittialize!$F$11+HS!H93*Inittialize!$F$2)</f>
        <v>0.57828403865549916</v>
      </c>
      <c r="I92" s="349">
        <f>SUM(HS!I94*Inittialize!$F$3+HS!I95*Inittialize!$F$4+HS!I96*Inittialize!$F$5+HS!I97*Inittialize!$F$6+HS!I98*Inittialize!$F$7+HS!I99*Inittialize!$F$8+HS!I100*Inittialize!$F$9+HS!I101*Inittialize!$F$10+HS!I102*Inittialize!$F$11+HS!I93*Inittialize!$F$2)</f>
        <v>0.5488926411701982</v>
      </c>
      <c r="J92" s="349">
        <f>SUM(HS!J94*Inittialize!$F$3+HS!J95*Inittialize!$F$4+HS!J96*Inittialize!$F$5+HS!J97*Inittialize!$F$6+HS!J98*Inittialize!$F$7+HS!J99*Inittialize!$F$8+HS!J100*Inittialize!$F$9+HS!J101*Inittialize!$F$10+HS!J102*Inittialize!$F$11+HS!J93*Inittialize!$F$2)</f>
        <v>0.50143305955553108</v>
      </c>
      <c r="K92" s="349">
        <f>SUM(HS!K94*Inittialize!$F$3+HS!K95*Inittialize!$F$4+HS!K96*Inittialize!$F$5+HS!K97*Inittialize!$F$6+HS!K98*Inittialize!$F$7+HS!K99*Inittialize!$F$8+HS!K100*Inittialize!$F$9+HS!K101*Inittialize!$F$10+HS!K102*Inittialize!$F$11+HS!K93*Inittialize!$F$2)</f>
        <v>0.39412588394544312</v>
      </c>
    </row>
    <row r="93" spans="1:11" x14ac:dyDescent="0.3">
      <c r="A93">
        <v>21</v>
      </c>
      <c r="B93" s="349">
        <f>SUM(HS!B95*Inittialize!$F$3+HS!B96*Inittialize!$F$4+HS!B97*Inittialize!$F$5+HS!B98*Inittialize!$F$6+HS!B99*Inittialize!$F$7+HS!B100*Inittialize!$F$8+HS!B101*Inittialize!$F$9+HS!B102*Inittialize!$F$10+HS!B103*Inittialize!$F$11+HS!B94*Inittialize!$F$2)</f>
        <v>0.39876296082416712</v>
      </c>
      <c r="C93" s="349">
        <f>SUM(HS!C95*Inittialize!$F$3+HS!C96*Inittialize!$F$4+HS!C97*Inittialize!$F$5+HS!C98*Inittialize!$F$6+HS!C99*Inittialize!$F$7+HS!C100*Inittialize!$F$8+HS!C101*Inittialize!$F$9+HS!C102*Inittialize!$F$10+HS!C103*Inittialize!$F$11+HS!C94*Inittialize!$F$2)</f>
        <v>0.57878711441462161</v>
      </c>
      <c r="D93" s="349">
        <f>SUM(HS!D95*Inittialize!$F$3+HS!D96*Inittialize!$F$4+HS!D97*Inittialize!$F$5+HS!D98*Inittialize!$F$6+HS!D99*Inittialize!$F$7+HS!D100*Inittialize!$F$8+HS!D101*Inittialize!$F$9+HS!D102*Inittialize!$F$10+HS!D103*Inittialize!$F$11+HS!D94*Inittialize!$F$2)</f>
        <v>0.59099388314093126</v>
      </c>
      <c r="E93" s="349">
        <f>SUM(HS!E95*Inittialize!$F$3+HS!E96*Inittialize!$F$4+HS!E97*Inittialize!$F$5+HS!E98*Inittialize!$F$6+HS!E99*Inittialize!$F$7+HS!E100*Inittialize!$F$8+HS!E101*Inittialize!$F$9+HS!E102*Inittialize!$F$10+HS!E103*Inittialize!$F$11+HS!E94*Inittialize!$F$2)</f>
        <v>0.60538591931219798</v>
      </c>
      <c r="F93" s="349">
        <f>SUM(HS!F95*Inittialize!$F$3+HS!F96*Inittialize!$F$4+HS!F97*Inittialize!$F$5+HS!F98*Inittialize!$F$6+HS!F99*Inittialize!$F$7+HS!F100*Inittialize!$F$8+HS!F101*Inittialize!$F$9+HS!F102*Inittialize!$F$10+HS!F103*Inittialize!$F$11+HS!F94*Inittialize!$F$2)</f>
        <v>0.61873879868372261</v>
      </c>
      <c r="G93" s="349">
        <f>SUM(HS!G95*Inittialize!$F$3+HS!G96*Inittialize!$F$4+HS!G97*Inittialize!$F$5+HS!G98*Inittialize!$F$6+HS!G99*Inittialize!$F$7+HS!G100*Inittialize!$F$8+HS!G101*Inittialize!$F$9+HS!G102*Inittialize!$F$10+HS!G103*Inittialize!$F$11+HS!G94*Inittialize!$F$2)</f>
        <v>0.63344735925045925</v>
      </c>
      <c r="H93" s="349">
        <f>SUM(HS!H95*Inittialize!$F$3+HS!H96*Inittialize!$F$4+HS!H97*Inittialize!$F$5+HS!H98*Inittialize!$F$6+HS!H99*Inittialize!$F$7+HS!H100*Inittialize!$F$8+HS!H101*Inittialize!$F$9+HS!H102*Inittialize!$F$10+HS!H103*Inittialize!$F$11+HS!H94*Inittialize!$F$2)</f>
        <v>0.59642835374593117</v>
      </c>
      <c r="I93" s="349">
        <f>SUM(HS!I95*Inittialize!$F$3+HS!I96*Inittialize!$F$4+HS!I97*Inittialize!$F$5+HS!I98*Inittialize!$F$6+HS!I99*Inittialize!$F$7+HS!I100*Inittialize!$F$8+HS!I101*Inittialize!$F$9+HS!I102*Inittialize!$F$10+HS!I103*Inittialize!$F$11+HS!I94*Inittialize!$F$2)</f>
        <v>0.56490685966620602</v>
      </c>
      <c r="J93" s="349">
        <f>SUM(HS!J95*Inittialize!$F$3+HS!J96*Inittialize!$F$4+HS!J97*Inittialize!$F$5+HS!J98*Inittialize!$F$6+HS!J99*Inittialize!$F$7+HS!J100*Inittialize!$F$8+HS!J101*Inittialize!$F$9+HS!J102*Inittialize!$F$10+HS!J103*Inittialize!$F$11+HS!J94*Inittialize!$F$2)</f>
        <v>0.5291243152830446</v>
      </c>
      <c r="K93" s="349">
        <f>SUM(HS!K95*Inittialize!$F$3+HS!K96*Inittialize!$F$4+HS!K97*Inittialize!$F$5+HS!K98*Inittialize!$F$6+HS!K99*Inittialize!$F$7+HS!K100*Inittialize!$F$8+HS!K101*Inittialize!$F$9+HS!K102*Inittialize!$F$10+HS!K103*Inittialize!$F$11+HS!K94*Inittialize!$F$2)</f>
        <v>0.47309363070509958</v>
      </c>
    </row>
    <row r="94" spans="1:11" x14ac:dyDescent="0.3">
      <c r="A94">
        <v>22</v>
      </c>
      <c r="B94">
        <f>B62</f>
        <v>0.22932137132783617</v>
      </c>
      <c r="C94">
        <f t="shared" ref="C94:K94" si="10">C62</f>
        <v>0.3484437814934257</v>
      </c>
      <c r="D94">
        <f t="shared" si="10"/>
        <v>0.35907281492334692</v>
      </c>
      <c r="E94">
        <f t="shared" si="10"/>
        <v>0.36994204820448245</v>
      </c>
      <c r="F94">
        <f t="shared" si="10"/>
        <v>0.38091840257848386</v>
      </c>
      <c r="G94">
        <f t="shared" si="10"/>
        <v>0.39255038051101782</v>
      </c>
      <c r="H94">
        <f t="shared" si="10"/>
        <v>0.35541355077168107</v>
      </c>
      <c r="I94">
        <f t="shared" si="10"/>
        <v>0.32514100115062705</v>
      </c>
      <c r="J94">
        <f t="shared" si="10"/>
        <v>0.29007768787413191</v>
      </c>
      <c r="K94">
        <f t="shared" si="10"/>
        <v>0.2488921581952955</v>
      </c>
    </row>
    <row r="95" spans="1:11" x14ac:dyDescent="0.3">
      <c r="A95">
        <v>23</v>
      </c>
      <c r="B95">
        <f t="shared" ref="B95:K103" si="11">B63</f>
        <v>0.21294127337584787</v>
      </c>
      <c r="C95">
        <f t="shared" si="11"/>
        <v>0.3212431556168594</v>
      </c>
      <c r="D95">
        <f t="shared" si="11"/>
        <v>0.33031320835548977</v>
      </c>
      <c r="E95">
        <f t="shared" si="11"/>
        <v>0.33959832162736381</v>
      </c>
      <c r="F95">
        <f t="shared" si="11"/>
        <v>0.34888735107215596</v>
      </c>
      <c r="G95">
        <f t="shared" si="11"/>
        <v>0.36000034265832564</v>
      </c>
      <c r="H95">
        <f t="shared" si="11"/>
        <v>0.33002686857370378</v>
      </c>
      <c r="I95">
        <f t="shared" si="11"/>
        <v>0.30191664392558226</v>
      </c>
      <c r="J95">
        <f t="shared" si="11"/>
        <v>0.26935785302597964</v>
      </c>
      <c r="K95">
        <f t="shared" si="11"/>
        <v>0.23111414689563153</v>
      </c>
    </row>
    <row r="96" spans="1:11" x14ac:dyDescent="0.3">
      <c r="A96">
        <v>24</v>
      </c>
      <c r="B96">
        <f t="shared" si="11"/>
        <v>0.19773118242043017</v>
      </c>
      <c r="C96">
        <f t="shared" si="11"/>
        <v>0.29404252974029316</v>
      </c>
      <c r="D96">
        <f t="shared" si="11"/>
        <v>0.30155360178763257</v>
      </c>
      <c r="E96">
        <f t="shared" si="11"/>
        <v>0.30925459505024511</v>
      </c>
      <c r="F96">
        <f t="shared" si="11"/>
        <v>0.31685629956582811</v>
      </c>
      <c r="G96">
        <f t="shared" si="11"/>
        <v>0.32745030480563359</v>
      </c>
      <c r="H96">
        <f t="shared" si="11"/>
        <v>0.30645352081843924</v>
      </c>
      <c r="I96">
        <f t="shared" si="11"/>
        <v>0.28035116935946924</v>
      </c>
      <c r="J96">
        <f t="shared" si="11"/>
        <v>0.25011800638126686</v>
      </c>
      <c r="K96">
        <f t="shared" si="11"/>
        <v>0.21460599354594356</v>
      </c>
    </row>
    <row r="97" spans="1:11" x14ac:dyDescent="0.3">
      <c r="A97">
        <v>25</v>
      </c>
      <c r="B97">
        <f t="shared" si="11"/>
        <v>0.1836075265332566</v>
      </c>
      <c r="C97">
        <f t="shared" si="11"/>
        <v>0.26684190386372691</v>
      </c>
      <c r="D97">
        <f t="shared" si="11"/>
        <v>0.27279399521977538</v>
      </c>
      <c r="E97">
        <f t="shared" si="11"/>
        <v>0.27891086847312646</v>
      </c>
      <c r="F97">
        <f t="shared" si="11"/>
        <v>0.28482524805950021</v>
      </c>
      <c r="G97">
        <f t="shared" si="11"/>
        <v>0.29490026695294141</v>
      </c>
      <c r="H97">
        <f t="shared" si="11"/>
        <v>0.28456398361712221</v>
      </c>
      <c r="I97">
        <f t="shared" si="11"/>
        <v>0.26032608583379291</v>
      </c>
      <c r="J97">
        <f t="shared" si="11"/>
        <v>0.23225243449689065</v>
      </c>
      <c r="K97">
        <f t="shared" si="11"/>
        <v>0.19927699400694757</v>
      </c>
    </row>
    <row r="98" spans="1:11" x14ac:dyDescent="0.3">
      <c r="A98">
        <v>26</v>
      </c>
      <c r="B98">
        <f t="shared" si="11"/>
        <v>0.1672914437165105</v>
      </c>
      <c r="C98">
        <f t="shared" si="11"/>
        <v>0.23964127798716064</v>
      </c>
      <c r="D98">
        <f t="shared" si="11"/>
        <v>0.2440343886519182</v>
      </c>
      <c r="E98">
        <f t="shared" si="11"/>
        <v>0.24856714189600773</v>
      </c>
      <c r="F98">
        <f t="shared" si="11"/>
        <v>0.25279419655317231</v>
      </c>
      <c r="G98">
        <f t="shared" si="11"/>
        <v>0.2623502291002493</v>
      </c>
      <c r="H98">
        <f t="shared" si="11"/>
        <v>0.26423798478732774</v>
      </c>
      <c r="I98">
        <f t="shared" si="11"/>
        <v>0.24173136541709339</v>
      </c>
      <c r="J98">
        <f t="shared" si="11"/>
        <v>0.21566297488996986</v>
      </c>
      <c r="K98">
        <f t="shared" si="11"/>
        <v>0.18504292300645134</v>
      </c>
    </row>
    <row r="99" spans="1:11" x14ac:dyDescent="0.3">
      <c r="A99">
        <v>27</v>
      </c>
      <c r="B99">
        <f t="shared" si="11"/>
        <v>0.15097536089976438</v>
      </c>
      <c r="C99">
        <f t="shared" si="11"/>
        <v>0.21244065211059437</v>
      </c>
      <c r="D99">
        <f t="shared" si="11"/>
        <v>0.21527478208406101</v>
      </c>
      <c r="E99">
        <f t="shared" si="11"/>
        <v>0.21822341531888903</v>
      </c>
      <c r="F99">
        <f t="shared" si="11"/>
        <v>0.22076314504684441</v>
      </c>
      <c r="G99">
        <f t="shared" si="11"/>
        <v>0.22980019124755718</v>
      </c>
      <c r="H99">
        <f t="shared" si="11"/>
        <v>0.24406010722105592</v>
      </c>
      <c r="I99">
        <f t="shared" si="11"/>
        <v>0.2229051160131556</v>
      </c>
      <c r="J99">
        <f t="shared" si="11"/>
        <v>0.19809180877962793</v>
      </c>
      <c r="K99">
        <f t="shared" si="11"/>
        <v>0.16872684018970524</v>
      </c>
    </row>
    <row r="100" spans="1:11" x14ac:dyDescent="0.3">
      <c r="A100">
        <v>28</v>
      </c>
      <c r="B100">
        <f t="shared" si="11"/>
        <v>0.1260881751197403</v>
      </c>
      <c r="C100">
        <f t="shared" si="11"/>
        <v>0.17448547703958697</v>
      </c>
      <c r="D100">
        <f t="shared" si="11"/>
        <v>0.17612794568457768</v>
      </c>
      <c r="E100">
        <f t="shared" si="11"/>
        <v>0.17784201675333972</v>
      </c>
      <c r="F100">
        <f t="shared" si="11"/>
        <v>0.17932814851970497</v>
      </c>
      <c r="G100">
        <f t="shared" si="11"/>
        <v>0.18452413981768456</v>
      </c>
      <c r="H100">
        <f t="shared" si="11"/>
        <v>0.19553098397830421</v>
      </c>
      <c r="I100">
        <f t="shared" si="11"/>
        <v>0.19418913242082009</v>
      </c>
      <c r="J100">
        <f t="shared" si="11"/>
        <v>0.17129022409344813</v>
      </c>
      <c r="K100">
        <f t="shared" si="11"/>
        <v>0.14383965440968113</v>
      </c>
    </row>
    <row r="101" spans="1:11" x14ac:dyDescent="0.3">
      <c r="A101">
        <v>29</v>
      </c>
      <c r="B101">
        <f t="shared" si="11"/>
        <v>9.2629886376438209E-2</v>
      </c>
      <c r="C101">
        <f t="shared" si="11"/>
        <v>0.12615281347821841</v>
      </c>
      <c r="D101">
        <f t="shared" si="11"/>
        <v>0.12694400725011398</v>
      </c>
      <c r="E101">
        <f t="shared" si="11"/>
        <v>0.12777307399600554</v>
      </c>
      <c r="F101">
        <f t="shared" si="11"/>
        <v>0.12848920697175387</v>
      </c>
      <c r="G101">
        <f t="shared" si="11"/>
        <v>0.13107373616702653</v>
      </c>
      <c r="H101">
        <f t="shared" si="11"/>
        <v>0.13640209434901346</v>
      </c>
      <c r="I101">
        <f t="shared" si="11"/>
        <v>0.13783193535014607</v>
      </c>
      <c r="J101">
        <f t="shared" si="11"/>
        <v>0.13525822083143049</v>
      </c>
      <c r="K101">
        <f t="shared" si="11"/>
        <v>0.11038136566637904</v>
      </c>
    </row>
    <row r="102" spans="1:11" x14ac:dyDescent="0.3">
      <c r="A102">
        <v>30</v>
      </c>
      <c r="B102">
        <f t="shared" si="11"/>
        <v>5.0600494669858102E-2</v>
      </c>
      <c r="C102">
        <f t="shared" si="11"/>
        <v>6.7846655038003092E-2</v>
      </c>
      <c r="D102">
        <f t="shared" si="11"/>
        <v>6.810002748474997E-2</v>
      </c>
      <c r="E102">
        <f t="shared" si="11"/>
        <v>6.8366714843532281E-2</v>
      </c>
      <c r="F102">
        <f t="shared" si="11"/>
        <v>6.859644819963695E-2</v>
      </c>
      <c r="G102">
        <f t="shared" si="11"/>
        <v>6.9448980295583079E-2</v>
      </c>
      <c r="H102">
        <f t="shared" si="11"/>
        <v>7.1225099689578728E-2</v>
      </c>
      <c r="I102">
        <f t="shared" si="11"/>
        <v>7.1585004091074336E-2</v>
      </c>
      <c r="J102">
        <f t="shared" si="11"/>
        <v>7.2244319703634166E-2</v>
      </c>
      <c r="K102">
        <f t="shared" si="11"/>
        <v>6.8351973959798931E-2</v>
      </c>
    </row>
    <row r="103" spans="1:11" x14ac:dyDescent="0.3">
      <c r="A103">
        <v>31</v>
      </c>
      <c r="B103">
        <f t="shared" si="11"/>
        <v>0</v>
      </c>
      <c r="C103">
        <f t="shared" si="11"/>
        <v>0</v>
      </c>
      <c r="D103">
        <f t="shared" si="11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</row>
    <row r="104" spans="1:11" x14ac:dyDescent="0.3">
      <c r="A104" s="457" t="s">
        <v>132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 x14ac:dyDescent="0.3">
      <c r="A105" t="s">
        <v>7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 x14ac:dyDescent="0.3">
      <c r="A106">
        <v>4</v>
      </c>
      <c r="B106">
        <f>SUM(HS!B108*Inittialize!$F$3+HS!B109*Inittialize!$F$4+HS!B110*Inittialize!$F$5+HS!B111*Inittialize!$F$6+HS!B112*Inittialize!$F$7+HS!B113*Inittialize!$F$8+HS!B114*Inittialize!$F$9+HS!B115*Inittialize!$F$10+HS!B116*Inittialize!$F$11+HS!B139*Inittialize!$F$2)</f>
        <v>-0.64969215627243293</v>
      </c>
      <c r="C106">
        <f>SUM(HS!C108*Inittialize!$F$3+HS!C109*Inittialize!$F$4+HS!C110*Inittialize!$F$5+HS!C111*Inittialize!$F$6+HS!C112*Inittialize!$F$7+HS!C113*Inittialize!$F$8+HS!C114*Inittialize!$F$9+HS!C115*Inittialize!$F$10+HS!C116*Inittialize!$F$11+HS!C139*Inittialize!$F$2)</f>
        <v>-0.62794445506581353</v>
      </c>
      <c r="D106">
        <f>SUM(HS!D108*Inittialize!$F$3+HS!D109*Inittialize!$F$4+HS!D110*Inittialize!$F$5+HS!D111*Inittialize!$F$6+HS!D112*Inittialize!$F$7+HS!D113*Inittialize!$F$8+HS!D114*Inittialize!$F$9+HS!D115*Inittialize!$F$10+HS!D116*Inittialize!$F$11+HS!D139*Inittialize!$F$2)</f>
        <v>-0.62549382739723836</v>
      </c>
      <c r="E106">
        <f>SUM(HS!E108*Inittialize!$F$3+HS!E109*Inittialize!$F$4+HS!E110*Inittialize!$F$5+HS!E111*Inittialize!$F$6+HS!E112*Inittialize!$F$7+HS!E113*Inittialize!$F$8+HS!E114*Inittialize!$F$9+HS!E115*Inittialize!$F$10+HS!E116*Inittialize!$F$11+HS!E139*Inittialize!$F$2)</f>
        <v>-0.64139839210054761</v>
      </c>
      <c r="F106">
        <f>SUM(HS!F108*Inittialize!$F$3+HS!F109*Inittialize!$F$4+HS!F110*Inittialize!$F$5+HS!F111*Inittialize!$F$6+HS!F112*Inittialize!$F$7+HS!F113*Inittialize!$F$8+HS!F114*Inittialize!$F$9+HS!F115*Inittialize!$F$10+HS!F116*Inittialize!$F$11+HS!F139*Inittialize!$F$2)</f>
        <v>-0.63951804267999679</v>
      </c>
      <c r="G106">
        <f>SUM(HS!G108*Inittialize!$F$3+HS!G109*Inittialize!$F$4+HS!G110*Inittialize!$F$5+HS!G111*Inittialize!$F$6+HS!G112*Inittialize!$F$7+HS!G113*Inittialize!$F$8+HS!G114*Inittialize!$F$9+HS!G115*Inittialize!$F$10+HS!G116*Inittialize!$F$11+HS!G139*Inittialize!$F$2)</f>
        <v>-0.63283750233551095</v>
      </c>
      <c r="H106">
        <f>SUM(HS!H108*Inittialize!$F$3+HS!H109*Inittialize!$F$4+HS!H110*Inittialize!$F$5+HS!H111*Inittialize!$F$6+HS!H112*Inittialize!$F$7+HS!H113*Inittialize!$F$8+HS!H114*Inittialize!$F$9+HS!H115*Inittialize!$F$10+HS!H116*Inittialize!$F$11+HS!H139*Inittialize!$F$2)</f>
        <v>-0.49918158357350934</v>
      </c>
      <c r="I106">
        <f>SUM(HS!I108*Inittialize!$F$3+HS!I109*Inittialize!$F$4+HS!I110*Inittialize!$F$5+HS!I111*Inittialize!$F$6+HS!I112*Inittialize!$F$7+HS!I113*Inittialize!$F$8+HS!I114*Inittialize!$F$9+HS!I115*Inittialize!$F$10+HS!I116*Inittialize!$F$11+HS!I139*Inittialize!$F$2)</f>
        <v>-0.53303800219597064</v>
      </c>
      <c r="J106">
        <f>SUM(HS!J108*Inittialize!$F$3+HS!J109*Inittialize!$F$4+HS!J110*Inittialize!$F$5+HS!J111*Inittialize!$F$6+HS!J112*Inittialize!$F$7+HS!J113*Inittialize!$F$8+HS!J114*Inittialize!$F$9+HS!J115*Inittialize!$F$10+HS!J116*Inittialize!$F$11+HS!J139*Inittialize!$F$2)</f>
        <v>-0.57336816996507856</v>
      </c>
      <c r="K106">
        <f>SUM(HS!K108*Inittialize!$F$3+HS!K109*Inittialize!$F$4+HS!K110*Inittialize!$F$5+HS!K111*Inittialize!$F$6+HS!K112*Inittialize!$F$7+HS!K113*Inittialize!$F$8+HS!K114*Inittialize!$F$9+HS!K115*Inittialize!$F$10+HS!K116*Inittialize!$F$11+HS!K139*Inittialize!$F$2)</f>
        <v>-0.62034738716819848</v>
      </c>
    </row>
    <row r="107" spans="1:11" x14ac:dyDescent="0.3">
      <c r="A107">
        <v>5</v>
      </c>
      <c r="B107">
        <f>SUM(HS!B109*Inittialize!$F$3+HS!B110*Inittialize!$F$4+HS!B111*Inittialize!$F$5+HS!B112*Inittialize!$F$6+HS!B113*Inittialize!$F$7+HS!B114*Inittialize!$F$8+HS!B115*Inittialize!$F$9+HS!B116*Inittialize!$F$10+HS!B117*Inittialize!$F$11+HS!B140*Inittialize!$F$2)</f>
        <v>-0.66161021563681621</v>
      </c>
      <c r="C107">
        <f>SUM(HS!C109*Inittialize!$F$3+HS!C110*Inittialize!$F$4+HS!C111*Inittialize!$F$5+HS!C112*Inittialize!$F$6+HS!C113*Inittialize!$F$7+HS!C114*Inittialize!$F$8+HS!C115*Inittialize!$F$9+HS!C116*Inittialize!$F$10+HS!C117*Inittialize!$F$11+HS!C140*Inittialize!$F$2)</f>
        <v>-0.63975586028521114</v>
      </c>
      <c r="D107">
        <f>SUM(HS!D109*Inittialize!$F$3+HS!D110*Inittialize!$F$4+HS!D111*Inittialize!$F$5+HS!D112*Inittialize!$F$6+HS!D113*Inittialize!$F$7+HS!D114*Inittialize!$F$8+HS!D115*Inittialize!$F$9+HS!D116*Inittialize!$F$10+HS!D117*Inittialize!$F$11+HS!D140*Inittialize!$F$2)</f>
        <v>-0.63747965223362502</v>
      </c>
      <c r="E107">
        <f>SUM(HS!E109*Inittialize!$F$3+HS!E110*Inittialize!$F$4+HS!E111*Inittialize!$F$5+HS!E112*Inittialize!$F$6+HS!E113*Inittialize!$F$7+HS!E114*Inittialize!$F$8+HS!E115*Inittialize!$F$9+HS!E116*Inittialize!$F$10+HS!E117*Inittialize!$F$11+HS!E140*Inittialize!$F$2)</f>
        <v>-0.65226238668282521</v>
      </c>
      <c r="F107">
        <f>SUM(HS!F109*Inittialize!$F$3+HS!F110*Inittialize!$F$4+HS!F111*Inittialize!$F$5+HS!F112*Inittialize!$F$6+HS!F113*Inittialize!$F$7+HS!F114*Inittialize!$F$8+HS!F115*Inittialize!$F$9+HS!F116*Inittialize!$F$10+HS!F117*Inittialize!$F$11+HS!F140*Inittialize!$F$2)</f>
        <v>-0.65051607184757509</v>
      </c>
      <c r="G107">
        <f>SUM(HS!G109*Inittialize!$F$3+HS!G110*Inittialize!$F$4+HS!G111*Inittialize!$F$5+HS!G112*Inittialize!$F$6+HS!G113*Inittialize!$F$7+HS!G114*Inittialize!$F$8+HS!G115*Inittialize!$F$9+HS!G116*Inittialize!$F$10+HS!G117*Inittialize!$F$11+HS!G140*Inittialize!$F$2)</f>
        <v>-0.64431188412953411</v>
      </c>
      <c r="H107">
        <f>SUM(HS!H109*Inittialize!$F$3+HS!H110*Inittialize!$F$4+HS!H111*Inittialize!$F$5+HS!H112*Inittialize!$F$6+HS!H113*Inittialize!$F$7+HS!H114*Inittialize!$F$8+HS!H115*Inittialize!$F$9+HS!H116*Inittialize!$F$10+HS!H117*Inittialize!$F$11+HS!H140*Inittialize!$F$2)</f>
        <v>-0.51628322192830511</v>
      </c>
      <c r="I107">
        <f>SUM(HS!I109*Inittialize!$F$3+HS!I110*Inittialize!$F$4+HS!I111*Inittialize!$F$5+HS!I112*Inittialize!$F$6+HS!I113*Inittialize!$F$7+HS!I114*Inittialize!$F$8+HS!I115*Inittialize!$F$9+HS!I116*Inittialize!$F$10+HS!I117*Inittialize!$F$11+HS!I140*Inittialize!$F$2)</f>
        <v>-0.54901899374941099</v>
      </c>
      <c r="J107">
        <f>SUM(HS!J109*Inittialize!$F$3+HS!J110*Inittialize!$F$4+HS!J111*Inittialize!$F$5+HS!J112*Inittialize!$F$6+HS!J113*Inittialize!$F$7+HS!J114*Inittialize!$F$8+HS!J115*Inittialize!$F$9+HS!J116*Inittialize!$F$10+HS!J117*Inittialize!$F$11+HS!J140*Inittialize!$F$2)</f>
        <v>-0.58797254265475285</v>
      </c>
      <c r="K107">
        <f>SUM(HS!K109*Inittialize!$F$3+HS!K110*Inittialize!$F$4+HS!K111*Inittialize!$F$5+HS!K112*Inittialize!$F$6+HS!K113*Inittialize!$F$7+HS!K114*Inittialize!$F$8+HS!K115*Inittialize!$F$9+HS!K116*Inittialize!$F$10+HS!K117*Inittialize!$F$11+HS!K140*Inittialize!$F$2)</f>
        <v>-0.63328384702255858</v>
      </c>
    </row>
    <row r="108" spans="1:11" x14ac:dyDescent="0.3">
      <c r="A108">
        <v>6</v>
      </c>
      <c r="B108">
        <f>SUM(HS!B110*Inittialize!$F$3+HS!B111*Inittialize!$F$4+HS!B112*Inittialize!$F$5+HS!B113*Inittialize!$F$6+HS!B114*Inittialize!$F$7+HS!B115*Inittialize!$F$8+HS!B116*Inittialize!$F$9+HS!B117*Inittialize!$F$10+HS!B118*Inittialize!$F$11+HS!B141*Inittialize!$F$2)</f>
        <v>-0.67780484725526791</v>
      </c>
      <c r="C108">
        <f>SUM(HS!C110*Inittialize!$F$3+HS!C111*Inittialize!$F$4+HS!C112*Inittialize!$F$5+HS!C113*Inittialize!$F$6+HS!C114*Inittialize!$F$7+HS!C115*Inittialize!$F$8+HS!C116*Inittialize!$F$9+HS!C117*Inittialize!$F$10+HS!C118*Inittialize!$F$11+HS!C141*Inittialize!$F$2)</f>
        <v>-0.65118323227086761</v>
      </c>
      <c r="D108">
        <f>SUM(HS!D110*Inittialize!$F$3+HS!D111*Inittialize!$F$4+HS!D112*Inittialize!$F$5+HS!D113*Inittialize!$F$6+HS!D114*Inittialize!$F$7+HS!D115*Inittialize!$F$8+HS!D116*Inittialize!$F$9+HS!D117*Inittialize!$F$10+HS!D118*Inittialize!$F$11+HS!D141*Inittialize!$F$2)</f>
        <v>-0.64909810474299945</v>
      </c>
      <c r="E108">
        <f>SUM(HS!E110*Inittialize!$F$3+HS!E111*Inittialize!$F$4+HS!E112*Inittialize!$F$5+HS!E113*Inittialize!$F$6+HS!E114*Inittialize!$F$7+HS!E115*Inittialize!$F$8+HS!E116*Inittialize!$F$9+HS!E117*Inittialize!$F$10+HS!E118*Inittialize!$F$11+HS!E141*Inittialize!$F$2)</f>
        <v>-0.66292687509510151</v>
      </c>
      <c r="F108">
        <f>SUM(HS!F110*Inittialize!$F$3+HS!F111*Inittialize!$F$4+HS!F112*Inittialize!$F$5+HS!F113*Inittialize!$F$6+HS!F114*Inittialize!$F$7+HS!F115*Inittialize!$F$8+HS!F116*Inittialize!$F$9+HS!F117*Inittialize!$F$10+HS!F118*Inittialize!$F$11+HS!F141*Inittialize!$F$2)</f>
        <v>-0.6613324742233252</v>
      </c>
      <c r="G108">
        <f>SUM(HS!G110*Inittialize!$F$3+HS!G111*Inittialize!$F$4+HS!G112*Inittialize!$F$5+HS!G113*Inittialize!$F$6+HS!G114*Inittialize!$F$7+HS!G115*Inittialize!$F$8+HS!G116*Inittialize!$F$9+HS!G117*Inittialize!$F$10+HS!G118*Inittialize!$F$11+HS!G141*Inittialize!$F$2)</f>
        <v>-0.65566123977056312</v>
      </c>
      <c r="H108">
        <f>SUM(HS!H110*Inittialize!$F$3+HS!H111*Inittialize!$F$4+HS!H112*Inittialize!$F$5+HS!H113*Inittialize!$F$6+HS!H114*Inittialize!$F$7+HS!H115*Inittialize!$F$8+HS!H116*Inittialize!$F$9+HS!H117*Inittialize!$F$10+HS!H118*Inittialize!$F$11+HS!H141*Inittialize!$F$2)</f>
        <v>-0.53412528358263123</v>
      </c>
      <c r="I108">
        <f>SUM(HS!I110*Inittialize!$F$3+HS!I111*Inittialize!$F$4+HS!I112*Inittialize!$F$5+HS!I113*Inittialize!$F$6+HS!I114*Inittialize!$F$7+HS!I115*Inittialize!$F$8+HS!I116*Inittialize!$F$9+HS!I117*Inittialize!$F$10+HS!I118*Inittialize!$F$11+HS!I141*Inittialize!$F$2)</f>
        <v>-0.5657286516448633</v>
      </c>
      <c r="J108">
        <f>SUM(HS!J110*Inittialize!$F$3+HS!J111*Inittialize!$F$4+HS!J112*Inittialize!$F$5+HS!J113*Inittialize!$F$6+HS!J114*Inittialize!$F$7+HS!J115*Inittialize!$F$8+HS!J116*Inittialize!$F$9+HS!J117*Inittialize!$F$10+HS!J118*Inittialize!$F$11+HS!J141*Inittialize!$F$2)</f>
        <v>-0.60258608955731263</v>
      </c>
      <c r="K108">
        <f>SUM(HS!K110*Inittialize!$F$3+HS!K111*Inittialize!$F$4+HS!K112*Inittialize!$F$5+HS!K113*Inittialize!$F$6+HS!K114*Inittialize!$F$7+HS!K115*Inittialize!$F$8+HS!K116*Inittialize!$F$9+HS!K117*Inittialize!$F$10+HS!K118*Inittialize!$F$11+HS!K141*Inittialize!$F$2)</f>
        <v>-0.64629383657022199</v>
      </c>
    </row>
    <row r="109" spans="1:11" x14ac:dyDescent="0.3">
      <c r="A109">
        <v>7</v>
      </c>
      <c r="B109">
        <f>SUM(HS!B111*Inittialize!$F$3+HS!B112*Inittialize!$F$4+HS!B113*Inittialize!$F$5+HS!B114*Inittialize!$F$6+HS!B115*Inittialize!$F$7+HS!B116*Inittialize!$F$8+HS!B117*Inittialize!$F$9+HS!B118*Inittialize!$F$10+HS!B119*Inittialize!$F$11+HS!B142*Inittialize!$F$2)</f>
        <v>-0.65408751348945049</v>
      </c>
      <c r="C109">
        <f>SUM(HS!C111*Inittialize!$F$3+HS!C112*Inittialize!$F$4+HS!C113*Inittialize!$F$5+HS!C114*Inittialize!$F$6+HS!C115*Inittialize!$F$7+HS!C116*Inittialize!$F$8+HS!C117*Inittialize!$F$9+HS!C118*Inittialize!$F$10+HS!C119*Inittialize!$F$11+HS!C142*Inittialize!$F$2)</f>
        <v>-0.57459899474076515</v>
      </c>
      <c r="D109">
        <f>SUM(HS!D111*Inittialize!$F$3+HS!D112*Inittialize!$F$4+HS!D113*Inittialize!$F$5+HS!D114*Inittialize!$F$6+HS!D115*Inittialize!$F$7+HS!D116*Inittialize!$F$8+HS!D117*Inittialize!$F$9+HS!D118*Inittialize!$F$10+HS!D119*Inittialize!$F$11+HS!D142*Inittialize!$F$2)</f>
        <v>-0.56785808138444083</v>
      </c>
      <c r="E109">
        <f>SUM(HS!E111*Inittialize!$F$3+HS!E112*Inittialize!$F$4+HS!E113*Inittialize!$F$5+HS!E114*Inittialize!$F$6+HS!E115*Inittialize!$F$7+HS!E116*Inittialize!$F$8+HS!E117*Inittialize!$F$9+HS!E118*Inittialize!$F$10+HS!E119*Inittialize!$F$11+HS!E142*Inittialize!$F$2)</f>
        <v>-0.57497300528939332</v>
      </c>
      <c r="F109">
        <f>SUM(HS!F111*Inittialize!$F$3+HS!F112*Inittialize!$F$4+HS!F113*Inittialize!$F$5+HS!F114*Inittialize!$F$6+HS!F115*Inittialize!$F$7+HS!F116*Inittialize!$F$8+HS!F117*Inittialize!$F$9+HS!F118*Inittialize!$F$10+HS!F119*Inittialize!$F$11+HS!F142*Inittialize!$F$2)</f>
        <v>-0.56922223373423586</v>
      </c>
      <c r="G109">
        <f>SUM(HS!G111*Inittialize!$F$3+HS!G112*Inittialize!$F$4+HS!G113*Inittialize!$F$5+HS!G114*Inittialize!$F$6+HS!G115*Inittialize!$F$7+HS!G116*Inittialize!$F$8+HS!G117*Inittialize!$F$9+HS!G118*Inittialize!$F$10+HS!G119*Inittialize!$F$11+HS!G142*Inittialize!$F$2)</f>
        <v>-0.54851117635997992</v>
      </c>
      <c r="H109">
        <f>SUM(HS!H111*Inittialize!$F$3+HS!H112*Inittialize!$F$4+HS!H113*Inittialize!$F$5+HS!H114*Inittialize!$F$6+HS!H115*Inittialize!$F$7+HS!H116*Inittialize!$F$8+HS!H117*Inittialize!$F$9+HS!H118*Inittialize!$F$10+HS!H119*Inittialize!$F$11+HS!H142*Inittialize!$F$2)</f>
        <v>-0.44806397377899709</v>
      </c>
      <c r="I109">
        <f>SUM(HS!I111*Inittialize!$F$3+HS!I112*Inittialize!$F$4+HS!I113*Inittialize!$F$5+HS!I114*Inittialize!$F$6+HS!I115*Inittialize!$F$7+HS!I116*Inittialize!$F$8+HS!I117*Inittialize!$F$9+HS!I118*Inittialize!$F$10+HS!I119*Inittialize!$F$11+HS!I142*Inittialize!$F$2)</f>
        <v>-0.54649948645992685</v>
      </c>
      <c r="J109">
        <f>SUM(HS!J111*Inittialize!$F$3+HS!J112*Inittialize!$F$4+HS!J113*Inittialize!$F$5+HS!J114*Inittialize!$F$6+HS!J115*Inittialize!$F$7+HS!J116*Inittialize!$F$8+HS!J117*Inittialize!$F$9+HS!J118*Inittialize!$F$10+HS!J119*Inittialize!$F$11+HS!J142*Inittialize!$F$2)</f>
        <v>-0.59178605557427866</v>
      </c>
      <c r="K109">
        <f>SUM(HS!K111*Inittialize!$F$3+HS!K112*Inittialize!$F$4+HS!K113*Inittialize!$F$5+HS!K114*Inittialize!$F$6+HS!K115*Inittialize!$F$7+HS!K116*Inittialize!$F$8+HS!K117*Inittialize!$F$9+HS!K118*Inittialize!$F$10+HS!K119*Inittialize!$F$11+HS!K142*Inittialize!$F$2)</f>
        <v>-0.63228864704315768</v>
      </c>
    </row>
    <row r="110" spans="1:11" x14ac:dyDescent="0.3">
      <c r="A110">
        <v>8</v>
      </c>
      <c r="B110">
        <f>SUM(HS!B112*Inittialize!$F$3+HS!B113*Inittialize!$F$4+HS!B114*Inittialize!$F$5+HS!B115*Inittialize!$F$6+HS!B116*Inittialize!$F$7+HS!B117*Inittialize!$F$8+HS!B118*Inittialize!$F$9+HS!B119*Inittialize!$F$10+HS!B120*Inittialize!$F$11+HS!B143*Inittialize!$F$2)</f>
        <v>-0.61870368335035075</v>
      </c>
      <c r="C110">
        <f>SUM(HS!C112*Inittialize!$F$3+HS!C113*Inittialize!$F$4+HS!C114*Inittialize!$F$5+HS!C115*Inittialize!$F$6+HS!C116*Inittialize!$F$7+HS!C117*Inittialize!$F$8+HS!C118*Inittialize!$F$9+HS!C119*Inittialize!$F$10+HS!C120*Inittialize!$F$11+HS!C143*Inittialize!$F$2)</f>
        <v>-0.52570125482952001</v>
      </c>
      <c r="D110">
        <f>SUM(HS!D112*Inittialize!$F$3+HS!D113*Inittialize!$F$4+HS!D114*Inittialize!$F$5+HS!D115*Inittialize!$F$6+HS!D116*Inittialize!$F$7+HS!D117*Inittialize!$F$8+HS!D118*Inittialize!$F$9+HS!D119*Inittialize!$F$10+HS!D120*Inittialize!$F$11+HS!D143*Inittialize!$F$2)</f>
        <v>-0.51982063212531804</v>
      </c>
      <c r="E110">
        <f>SUM(HS!E112*Inittialize!$F$3+HS!E113*Inittialize!$F$4+HS!E114*Inittialize!$F$5+HS!E115*Inittialize!$F$6+HS!E116*Inittialize!$F$7+HS!E117*Inittialize!$F$8+HS!E118*Inittialize!$F$9+HS!E119*Inittialize!$F$10+HS!E120*Inittialize!$F$11+HS!E143*Inittialize!$F$2)</f>
        <v>-0.52686965809573971</v>
      </c>
      <c r="F110">
        <f>SUM(HS!F112*Inittialize!$F$3+HS!F113*Inittialize!$F$4+HS!F114*Inittialize!$F$5+HS!F115*Inittialize!$F$6+HS!F116*Inittialize!$F$7+HS!F117*Inittialize!$F$8+HS!F118*Inittialize!$F$9+HS!F119*Inittialize!$F$10+HS!F120*Inittialize!$F$11+HS!F143*Inittialize!$F$2)</f>
        <v>-0.52180592231171319</v>
      </c>
      <c r="G110">
        <f>SUM(HS!G112*Inittialize!$F$3+HS!G113*Inittialize!$F$4+HS!G114*Inittialize!$F$5+HS!G115*Inittialize!$F$6+HS!G116*Inittialize!$F$7+HS!G117*Inittialize!$F$8+HS!G118*Inittialize!$F$9+HS!G119*Inittialize!$F$10+HS!G120*Inittialize!$F$11+HS!G143*Inittialize!$F$2)</f>
        <v>-0.50419996892272845</v>
      </c>
      <c r="H110">
        <f>SUM(HS!H112*Inittialize!$F$3+HS!H113*Inittialize!$F$4+HS!H114*Inittialize!$F$5+HS!H115*Inittialize!$F$6+HS!H116*Inittialize!$F$7+HS!H117*Inittialize!$F$8+HS!H118*Inittialize!$F$9+HS!H119*Inittialize!$F$10+HS!H120*Inittialize!$F$11+HS!H143*Inittialize!$F$2)</f>
        <v>-0.40009338241588083</v>
      </c>
      <c r="I110">
        <f>SUM(HS!I112*Inittialize!$F$3+HS!I113*Inittialize!$F$4+HS!I114*Inittialize!$F$5+HS!I115*Inittialize!$F$6+HS!I116*Inittialize!$F$7+HS!I117*Inittialize!$F$8+HS!I118*Inittialize!$F$9+HS!I119*Inittialize!$F$10+HS!I120*Inittialize!$F$11+HS!I143*Inittialize!$F$2)</f>
        <v>-0.44404302315822308</v>
      </c>
      <c r="J110">
        <f>SUM(HS!J112*Inittialize!$F$3+HS!J113*Inittialize!$F$4+HS!J114*Inittialize!$F$5+HS!J115*Inittialize!$F$6+HS!J116*Inittialize!$F$7+HS!J117*Inittialize!$F$8+HS!J118*Inittialize!$F$9+HS!J119*Inittialize!$F$10+HS!J120*Inittialize!$F$11+HS!J143*Inittialize!$F$2)</f>
        <v>-0.54699786561582064</v>
      </c>
      <c r="K110">
        <f>SUM(HS!K112*Inittialize!$F$3+HS!K113*Inittialize!$F$4+HS!K114*Inittialize!$F$5+HS!K115*Inittialize!$F$6+HS!K116*Inittialize!$F$7+HS!K117*Inittialize!$F$8+HS!K118*Inittialize!$F$9+HS!K119*Inittialize!$F$10+HS!K120*Inittialize!$F$11+HS!K143*Inittialize!$F$2)</f>
        <v>-0.60080448007436693</v>
      </c>
    </row>
    <row r="111" spans="1:11" x14ac:dyDescent="0.3">
      <c r="A111">
        <v>9</v>
      </c>
      <c r="B111">
        <f>SUM(HS!B113*Inittialize!$F$3+HS!B114*Inittialize!$F$4+HS!B115*Inittialize!$F$5+HS!B116*Inittialize!$F$6+HS!B117*Inittialize!$F$7+HS!B118*Inittialize!$F$8+HS!B119*Inittialize!$F$9+HS!B120*Inittialize!$F$10+HS!B121*Inittialize!$F$11+HS!B144*Inittialize!$F$2)</f>
        <v>-0.57933468405491317</v>
      </c>
      <c r="C111">
        <f>SUM(HS!C113*Inittialize!$F$3+HS!C114*Inittialize!$F$4+HS!C115*Inittialize!$F$5+HS!C116*Inittialize!$F$6+HS!C117*Inittialize!$F$7+HS!C118*Inittialize!$F$8+HS!C119*Inittialize!$F$9+HS!C120*Inittialize!$F$10+HS!C121*Inittialize!$F$11+HS!C144*Inittialize!$F$2)</f>
        <v>-0.47296850799930379</v>
      </c>
      <c r="D111">
        <f>SUM(HS!D113*Inittialize!$F$3+HS!D114*Inittialize!$F$4+HS!D115*Inittialize!$F$5+HS!D116*Inittialize!$F$6+HS!D117*Inittialize!$F$7+HS!D118*Inittialize!$F$8+HS!D119*Inittialize!$F$9+HS!D120*Inittialize!$F$10+HS!D121*Inittialize!$F$11+HS!D144*Inittialize!$F$2)</f>
        <v>-0.46806812405463022</v>
      </c>
      <c r="E111">
        <f>SUM(HS!E113*Inittialize!$F$3+HS!E114*Inittialize!$F$4+HS!E115*Inittialize!$F$5+HS!E116*Inittialize!$F$6+HS!E117*Inittialize!$F$7+HS!E118*Inittialize!$F$8+HS!E119*Inittialize!$F$9+HS!E120*Inittialize!$F$10+HS!E121*Inittialize!$F$11+HS!E144*Inittialize!$F$2)</f>
        <v>-0.47524662105573579</v>
      </c>
      <c r="F111">
        <f>SUM(HS!F113*Inittialize!$F$3+HS!F114*Inittialize!$F$4+HS!F115*Inittialize!$F$5+HS!F116*Inittialize!$F$6+HS!F117*Inittialize!$F$7+HS!F118*Inittialize!$F$8+HS!F119*Inittialize!$F$9+HS!F120*Inittialize!$F$10+HS!F121*Inittialize!$F$11+HS!F144*Inittialize!$F$2)</f>
        <v>-0.47105232864362206</v>
      </c>
      <c r="G111">
        <f>SUM(HS!G113*Inittialize!$F$3+HS!G114*Inittialize!$F$4+HS!G115*Inittialize!$F$5+HS!G116*Inittialize!$F$6+HS!G117*Inittialize!$F$7+HS!G118*Inittialize!$F$8+HS!G119*Inittialize!$F$9+HS!G120*Inittialize!$F$10+HS!G121*Inittialize!$F$11+HS!G144*Inittialize!$F$2)</f>
        <v>-0.45612413374487487</v>
      </c>
      <c r="H111">
        <f>SUM(HS!H113*Inittialize!$F$3+HS!H114*Inittialize!$F$4+HS!H115*Inittialize!$F$5+HS!H116*Inittialize!$F$6+HS!H117*Inittialize!$F$7+HS!H118*Inittialize!$F$8+HS!H119*Inittialize!$F$9+HS!H120*Inittialize!$F$10+HS!H121*Inittialize!$F$11+HS!H144*Inittialize!$F$2)</f>
        <v>-0.36292586807283833</v>
      </c>
      <c r="I111">
        <f>SUM(HS!I113*Inittialize!$F$3+HS!I114*Inittialize!$F$4+HS!I115*Inittialize!$F$5+HS!I116*Inittialize!$F$6+HS!I117*Inittialize!$F$7+HS!I118*Inittialize!$F$8+HS!I119*Inittialize!$F$9+HS!I120*Inittialize!$F$10+HS!I121*Inittialize!$F$11+HS!I144*Inittialize!$F$2)</f>
        <v>-0.39271659089901562</v>
      </c>
      <c r="J111">
        <f>SUM(HS!J113*Inittialize!$F$3+HS!J114*Inittialize!$F$4+HS!J115*Inittialize!$F$5+HS!J116*Inittialize!$F$6+HS!J117*Inittialize!$F$7+HS!J118*Inittialize!$F$8+HS!J119*Inittialize!$F$9+HS!J120*Inittialize!$F$10+HS!J121*Inittialize!$F$11+HS!J144*Inittialize!$F$2)</f>
        <v>-0.44112297012360069</v>
      </c>
      <c r="K111">
        <f>SUM(HS!K113*Inittialize!$F$3+HS!K114*Inittialize!$F$4+HS!K115*Inittialize!$F$5+HS!K116*Inittialize!$F$6+HS!K117*Inittialize!$F$7+HS!K118*Inittialize!$F$8+HS!K119*Inittialize!$F$9+HS!K120*Inittialize!$F$10+HS!K121*Inittialize!$F$11+HS!K144*Inittialize!$F$2)</f>
        <v>-0.54988410919942199</v>
      </c>
    </row>
    <row r="112" spans="1:11" x14ac:dyDescent="0.3">
      <c r="A112">
        <v>10</v>
      </c>
      <c r="B112">
        <f>SUM(HS!B114*Inittialize!$F$3+HS!B115*Inittialize!$F$4+HS!B116*Inittialize!$F$5+HS!B117*Inittialize!$F$6+HS!B118*Inittialize!$F$7+HS!B119*Inittialize!$F$8+HS!B120*Inittialize!$F$9+HS!B121*Inittialize!$F$10+HS!B122*Inittialize!$F$11+HS!B145*Inittialize!$F$2)</f>
        <v>-0.51971754456469177</v>
      </c>
      <c r="C112">
        <f>SUM(HS!C114*Inittialize!$F$3+HS!C115*Inittialize!$F$4+HS!C116*Inittialize!$F$5+HS!C117*Inittialize!$F$6+HS!C118*Inittialize!$F$7+HS!C119*Inittialize!$F$8+HS!C120*Inittialize!$F$9+HS!C121*Inittialize!$F$10+HS!C122*Inittialize!$F$11+HS!C145*Inittialize!$F$2)</f>
        <v>-0.41455289302374626</v>
      </c>
      <c r="D112">
        <f>SUM(HS!D114*Inittialize!$F$3+HS!D115*Inittialize!$F$4+HS!D116*Inittialize!$F$5+HS!D117*Inittialize!$F$6+HS!D118*Inittialize!$F$7+HS!D119*Inittialize!$F$8+HS!D120*Inittialize!$F$9+HS!D121*Inittialize!$F$10+HS!D122*Inittialize!$F$11+HS!D145*Inittialize!$F$2)</f>
        <v>-0.41074063571208014</v>
      </c>
      <c r="E112">
        <f>SUM(HS!E114*Inittialize!$F$3+HS!E115*Inittialize!$F$4+HS!E116*Inittialize!$F$5+HS!E117*Inittialize!$F$6+HS!E118*Inittialize!$F$7+HS!E119*Inittialize!$F$8+HS!E120*Inittialize!$F$9+HS!E121*Inittialize!$F$10+HS!E122*Inittialize!$F$11+HS!E145*Inittialize!$F$2)</f>
        <v>-0.4181729491437069</v>
      </c>
      <c r="F112">
        <f>SUM(HS!F114*Inittialize!$F$3+HS!F115*Inittialize!$F$4+HS!F116*Inittialize!$F$5+HS!F117*Inittialize!$F$6+HS!F118*Inittialize!$F$7+HS!F119*Inittialize!$F$8+HS!F120*Inittialize!$F$9+HS!F121*Inittialize!$F$10+HS!F122*Inittialize!$F$11+HS!F145*Inittialize!$F$2)</f>
        <v>-0.41494401934743752</v>
      </c>
      <c r="G112">
        <f>SUM(HS!G114*Inittialize!$F$3+HS!G115*Inittialize!$F$4+HS!G116*Inittialize!$F$5+HS!G117*Inittialize!$F$6+HS!G118*Inittialize!$F$7+HS!G119*Inittialize!$F$8+HS!G120*Inittialize!$F$9+HS!G121*Inittialize!$F$10+HS!G122*Inittialize!$F$11+HS!G145*Inittialize!$F$2)</f>
        <v>-0.40334937685888633</v>
      </c>
      <c r="H112">
        <f>SUM(HS!H114*Inittialize!$F$3+HS!H115*Inittialize!$F$4+HS!H116*Inittialize!$F$5+HS!H117*Inittialize!$F$6+HS!H118*Inittialize!$F$7+HS!H119*Inittialize!$F$8+HS!H120*Inittialize!$F$9+HS!H121*Inittialize!$F$10+HS!H122*Inittialize!$F$11+HS!H145*Inittialize!$F$2)</f>
        <v>-0.3213752943194127</v>
      </c>
      <c r="I112">
        <f>SUM(HS!I114*Inittialize!$F$3+HS!I115*Inittialize!$F$4+HS!I116*Inittialize!$F$5+HS!I117*Inittialize!$F$6+HS!I118*Inittialize!$F$7+HS!I119*Inittialize!$F$8+HS!I120*Inittialize!$F$9+HS!I121*Inittialize!$F$10+HS!I122*Inittialize!$F$11+HS!I145*Inittialize!$F$2)</f>
        <v>-0.35093893283822203</v>
      </c>
      <c r="J112">
        <f>SUM(HS!J114*Inittialize!$F$3+HS!J115*Inittialize!$F$4+HS!J116*Inittialize!$F$5+HS!J117*Inittialize!$F$6+HS!J118*Inittialize!$F$7+HS!J119*Inittialize!$F$8+HS!J120*Inittialize!$F$9+HS!J121*Inittialize!$F$10+HS!J122*Inittialize!$F$11+HS!J145*Inittialize!$F$2)</f>
        <v>-0.38490346848624718</v>
      </c>
      <c r="K112">
        <f>SUM(HS!K114*Inittialize!$F$3+HS!K115*Inittialize!$F$4+HS!K116*Inittialize!$F$5+HS!K117*Inittialize!$F$6+HS!K118*Inittialize!$F$7+HS!K119*Inittialize!$F$8+HS!K120*Inittialize!$F$9+HS!K121*Inittialize!$F$10+HS!K122*Inittialize!$F$11+HS!K145*Inittialize!$F$2)</f>
        <v>-0.4391161443290561</v>
      </c>
    </row>
    <row r="113" spans="1:11" x14ac:dyDescent="0.3">
      <c r="A113">
        <v>11</v>
      </c>
      <c r="B113">
        <f>SUM(HS!B115*Inittialize!$F$3+HS!B116*Inittialize!$F$4+HS!B117*Inittialize!$F$5+HS!B118*Inittialize!$F$6+HS!B119*Inittialize!$F$7+HS!B120*Inittialize!$F$8+HS!B121*Inittialize!$F$9+HS!B122*Inittialize!$F$10+HS!B123*Inittialize!$F$11+HS!B146*Inittialize!$F$2)</f>
        <v>-0.44074979780503526</v>
      </c>
      <c r="C113">
        <f>SUM(HS!C115*Inittialize!$F$3+HS!C116*Inittialize!$F$4+HS!C117*Inittialize!$F$5+HS!C118*Inittialize!$F$6+HS!C119*Inittialize!$F$7+HS!C120*Inittialize!$F$8+HS!C121*Inittialize!$F$9+HS!C122*Inittialize!$F$10+HS!C123*Inittialize!$F$11+HS!C146*Inittialize!$F$2)</f>
        <v>-0.38732362736852477</v>
      </c>
      <c r="D113">
        <f>SUM(HS!D115*Inittialize!$F$3+HS!D116*Inittialize!$F$4+HS!D117*Inittialize!$F$5+HS!D118*Inittialize!$F$6+HS!D119*Inittialize!$F$7+HS!D120*Inittialize!$F$8+HS!D121*Inittialize!$F$9+HS!D122*Inittialize!$F$10+HS!D123*Inittialize!$F$11+HS!D146*Inittialize!$F$2)</f>
        <v>-0.38427148739709915</v>
      </c>
      <c r="E113">
        <f>SUM(HS!E115*Inittialize!$F$3+HS!E116*Inittialize!$F$4+HS!E117*Inittialize!$F$5+HS!E118*Inittialize!$F$6+HS!E119*Inittialize!$F$7+HS!E120*Inittialize!$F$8+HS!E121*Inittialize!$F$9+HS!E122*Inittialize!$F$10+HS!E123*Inittialize!$F$11+HS!E146*Inittialize!$F$2)</f>
        <v>-0.39250386290507289</v>
      </c>
      <c r="F113">
        <f>SUM(HS!F115*Inittialize!$F$3+HS!F116*Inittialize!$F$4+HS!F117*Inittialize!$F$5+HS!F118*Inittialize!$F$6+HS!F119*Inittialize!$F$7+HS!F120*Inittialize!$F$8+HS!F121*Inittialize!$F$9+HS!F122*Inittialize!$F$10+HS!F123*Inittialize!$F$11+HS!F146*Inittialize!$F$2)</f>
        <v>-0.38996413317711753</v>
      </c>
      <c r="G113">
        <f>SUM(HS!G115*Inittialize!$F$3+HS!G116*Inittialize!$F$4+HS!G117*Inittialize!$F$5+HS!G118*Inittialize!$F$6+HS!G119*Inittialize!$F$7+HS!G120*Inittialize!$F$8+HS!G121*Inittialize!$F$9+HS!G122*Inittialize!$F$10+HS!G123*Inittialize!$F$11+HS!G146*Inittialize!$F$2)</f>
        <v>-0.38092708697640476</v>
      </c>
      <c r="H113">
        <f>SUM(HS!H115*Inittialize!$F$3+HS!H116*Inittialize!$F$4+HS!H117*Inittialize!$F$5+HS!H118*Inittialize!$F$6+HS!H119*Inittialize!$F$7+HS!H120*Inittialize!$F$8+HS!H121*Inittialize!$F$9+HS!H122*Inittialize!$F$10+HS!H123*Inittialize!$F$11+HS!H146*Inittialize!$F$2)</f>
        <v>-0.30428136261891797</v>
      </c>
      <c r="I113">
        <f>SUM(HS!I115*Inittialize!$F$3+HS!I116*Inittialize!$F$4+HS!I117*Inittialize!$F$5+HS!I118*Inittialize!$F$6+HS!I119*Inittialize!$F$7+HS!I120*Inittialize!$F$8+HS!I121*Inittialize!$F$9+HS!I122*Inittialize!$F$10+HS!I123*Inittialize!$F$11+HS!I146*Inittialize!$F$2)</f>
        <v>-0.33492471434221421</v>
      </c>
      <c r="J113">
        <f>SUM(HS!J115*Inittialize!$F$3+HS!J116*Inittialize!$F$4+HS!J117*Inittialize!$F$5+HS!J118*Inittialize!$F$6+HS!J119*Inittialize!$F$7+HS!J120*Inittialize!$F$8+HS!J121*Inittialize!$F$9+HS!J122*Inittialize!$F$10+HS!J123*Inittialize!$F$11+HS!J146*Inittialize!$F$2)</f>
        <v>-0.37086719682791891</v>
      </c>
      <c r="K113">
        <f>SUM(HS!K115*Inittialize!$F$3+HS!K116*Inittialize!$F$4+HS!K117*Inittialize!$F$5+HS!K118*Inittialize!$F$6+HS!K119*Inittialize!$F$7+HS!K120*Inittialize!$F$8+HS!K121*Inittialize!$F$9+HS!K122*Inittialize!$F$10+HS!K123*Inittialize!$F$11+HS!K146*Inittialize!$F$2)</f>
        <v>-0.41340283543922207</v>
      </c>
    </row>
    <row r="114" spans="1:11" x14ac:dyDescent="0.3">
      <c r="A114">
        <v>12</v>
      </c>
      <c r="B114">
        <f>SUM(HS!B116*Inittialize!$F$3+HS!B117*Inittialize!$F$4+HS!B118*Inittialize!$F$5+HS!B119*Inittialize!$F$6+HS!B120*Inittialize!$F$7+HS!B121*Inittialize!$F$8+HS!B122*Inittialize!$F$9+HS!B123*Inittialize!$F$10+HS!B124*Inittialize!$F$11+HS!B147*Inittialize!$F$2)</f>
        <v>-0.69498195510467564</v>
      </c>
      <c r="C114">
        <f>SUM(HS!C116*Inittialize!$F$3+HS!C117*Inittialize!$F$4+HS!C118*Inittialize!$F$5+HS!C119*Inittialize!$F$6+HS!C120*Inittialize!$F$7+HS!C121*Inittialize!$F$8+HS!C122*Inittialize!$F$9+HS!C123*Inittialize!$F$10+HS!C124*Inittialize!$F$11+HS!C147*Inittialize!$F$2)</f>
        <v>-0.64537193969934437</v>
      </c>
      <c r="D114">
        <f>SUM(HS!D116*Inittialize!$F$3+HS!D117*Inittialize!$F$4+HS!D118*Inittialize!$F$5+HS!D119*Inittialize!$F$6+HS!D120*Inittialize!$F$7+HS!D121*Inittialize!$F$8+HS!D122*Inittialize!$F$9+HS!D123*Inittialize!$F$10+HS!D124*Inittialize!$F$11+HS!D147*Inittialize!$F$2)</f>
        <v>-0.64253780972587782</v>
      </c>
      <c r="E114">
        <f>SUM(HS!E116*Inittialize!$F$3+HS!E117*Inittialize!$F$4+HS!E118*Inittialize!$F$5+HS!E119*Inittialize!$F$6+HS!E120*Inittialize!$F$7+HS!E121*Inittialize!$F$8+HS!E122*Inittialize!$F$9+HS!E123*Inittialize!$F$10+HS!E124*Inittialize!$F$11+HS!E147*Inittialize!$F$2)</f>
        <v>-0.63958917649104974</v>
      </c>
      <c r="F114">
        <f>SUM(HS!F116*Inittialize!$F$3+HS!F117*Inittialize!$F$4+HS!F118*Inittialize!$F$5+HS!F119*Inittialize!$F$6+HS!F120*Inittialize!$F$7+HS!F121*Inittialize!$F$8+HS!F122*Inittialize!$F$9+HS!F123*Inittialize!$F$10+HS!F124*Inittialize!$F$11+HS!F147*Inittialize!$F$2)</f>
        <v>-0.63704944676309438</v>
      </c>
      <c r="G114">
        <f>SUM(HS!G116*Inittialize!$F$3+HS!G117*Inittialize!$F$4+HS!G118*Inittialize!$F$5+HS!G119*Inittialize!$F$6+HS!G120*Inittialize!$F$7+HS!G121*Inittialize!$F$8+HS!G122*Inittialize!$F$9+HS!G123*Inittialize!$F$10+HS!G124*Inittialize!$F$11+HS!G147*Inittialize!$F$2)</f>
        <v>-0.62801240056238161</v>
      </c>
      <c r="H114">
        <f>SUM(HS!H116*Inittialize!$F$3+HS!H117*Inittialize!$F$4+HS!H118*Inittialize!$F$5+HS!H119*Inittialize!$F$6+HS!H120*Inittialize!$F$7+HS!H121*Inittialize!$F$8+HS!H122*Inittialize!$F$9+HS!H123*Inittialize!$F$10+HS!H124*Inittialize!$F$11+HS!H147*Inittialize!$F$2)</f>
        <v>-0.56826126528899534</v>
      </c>
      <c r="I114">
        <f>SUM(HS!I116*Inittialize!$F$3+HS!I117*Inittialize!$F$4+HS!I118*Inittialize!$F$5+HS!I119*Inittialize!$F$6+HS!I120*Inittialize!$F$7+HS!I121*Inittialize!$F$8+HS!I122*Inittialize!$F$9+HS!I123*Inittialize!$F$10+HS!I124*Inittialize!$F$11+HS!I147*Inittialize!$F$2)</f>
        <v>-0.59671580617491327</v>
      </c>
      <c r="J114">
        <f>SUM(HS!J116*Inittialize!$F$3+HS!J117*Inittialize!$F$4+HS!J118*Inittialize!$F$5+HS!J119*Inittialize!$F$6+HS!J120*Inittialize!$F$7+HS!J121*Inittialize!$F$8+HS!J122*Inittialize!$F$9+HS!J123*Inittialize!$F$10+HS!J124*Inittialize!$F$11+HS!J147*Inittialize!$F$2)</f>
        <v>-0.63009096848306756</v>
      </c>
      <c r="K114">
        <f>SUM(HS!K116*Inittialize!$F$3+HS!K117*Inittialize!$F$4+HS!K118*Inittialize!$F$5+HS!K119*Inittialize!$F$6+HS!K120*Inittialize!$F$7+HS!K121*Inittialize!$F$8+HS!K122*Inittialize!$F$9+HS!K123*Inittialize!$F$10+HS!K124*Inittialize!$F$11+HS!K147*Inittialize!$F$2)</f>
        <v>-0.66958834719356342</v>
      </c>
    </row>
    <row r="115" spans="1:11" x14ac:dyDescent="0.3">
      <c r="A115">
        <v>13</v>
      </c>
      <c r="B115">
        <f>SUM(HS!B117*Inittialize!$F$3+HS!B118*Inittialize!$F$4+HS!B119*Inittialize!$F$5+HS!B120*Inittialize!$F$6+HS!B121*Inittialize!$F$7+HS!B122*Inittialize!$F$8+HS!B123*Inittialize!$F$9+HS!B124*Inittialize!$F$10+HS!B125*Inittialize!$F$11+HS!B148*Inittialize!$F$2)</f>
        <v>-0.71676895831148446</v>
      </c>
      <c r="C115">
        <f>SUM(HS!C117*Inittialize!$F$3+HS!C118*Inittialize!$F$4+HS!C119*Inittialize!$F$5+HS!C120*Inittialize!$F$6+HS!C121*Inittialize!$F$7+HS!C122*Inittialize!$F$8+HS!C123*Inittialize!$F$9+HS!C124*Inittialize!$F$10+HS!C125*Inittialize!$F$11+HS!C148*Inittialize!$F$2)</f>
        <v>-0.66168802251609049</v>
      </c>
      <c r="D115">
        <f>SUM(HS!D117*Inittialize!$F$3+HS!D118*Inittialize!$F$4+HS!D119*Inittialize!$F$5+HS!D120*Inittialize!$F$6+HS!D121*Inittialize!$F$7+HS!D122*Inittialize!$F$8+HS!D123*Inittialize!$F$9+HS!D124*Inittialize!$F$10+HS!D125*Inittialize!$F$11+HS!D148*Inittialize!$F$2)</f>
        <v>-0.65885389254262394</v>
      </c>
      <c r="E115">
        <f>SUM(HS!E117*Inittialize!$F$3+HS!E118*Inittialize!$F$4+HS!E119*Inittialize!$F$5+HS!E120*Inittialize!$F$6+HS!E121*Inittialize!$F$7+HS!E122*Inittialize!$F$8+HS!E123*Inittialize!$F$9+HS!E124*Inittialize!$F$10+HS!E125*Inittialize!$F$11+HS!E148*Inittialize!$F$2)</f>
        <v>-0.65590525930779586</v>
      </c>
      <c r="F115">
        <f>SUM(HS!F117*Inittialize!$F$3+HS!F118*Inittialize!$F$4+HS!F119*Inittialize!$F$5+HS!F120*Inittialize!$F$6+HS!F121*Inittialize!$F$7+HS!F122*Inittialize!$F$8+HS!F123*Inittialize!$F$9+HS!F124*Inittialize!$F$10+HS!F125*Inittialize!$F$11+HS!F148*Inittialize!$F$2)</f>
        <v>-0.65336552957984051</v>
      </c>
      <c r="G115">
        <f>SUM(HS!G117*Inittialize!$F$3+HS!G118*Inittialize!$F$4+HS!G119*Inittialize!$F$5+HS!G120*Inittialize!$F$6+HS!G121*Inittialize!$F$7+HS!G122*Inittialize!$F$8+HS!G123*Inittialize!$F$9+HS!G124*Inittialize!$F$10+HS!G125*Inittialize!$F$11+HS!G148*Inittialize!$F$2)</f>
        <v>-0.64432848337912774</v>
      </c>
      <c r="H115">
        <f>SUM(HS!H117*Inittialize!$F$3+HS!H118*Inittialize!$F$4+HS!H119*Inittialize!$F$5+HS!H120*Inittialize!$F$6+HS!H121*Inittialize!$F$7+HS!H122*Inittialize!$F$8+HS!H123*Inittialize!$F$9+HS!H124*Inittialize!$F$10+HS!H125*Inittialize!$F$11+HS!H148*Inittialize!$F$2)</f>
        <v>-0.59909974633978136</v>
      </c>
      <c r="I115">
        <f>SUM(HS!I117*Inittialize!$F$3+HS!I118*Inittialize!$F$4+HS!I119*Inittialize!$F$5+HS!I120*Inittialize!$F$6+HS!I121*Inittialize!$F$7+HS!I122*Inittialize!$F$8+HS!I123*Inittialize!$F$9+HS!I124*Inittialize!$F$10+HS!I125*Inittialize!$F$11+HS!I148*Inittialize!$F$2)</f>
        <v>-0.62552182001956225</v>
      </c>
      <c r="J115">
        <f>SUM(HS!J117*Inittialize!$F$3+HS!J118*Inittialize!$F$4+HS!J119*Inittialize!$F$5+HS!J120*Inittialize!$F$6+HS!J121*Inittialize!$F$7+HS!J122*Inittialize!$F$8+HS!J123*Inittialize!$F$9+HS!J124*Inittialize!$F$10+HS!J125*Inittialize!$F$11+HS!J148*Inittialize!$F$2)</f>
        <v>-0.65651304216284845</v>
      </c>
      <c r="K115">
        <f>SUM(HS!K117*Inittialize!$F$3+HS!K118*Inittialize!$F$4+HS!K119*Inittialize!$F$5+HS!K120*Inittialize!$F$6+HS!K121*Inittialize!$F$7+HS!K122*Inittialize!$F$8+HS!K123*Inittialize!$F$9+HS!K124*Inittialize!$F$10+HS!K125*Inittialize!$F$11+HS!K148*Inittialize!$F$2)</f>
        <v>-0.69318917953688031</v>
      </c>
    </row>
    <row r="116" spans="1:11" x14ac:dyDescent="0.3">
      <c r="A116">
        <v>14</v>
      </c>
      <c r="B116">
        <f>SUM(HS!B118*Inittialize!$F$3+HS!B119*Inittialize!$F$4+HS!B120*Inittialize!$F$5+HS!B121*Inittialize!$F$6+HS!B122*Inittialize!$F$7+HS!B123*Inittialize!$F$8+HS!B124*Inittialize!$F$9+HS!B125*Inittialize!$F$10+HS!B126*Inittialize!$F$11+HS!B149*Inittialize!$F$2)</f>
        <v>-0.73699974700352133</v>
      </c>
      <c r="C116">
        <f>SUM(HS!C118*Inittialize!$F$3+HS!C119*Inittialize!$F$4+HS!C120*Inittialize!$F$5+HS!C121*Inittialize!$F$6+HS!C122*Inittialize!$F$7+HS!C123*Inittialize!$F$8+HS!C124*Inittialize!$F$9+HS!C125*Inittialize!$F$10+HS!C126*Inittialize!$F$11+HS!C149*Inittialize!$F$2)</f>
        <v>-0.67800410533283662</v>
      </c>
      <c r="D116">
        <f>SUM(HS!D118*Inittialize!$F$3+HS!D119*Inittialize!$F$4+HS!D120*Inittialize!$F$5+HS!D121*Inittialize!$F$6+HS!D122*Inittialize!$F$7+HS!D123*Inittialize!$F$8+HS!D124*Inittialize!$F$9+HS!D125*Inittialize!$F$10+HS!D126*Inittialize!$F$11+HS!D149*Inittialize!$F$2)</f>
        <v>-0.67516997535936996</v>
      </c>
      <c r="E116">
        <f>SUM(HS!E118*Inittialize!$F$3+HS!E119*Inittialize!$F$4+HS!E120*Inittialize!$F$5+HS!E121*Inittialize!$F$6+HS!E122*Inittialize!$F$7+HS!E123*Inittialize!$F$8+HS!E124*Inittialize!$F$9+HS!E125*Inittialize!$F$10+HS!E126*Inittialize!$F$11+HS!E149*Inittialize!$F$2)</f>
        <v>-0.67222134212454199</v>
      </c>
      <c r="F116">
        <f>SUM(HS!F118*Inittialize!$F$3+HS!F119*Inittialize!$F$4+HS!F120*Inittialize!$F$5+HS!F121*Inittialize!$F$6+HS!F122*Inittialize!$F$7+HS!F123*Inittialize!$F$8+HS!F124*Inittialize!$F$9+HS!F125*Inittialize!$F$10+HS!F126*Inittialize!$F$11+HS!F149*Inittialize!$F$2)</f>
        <v>-0.66968161239658663</v>
      </c>
      <c r="G116">
        <f>SUM(HS!G118*Inittialize!$F$3+HS!G119*Inittialize!$F$4+HS!G120*Inittialize!$F$5+HS!G121*Inittialize!$F$6+HS!G122*Inittialize!$F$7+HS!G123*Inittialize!$F$8+HS!G124*Inittialize!$F$9+HS!G125*Inittialize!$F$10+HS!G126*Inittialize!$F$11+HS!G149*Inittialize!$F$2)</f>
        <v>-0.66064456619587375</v>
      </c>
      <c r="H116">
        <f>SUM(HS!H118*Inittialize!$F$3+HS!H119*Inittialize!$F$4+HS!H120*Inittialize!$F$5+HS!H121*Inittialize!$F$6+HS!H122*Inittialize!$F$7+HS!H123*Inittialize!$F$8+HS!H124*Inittialize!$F$9+HS!H125*Inittialize!$F$10+HS!H126*Inittialize!$F$11+HS!H149*Inittialize!$F$2)</f>
        <v>-0.62773547874408275</v>
      </c>
      <c r="I116">
        <f>SUM(HS!I118*Inittialize!$F$3+HS!I119*Inittialize!$F$4+HS!I120*Inittialize!$F$5+HS!I121*Inittialize!$F$6+HS!I122*Inittialize!$F$7+HS!I123*Inittialize!$F$8+HS!I124*Inittialize!$F$9+HS!I125*Inittialize!$F$10+HS!I126*Inittialize!$F$11+HS!I149*Inittialize!$F$2)</f>
        <v>-0.65227026144673639</v>
      </c>
      <c r="J116">
        <f>SUM(HS!J118*Inittialize!$F$3+HS!J119*Inittialize!$F$4+HS!J120*Inittialize!$F$5+HS!J121*Inittialize!$F$6+HS!J122*Inittialize!$F$7+HS!J123*Inittialize!$F$8+HS!J124*Inittialize!$F$9+HS!J125*Inittialize!$F$10+HS!J126*Inittialize!$F$11+HS!J149*Inittialize!$F$2)</f>
        <v>-0.68104782486550219</v>
      </c>
      <c r="K116">
        <f>SUM(HS!K118*Inittialize!$F$3+HS!K119*Inittialize!$F$4+HS!K120*Inittialize!$F$5+HS!K121*Inittialize!$F$6+HS!K122*Inittialize!$F$7+HS!K123*Inittialize!$F$8+HS!K124*Inittialize!$F$9+HS!K125*Inittialize!$F$10+HS!K126*Inittialize!$F$11+HS!K149*Inittialize!$F$2)</f>
        <v>-0.71510423814138879</v>
      </c>
    </row>
    <row r="117" spans="1:11" x14ac:dyDescent="0.3">
      <c r="A117">
        <v>15</v>
      </c>
      <c r="B117">
        <f>SUM(HS!B119*Inittialize!$F$3+HS!B120*Inittialize!$F$4+HS!B121*Inittialize!$F$5+HS!B122*Inittialize!$F$6+HS!B123*Inittialize!$F$7+HS!B124*Inittialize!$F$8+HS!B125*Inittialize!$F$9+HS!B126*Inittialize!$F$10+HS!B127*Inittialize!$F$11+HS!B150*Inittialize!$F$2)</f>
        <v>-0.75578547936041274</v>
      </c>
      <c r="C117">
        <f>SUM(HS!C119*Inittialize!$F$3+HS!C120*Inittialize!$F$4+HS!C121*Inittialize!$F$5+HS!C122*Inittialize!$F$6+HS!C123*Inittialize!$F$7+HS!C124*Inittialize!$F$8+HS!C125*Inittialize!$F$9+HS!C126*Inittialize!$F$10+HS!C127*Inittialize!$F$11+HS!C150*Inittialize!$F$2)</f>
        <v>-0.69432018814958274</v>
      </c>
      <c r="D117">
        <f>SUM(HS!D119*Inittialize!$F$3+HS!D120*Inittialize!$F$4+HS!D121*Inittialize!$F$5+HS!D122*Inittialize!$F$6+HS!D123*Inittialize!$F$7+HS!D124*Inittialize!$F$8+HS!D125*Inittialize!$F$9+HS!D126*Inittialize!$F$10+HS!D127*Inittialize!$F$11+HS!D150*Inittialize!$F$2)</f>
        <v>-0.69148605817611608</v>
      </c>
      <c r="E117">
        <f>SUM(HS!E119*Inittialize!$F$3+HS!E120*Inittialize!$F$4+HS!E121*Inittialize!$F$5+HS!E122*Inittialize!$F$6+HS!E123*Inittialize!$F$7+HS!E124*Inittialize!$F$8+HS!E125*Inittialize!$F$9+HS!E126*Inittialize!$F$10+HS!E127*Inittialize!$F$11+HS!E150*Inittialize!$F$2)</f>
        <v>-0.688537424941288</v>
      </c>
      <c r="F117">
        <f>SUM(HS!F119*Inittialize!$F$3+HS!F120*Inittialize!$F$4+HS!F121*Inittialize!$F$5+HS!F122*Inittialize!$F$6+HS!F123*Inittialize!$F$7+HS!F124*Inittialize!$F$8+HS!F125*Inittialize!$F$9+HS!F126*Inittialize!$F$10+HS!F127*Inittialize!$F$11+HS!F150*Inittialize!$F$2)</f>
        <v>-0.68599769521333265</v>
      </c>
      <c r="G117">
        <f>SUM(HS!G119*Inittialize!$F$3+HS!G120*Inittialize!$F$4+HS!G121*Inittialize!$F$5+HS!G122*Inittialize!$F$6+HS!G123*Inittialize!$F$7+HS!G124*Inittialize!$F$8+HS!G125*Inittialize!$F$9+HS!G126*Inittialize!$F$10+HS!G127*Inittialize!$F$11+HS!G150*Inittialize!$F$2)</f>
        <v>-0.67696064901261988</v>
      </c>
      <c r="H117">
        <f>SUM(HS!H119*Inittialize!$F$3+HS!H120*Inittialize!$F$4+HS!H121*Inittialize!$F$5+HS!H122*Inittialize!$F$6+HS!H123*Inittialize!$F$7+HS!H124*Inittialize!$F$8+HS!H125*Inittialize!$F$9+HS!H126*Inittialize!$F$10+HS!H127*Inittialize!$F$11+HS!H150*Inittialize!$F$2)</f>
        <v>-0.65432580169093391</v>
      </c>
      <c r="I117">
        <f>SUM(HS!I119*Inittialize!$F$3+HS!I120*Inittialize!$F$4+HS!I121*Inittialize!$F$5+HS!I122*Inittialize!$F$6+HS!I123*Inittialize!$F$7+HS!I124*Inittialize!$F$8+HS!I125*Inittialize!$F$9+HS!I126*Inittialize!$F$10+HS!I127*Inittialize!$F$11+HS!I150*Inittialize!$F$2)</f>
        <v>-0.67710809991482657</v>
      </c>
      <c r="J117">
        <f>SUM(HS!J119*Inittialize!$F$3+HS!J120*Inittialize!$F$4+HS!J121*Inittialize!$F$5+HS!J122*Inittialize!$F$6+HS!J123*Inittialize!$F$7+HS!J124*Inittialize!$F$8+HS!J125*Inittialize!$F$9+HS!J126*Inittialize!$F$10+HS!J127*Inittialize!$F$11+HS!J150*Inittialize!$F$2)</f>
        <v>-0.70383012308939485</v>
      </c>
      <c r="K117">
        <f>SUM(HS!K119*Inittialize!$F$3+HS!K120*Inittialize!$F$4+HS!K121*Inittialize!$F$5+HS!K122*Inittialize!$F$6+HS!K123*Inittialize!$F$7+HS!K124*Inittialize!$F$8+HS!K125*Inittialize!$F$9+HS!K126*Inittialize!$F$10+HS!K127*Inittialize!$F$11+HS!K150*Inittialize!$F$2)</f>
        <v>-0.73545393541700388</v>
      </c>
    </row>
    <row r="118" spans="1:11" x14ac:dyDescent="0.3">
      <c r="A118">
        <v>16</v>
      </c>
      <c r="B118">
        <f>SUM(HS!B120*Inittialize!$F$3+HS!B121*Inittialize!$F$4+HS!B122*Inittialize!$F$5+HS!B123*Inittialize!$F$6+HS!B124*Inittialize!$F$7+HS!B125*Inittialize!$F$8+HS!B126*Inittialize!$F$9+HS!B127*Inittialize!$F$10+HS!B128*Inittialize!$F$11+HS!B151*Inittialize!$F$2)</f>
        <v>-0.77210156217715875</v>
      </c>
      <c r="C118">
        <f>SUM(HS!C120*Inittialize!$F$3+HS!C121*Inittialize!$F$4+HS!C122*Inittialize!$F$5+HS!C123*Inittialize!$F$6+HS!C124*Inittialize!$F$7+HS!C125*Inittialize!$F$8+HS!C126*Inittialize!$F$9+HS!C127*Inittialize!$F$10+HS!C128*Inittialize!$F$11+HS!C151*Inittialize!$F$2)</f>
        <v>-0.71063627096632875</v>
      </c>
      <c r="D118">
        <f>SUM(HS!D120*Inittialize!$F$3+HS!D121*Inittialize!$F$4+HS!D122*Inittialize!$F$5+HS!D123*Inittialize!$F$6+HS!D124*Inittialize!$F$7+HS!D125*Inittialize!$F$8+HS!D126*Inittialize!$F$9+HS!D127*Inittialize!$F$10+HS!D128*Inittialize!$F$11+HS!D151*Inittialize!$F$2)</f>
        <v>-0.70780214099286221</v>
      </c>
      <c r="E118">
        <f>SUM(HS!E120*Inittialize!$F$3+HS!E121*Inittialize!$F$4+HS!E122*Inittialize!$F$5+HS!E123*Inittialize!$F$6+HS!E124*Inittialize!$F$7+HS!E125*Inittialize!$F$8+HS!E126*Inittialize!$F$9+HS!E127*Inittialize!$F$10+HS!E128*Inittialize!$F$11+HS!E151*Inittialize!$F$2)</f>
        <v>-0.70485350775803424</v>
      </c>
      <c r="F118">
        <f>SUM(HS!F120*Inittialize!$F$3+HS!F121*Inittialize!$F$4+HS!F122*Inittialize!$F$5+HS!F123*Inittialize!$F$6+HS!F124*Inittialize!$F$7+HS!F125*Inittialize!$F$8+HS!F126*Inittialize!$F$9+HS!F127*Inittialize!$F$10+HS!F128*Inittialize!$F$11+HS!F151*Inittialize!$F$2)</f>
        <v>-0.70231377803007877</v>
      </c>
      <c r="G118">
        <f>SUM(HS!G120*Inittialize!$F$3+HS!G121*Inittialize!$F$4+HS!G122*Inittialize!$F$5+HS!G123*Inittialize!$F$6+HS!G124*Inittialize!$F$7+HS!G125*Inittialize!$F$8+HS!G126*Inittialize!$F$9+HS!G127*Inittialize!$F$10+HS!G128*Inittialize!$F$11+HS!G151*Inittialize!$F$2)</f>
        <v>-0.69327673182936589</v>
      </c>
      <c r="H118">
        <f>SUM(HS!H120*Inittialize!$F$3+HS!H121*Inittialize!$F$4+HS!H122*Inittialize!$F$5+HS!H123*Inittialize!$F$6+HS!H124*Inittialize!$F$7+HS!H125*Inittialize!$F$8+HS!H126*Inittialize!$F$9+HS!H127*Inittialize!$F$10+HS!H128*Inittialize!$F$11+HS!H151*Inittialize!$F$2)</f>
        <v>-0.67901681585586726</v>
      </c>
      <c r="I118">
        <f>SUM(HS!I120*Inittialize!$F$3+HS!I121*Inittialize!$F$4+HS!I122*Inittialize!$F$5+HS!I123*Inittialize!$F$6+HS!I124*Inittialize!$F$7+HS!I125*Inittialize!$F$8+HS!I126*Inittialize!$F$9+HS!I127*Inittialize!$F$10+HS!I128*Inittialize!$F$11+HS!I151*Inittialize!$F$2)</f>
        <v>-0.70017180706376769</v>
      </c>
      <c r="J118">
        <f>SUM(HS!J120*Inittialize!$F$3+HS!J121*Inittialize!$F$4+HS!J122*Inittialize!$F$5+HS!J123*Inittialize!$F$6+HS!J124*Inittialize!$F$7+HS!J125*Inittialize!$F$8+HS!J126*Inittialize!$F$9+HS!J127*Inittialize!$F$10+HS!J128*Inittialize!$F$11+HS!J151*Inittialize!$F$2)</f>
        <v>-0.72498511429729517</v>
      </c>
      <c r="K118">
        <f>SUM(HS!K120*Inittialize!$F$3+HS!K121*Inittialize!$F$4+HS!K122*Inittialize!$F$5+HS!K123*Inittialize!$F$6+HS!K124*Inittialize!$F$7+HS!K125*Inittialize!$F$8+HS!K126*Inittialize!$F$9+HS!K127*Inittialize!$F$10+HS!K128*Inittialize!$F$11+HS!K151*Inittialize!$F$2)</f>
        <v>-0.75435008288721794</v>
      </c>
    </row>
    <row r="119" spans="1:11" x14ac:dyDescent="0.3">
      <c r="A119">
        <v>17</v>
      </c>
      <c r="B119">
        <f>SUM(HS!B121*Inittialize!$F$3+HS!B122*Inittialize!$F$4+HS!B123*Inittialize!$F$5+HS!B124*Inittialize!$F$6+HS!B125*Inittialize!$F$7+HS!B126*Inittialize!$F$8+HS!B127*Inittialize!$F$9+HS!B128*Inittialize!$F$10+HS!B129*Inittialize!$F$11+HS!B152*Inittialize!$F$2)</f>
        <v>-0.79698874795718289</v>
      </c>
      <c r="C119">
        <f>SUM(HS!C121*Inittialize!$F$3+HS!C122*Inittialize!$F$4+HS!C123*Inittialize!$F$5+HS!C124*Inittialize!$F$6+HS!C125*Inittialize!$F$7+HS!C126*Inittialize!$F$8+HS!C127*Inittialize!$F$9+HS!C128*Inittialize!$F$10+HS!C129*Inittialize!$F$11+HS!C152*Inittialize!$F$2)</f>
        <v>-0.74859144603733629</v>
      </c>
      <c r="D119">
        <f>SUM(HS!D121*Inittialize!$F$3+HS!D122*Inittialize!$F$4+HS!D123*Inittialize!$F$5+HS!D124*Inittialize!$F$6+HS!D125*Inittialize!$F$7+HS!D126*Inittialize!$F$8+HS!D127*Inittialize!$F$9+HS!D128*Inittialize!$F$10+HS!D129*Inittialize!$F$11+HS!D152*Inittialize!$F$2)</f>
        <v>-0.74694897739234545</v>
      </c>
      <c r="E119">
        <f>SUM(HS!E121*Inittialize!$F$3+HS!E122*Inittialize!$F$4+HS!E123*Inittialize!$F$5+HS!E124*Inittialize!$F$6+HS!E125*Inittialize!$F$7+HS!E126*Inittialize!$F$8+HS!E127*Inittialize!$F$9+HS!E128*Inittialize!$F$10+HS!E129*Inittialize!$F$11+HS!E152*Inittialize!$F$2)</f>
        <v>-0.74523490632358347</v>
      </c>
      <c r="F119">
        <f>SUM(HS!F121*Inittialize!$F$3+HS!F122*Inittialize!$F$4+HS!F123*Inittialize!$F$5+HS!F124*Inittialize!$F$6+HS!F125*Inittialize!$F$7+HS!F126*Inittialize!$F$8+HS!F127*Inittialize!$F$9+HS!F128*Inittialize!$F$10+HS!F129*Inittialize!$F$11+HS!F152*Inittialize!$F$2)</f>
        <v>-0.74374877455721822</v>
      </c>
      <c r="G119">
        <f>SUM(HS!G121*Inittialize!$F$3+HS!G122*Inittialize!$F$4+HS!G123*Inittialize!$F$5+HS!G124*Inittialize!$F$6+HS!G125*Inittialize!$F$7+HS!G126*Inittialize!$F$8+HS!G127*Inittialize!$F$9+HS!G128*Inittialize!$F$10+HS!G129*Inittialize!$F$11+HS!G152*Inittialize!$F$2)</f>
        <v>-0.73855278325923857</v>
      </c>
      <c r="H119">
        <f>SUM(HS!H121*Inittialize!$F$3+HS!H122*Inittialize!$F$4+HS!H123*Inittialize!$F$5+HS!H124*Inittialize!$F$6+HS!H125*Inittialize!$F$7+HS!H126*Inittialize!$F$8+HS!H127*Inittialize!$F$9+HS!H128*Inittialize!$F$10+HS!H129*Inittialize!$F$11+HS!H152*Inittialize!$F$2)</f>
        <v>-0.72754593909861887</v>
      </c>
      <c r="I119">
        <f>SUM(HS!I121*Inittialize!$F$3+HS!I122*Inittialize!$F$4+HS!I123*Inittialize!$F$5+HS!I124*Inittialize!$F$6+HS!I125*Inittialize!$F$7+HS!I126*Inittialize!$F$8+HS!I127*Inittialize!$F$9+HS!I128*Inittialize!$F$10+HS!I129*Inittialize!$F$11+HS!I152*Inittialize!$F$2)</f>
        <v>-0.7288877906561031</v>
      </c>
      <c r="J119">
        <f>SUM(HS!J121*Inittialize!$F$3+HS!J122*Inittialize!$F$4+HS!J123*Inittialize!$F$5+HS!J124*Inittialize!$F$6+HS!J125*Inittialize!$F$7+HS!J126*Inittialize!$F$8+HS!J127*Inittialize!$F$9+HS!J128*Inittialize!$F$10+HS!J129*Inittialize!$F$11+HS!J152*Inittialize!$F$2)</f>
        <v>-0.75178669898347494</v>
      </c>
      <c r="K119">
        <f>SUM(HS!K121*Inittialize!$F$3+HS!K122*Inittialize!$F$4+HS!K123*Inittialize!$F$5+HS!K124*Inittialize!$F$6+HS!K125*Inittialize!$F$7+HS!K126*Inittialize!$F$8+HS!K127*Inittialize!$F$9+HS!K128*Inittialize!$F$10+HS!K129*Inittialize!$F$11+HS!K152*Inittialize!$F$2)</f>
        <v>-0.77923726866724208</v>
      </c>
    </row>
    <row r="120" spans="1:11" x14ac:dyDescent="0.3">
      <c r="A120">
        <v>18</v>
      </c>
      <c r="B120">
        <f>SUM(HS!B122*Inittialize!$F$3+HS!B123*Inittialize!$F$4+HS!B124*Inittialize!$F$5+HS!B125*Inittialize!$F$6+HS!B126*Inittialize!$F$7+HS!B127*Inittialize!$F$8+HS!B128*Inittialize!$F$9+HS!B129*Inittialize!$F$10+HS!B130*Inittialize!$F$11+HS!B153*Inittialize!$F$2)</f>
        <v>-0.83044703670048492</v>
      </c>
      <c r="C120">
        <f>SUM(HS!C122*Inittialize!$F$3+HS!C123*Inittialize!$F$4+HS!C124*Inittialize!$F$5+HS!C125*Inittialize!$F$6+HS!C126*Inittialize!$F$7+HS!C127*Inittialize!$F$8+HS!C128*Inittialize!$F$9+HS!C129*Inittialize!$F$10+HS!C130*Inittialize!$F$11+HS!C153*Inittialize!$F$2)</f>
        <v>-0.79692410959870474</v>
      </c>
      <c r="D120">
        <f>SUM(HS!D122*Inittialize!$F$3+HS!D123*Inittialize!$F$4+HS!D124*Inittialize!$F$5+HS!D125*Inittialize!$F$6+HS!D126*Inittialize!$F$7+HS!D127*Inittialize!$F$8+HS!D128*Inittialize!$F$9+HS!D129*Inittialize!$F$10+HS!D130*Inittialize!$F$11+HS!D153*Inittialize!$F$2)</f>
        <v>-0.79613291582680912</v>
      </c>
      <c r="E120">
        <f>SUM(HS!E122*Inittialize!$F$3+HS!E123*Inittialize!$F$4+HS!E124*Inittialize!$F$5+HS!E125*Inittialize!$F$6+HS!E126*Inittialize!$F$7+HS!E127*Inittialize!$F$8+HS!E128*Inittialize!$F$9+HS!E129*Inittialize!$F$10+HS!E130*Inittialize!$F$11+HS!E153*Inittialize!$F$2)</f>
        <v>-0.79530384908091767</v>
      </c>
      <c r="F120">
        <f>SUM(HS!F122*Inittialize!$F$3+HS!F123*Inittialize!$F$4+HS!F124*Inittialize!$F$5+HS!F125*Inittialize!$F$6+HS!F126*Inittialize!$F$7+HS!F127*Inittialize!$F$8+HS!F128*Inittialize!$F$9+HS!F129*Inittialize!$F$10+HS!F130*Inittialize!$F$11+HS!F153*Inittialize!$F$2)</f>
        <v>-0.79458771610516921</v>
      </c>
      <c r="G120">
        <f>SUM(HS!G122*Inittialize!$F$3+HS!G123*Inittialize!$F$4+HS!G124*Inittialize!$F$5+HS!G125*Inittialize!$F$6+HS!G126*Inittialize!$F$7+HS!G127*Inittialize!$F$8+HS!G128*Inittialize!$F$9+HS!G129*Inittialize!$F$10+HS!G130*Inittialize!$F$11+HS!G153*Inittialize!$F$2)</f>
        <v>-0.79200318690989668</v>
      </c>
      <c r="H120">
        <f>SUM(HS!H122*Inittialize!$F$3+HS!H123*Inittialize!$F$4+HS!H124*Inittialize!$F$5+HS!H125*Inittialize!$F$6+HS!H126*Inittialize!$F$7+HS!H127*Inittialize!$F$8+HS!H128*Inittialize!$F$9+HS!H129*Inittialize!$F$10+HS!H130*Inittialize!$F$11+HS!H153*Inittialize!$F$2)</f>
        <v>-0.78667482872790961</v>
      </c>
      <c r="I120">
        <f>SUM(HS!I122*Inittialize!$F$3+HS!I123*Inittialize!$F$4+HS!I124*Inittialize!$F$5+HS!I125*Inittialize!$F$6+HS!I126*Inittialize!$F$7+HS!I127*Inittialize!$F$8+HS!I128*Inittialize!$F$9+HS!I129*Inittialize!$F$10+HS!I130*Inittialize!$F$11+HS!I153*Inittialize!$F$2)</f>
        <v>-0.78524498772677709</v>
      </c>
      <c r="J120">
        <f>SUM(HS!J122*Inittialize!$F$3+HS!J123*Inittialize!$F$4+HS!J124*Inittialize!$F$5+HS!J125*Inittialize!$F$6+HS!J126*Inittialize!$F$7+HS!J127*Inittialize!$F$8+HS!J128*Inittialize!$F$9+HS!J129*Inittialize!$F$10+HS!J130*Inittialize!$F$11+HS!J153*Inittialize!$F$2)</f>
        <v>-0.78781870224549266</v>
      </c>
      <c r="K120">
        <f>SUM(HS!K122*Inittialize!$F$3+HS!K123*Inittialize!$F$4+HS!K124*Inittialize!$F$5+HS!K125*Inittialize!$F$6+HS!K126*Inittialize!$F$7+HS!K127*Inittialize!$F$8+HS!K128*Inittialize!$F$9+HS!K129*Inittialize!$F$10+HS!K130*Inittialize!$F$11+HS!K153*Inittialize!$F$2)</f>
        <v>-0.81269555741054411</v>
      </c>
    </row>
    <row r="121" spans="1:11" x14ac:dyDescent="0.3">
      <c r="A121">
        <v>19</v>
      </c>
      <c r="B121">
        <f>SUM(HS!B123*Inittialize!$F$3+HS!B124*Inittialize!$F$4+HS!B125*Inittialize!$F$5+HS!B126*Inittialize!$F$6+HS!B127*Inittialize!$F$7+HS!B128*Inittialize!$F$8+HS!B129*Inittialize!$F$9+HS!B130*Inittialize!$F$10+HS!B131*Inittialize!$F$11+HS!B154*Inittialize!$F$2)</f>
        <v>-0.87247642840706507</v>
      </c>
      <c r="C121">
        <f>SUM(HS!C123*Inittialize!$F$3+HS!C124*Inittialize!$F$4+HS!C125*Inittialize!$F$5+HS!C126*Inittialize!$F$6+HS!C127*Inittialize!$F$7+HS!C128*Inittialize!$F$8+HS!C129*Inittialize!$F$9+HS!C130*Inittialize!$F$10+HS!C131*Inittialize!$F$11+HS!C154*Inittialize!$F$2)</f>
        <v>-0.85523026803892011</v>
      </c>
      <c r="D121">
        <f>SUM(HS!D123*Inittialize!$F$3+HS!D124*Inittialize!$F$4+HS!D125*Inittialize!$F$5+HS!D126*Inittialize!$F$6+HS!D127*Inittialize!$F$7+HS!D128*Inittialize!$F$8+HS!D129*Inittialize!$F$9+HS!D130*Inittialize!$F$10+HS!D131*Inittialize!$F$11+HS!D154*Inittialize!$F$2)</f>
        <v>-0.85497689559217327</v>
      </c>
      <c r="E121">
        <f>SUM(HS!E123*Inittialize!$F$3+HS!E124*Inittialize!$F$4+HS!E125*Inittialize!$F$5+HS!E126*Inittialize!$F$6+HS!E127*Inittialize!$F$7+HS!E128*Inittialize!$F$8+HS!E129*Inittialize!$F$9+HS!E130*Inittialize!$F$10+HS!E131*Inittialize!$F$11+HS!E154*Inittialize!$F$2)</f>
        <v>-0.85471020823339094</v>
      </c>
      <c r="F121">
        <f>SUM(HS!F123*Inittialize!$F$3+HS!F124*Inittialize!$F$4+HS!F125*Inittialize!$F$5+HS!F126*Inittialize!$F$6+HS!F127*Inittialize!$F$7+HS!F128*Inittialize!$F$8+HS!F129*Inittialize!$F$9+HS!F130*Inittialize!$F$10+HS!F131*Inittialize!$F$11+HS!F154*Inittialize!$F$2)</f>
        <v>-0.85448047487728629</v>
      </c>
      <c r="G121">
        <f>SUM(HS!G123*Inittialize!$F$3+HS!G124*Inittialize!$F$4+HS!G125*Inittialize!$F$5+HS!G126*Inittialize!$F$6+HS!G127*Inittialize!$F$7+HS!G128*Inittialize!$F$8+HS!G129*Inittialize!$F$9+HS!G130*Inittialize!$F$10+HS!G131*Inittialize!$F$11+HS!G154*Inittialize!$F$2)</f>
        <v>-0.85362794278134013</v>
      </c>
      <c r="H121">
        <f>SUM(HS!H123*Inittialize!$F$3+HS!H124*Inittialize!$F$4+HS!H125*Inittialize!$F$5+HS!H126*Inittialize!$F$6+HS!H127*Inittialize!$F$7+HS!H128*Inittialize!$F$8+HS!H129*Inittialize!$F$9+HS!H130*Inittialize!$F$10+HS!H131*Inittialize!$F$11+HS!H154*Inittialize!$F$2)</f>
        <v>-0.85185182338734444</v>
      </c>
      <c r="I121">
        <f>SUM(HS!I123*Inittialize!$F$3+HS!I124*Inittialize!$F$4+HS!I125*Inittialize!$F$5+HS!I126*Inittialize!$F$6+HS!I127*Inittialize!$F$7+HS!I128*Inittialize!$F$8+HS!I129*Inittialize!$F$9+HS!I130*Inittialize!$F$10+HS!I131*Inittialize!$F$11+HS!I154*Inittialize!$F$2)</f>
        <v>-0.85149191898584886</v>
      </c>
      <c r="J121">
        <f>SUM(HS!J123*Inittialize!$F$3+HS!J124*Inittialize!$F$4+HS!J125*Inittialize!$F$5+HS!J126*Inittialize!$F$6+HS!J127*Inittialize!$F$7+HS!J128*Inittialize!$F$8+HS!J129*Inittialize!$F$9+HS!J130*Inittialize!$F$10+HS!J131*Inittialize!$F$11+HS!J154*Inittialize!$F$2)</f>
        <v>-0.85083260337328903</v>
      </c>
      <c r="K121">
        <f>SUM(HS!K123*Inittialize!$F$3+HS!K124*Inittialize!$F$4+HS!K125*Inittialize!$F$5+HS!K126*Inittialize!$F$6+HS!K127*Inittialize!$F$7+HS!K128*Inittialize!$F$8+HS!K129*Inittialize!$F$9+HS!K130*Inittialize!$F$10+HS!K131*Inittialize!$F$11+HS!K154*Inittialize!$F$2)</f>
        <v>-0.85472494911712427</v>
      </c>
    </row>
    <row r="122" spans="1:11" x14ac:dyDescent="0.3">
      <c r="A122">
        <v>20</v>
      </c>
      <c r="B122">
        <f>SUM(HS!B124*Inittialize!$F$3+HS!B125*Inittialize!$F$4+HS!B126*Inittialize!$F$5+HS!B127*Inittialize!$F$6+HS!B128*Inittialize!$F$7+HS!B129*Inittialize!$F$8+HS!B130*Inittialize!$F$9+HS!B131*Inittialize!$F$10+HS!B132*Inittialize!$F$11+HS!B155*Inittialize!$F$2)</f>
        <v>-0.92307692307692313</v>
      </c>
      <c r="C122">
        <f>SUM(HS!C124*Inittialize!$F$3+HS!C125*Inittialize!$F$4+HS!C126*Inittialize!$F$5+HS!C127*Inittialize!$F$6+HS!C128*Inittialize!$F$7+HS!C129*Inittialize!$F$8+HS!C130*Inittialize!$F$9+HS!C131*Inittialize!$F$10+HS!C132*Inittialize!$F$11+HS!C155*Inittialize!$F$2)</f>
        <v>-0.92307692307692313</v>
      </c>
      <c r="D122">
        <f>SUM(HS!D124*Inittialize!$F$3+HS!D125*Inittialize!$F$4+HS!D126*Inittialize!$F$5+HS!D127*Inittialize!$F$6+HS!D128*Inittialize!$F$7+HS!D129*Inittialize!$F$8+HS!D130*Inittialize!$F$9+HS!D131*Inittialize!$F$10+HS!D132*Inittialize!$F$11+HS!D155*Inittialize!$F$2)</f>
        <v>-0.92307692307692313</v>
      </c>
      <c r="E122">
        <f>SUM(HS!E124*Inittialize!$F$3+HS!E125*Inittialize!$F$4+HS!E126*Inittialize!$F$5+HS!E127*Inittialize!$F$6+HS!E128*Inittialize!$F$7+HS!E129*Inittialize!$F$8+HS!E130*Inittialize!$F$9+HS!E131*Inittialize!$F$10+HS!E132*Inittialize!$F$11+HS!E155*Inittialize!$F$2)</f>
        <v>-0.92307692307692313</v>
      </c>
      <c r="F122">
        <f>SUM(HS!F124*Inittialize!$F$3+HS!F125*Inittialize!$F$4+HS!F126*Inittialize!$F$5+HS!F127*Inittialize!$F$6+HS!F128*Inittialize!$F$7+HS!F129*Inittialize!$F$8+HS!F130*Inittialize!$F$9+HS!F131*Inittialize!$F$10+HS!F132*Inittialize!$F$11+HS!F155*Inittialize!$F$2)</f>
        <v>-0.92307692307692313</v>
      </c>
      <c r="G122">
        <f>SUM(HS!G124*Inittialize!$F$3+HS!G125*Inittialize!$F$4+HS!G126*Inittialize!$F$5+HS!G127*Inittialize!$F$6+HS!G128*Inittialize!$F$7+HS!G129*Inittialize!$F$8+HS!G130*Inittialize!$F$9+HS!G131*Inittialize!$F$10+HS!G132*Inittialize!$F$11+HS!G155*Inittialize!$F$2)</f>
        <v>-0.92307692307692313</v>
      </c>
      <c r="H122">
        <f>SUM(HS!H124*Inittialize!$F$3+HS!H125*Inittialize!$F$4+HS!H126*Inittialize!$F$5+HS!H127*Inittialize!$F$6+HS!H128*Inittialize!$F$7+HS!H129*Inittialize!$F$8+HS!H130*Inittialize!$F$9+HS!H131*Inittialize!$F$10+HS!H132*Inittialize!$F$11+HS!H155*Inittialize!$F$2)</f>
        <v>-0.92307692307692313</v>
      </c>
      <c r="I122">
        <f>SUM(HS!I124*Inittialize!$F$3+HS!I125*Inittialize!$F$4+HS!I126*Inittialize!$F$5+HS!I127*Inittialize!$F$6+HS!I128*Inittialize!$F$7+HS!I129*Inittialize!$F$8+HS!I130*Inittialize!$F$9+HS!I131*Inittialize!$F$10+HS!I132*Inittialize!$F$11+HS!I155*Inittialize!$F$2)</f>
        <v>-0.92307692307692313</v>
      </c>
      <c r="J122">
        <f>SUM(HS!J124*Inittialize!$F$3+HS!J125*Inittialize!$F$4+HS!J126*Inittialize!$F$5+HS!J127*Inittialize!$F$6+HS!J128*Inittialize!$F$7+HS!J129*Inittialize!$F$8+HS!J130*Inittialize!$F$9+HS!J131*Inittialize!$F$10+HS!J132*Inittialize!$F$11+HS!J155*Inittialize!$F$2)</f>
        <v>-0.92307692307692313</v>
      </c>
      <c r="K122">
        <f>SUM(HS!K124*Inittialize!$F$3+HS!K125*Inittialize!$F$4+HS!K126*Inittialize!$F$5+HS!K127*Inittialize!$F$6+HS!K128*Inittialize!$F$7+HS!K129*Inittialize!$F$8+HS!K130*Inittialize!$F$9+HS!K131*Inittialize!$F$10+HS!K132*Inittialize!$F$11+HS!K155*Inittialize!$F$2)</f>
        <v>-0.92307692307692313</v>
      </c>
    </row>
    <row r="123" spans="1:11" x14ac:dyDescent="0.3">
      <c r="A123">
        <v>21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</row>
    <row r="124" spans="1:11" x14ac:dyDescent="0.3">
      <c r="A124">
        <v>22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</row>
    <row r="125" spans="1:11" x14ac:dyDescent="0.3">
      <c r="A125">
        <v>23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</row>
    <row r="126" spans="1:11" x14ac:dyDescent="0.3">
      <c r="A126">
        <v>24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</row>
    <row r="127" spans="1:11" x14ac:dyDescent="0.3">
      <c r="A127">
        <v>25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</row>
    <row r="128" spans="1:11" x14ac:dyDescent="0.3">
      <c r="A128">
        <v>26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</row>
    <row r="129" spans="1:11" x14ac:dyDescent="0.3">
      <c r="A129">
        <v>27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</row>
    <row r="130" spans="1:11" x14ac:dyDescent="0.3">
      <c r="A130">
        <v>28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</row>
    <row r="131" spans="1:11" x14ac:dyDescent="0.3">
      <c r="A131">
        <v>29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</row>
    <row r="132" spans="1:11" x14ac:dyDescent="0.3">
      <c r="A132">
        <v>30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</row>
    <row r="133" spans="1:11" x14ac:dyDescent="0.3">
      <c r="A133">
        <v>31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</row>
    <row r="135" spans="1:11" x14ac:dyDescent="0.3">
      <c r="A135" t="s">
        <v>4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3">
      <c r="A136">
        <v>12</v>
      </c>
      <c r="B136" s="349">
        <f>SUM(HS!B138*Inittialize!$F$3+HS!B139*Inittialize!$F$4+HS!B140*Inittialize!$F$5+HS!B141*Inittialize!$F$6+HS!B142*Inittialize!$F$7+HS!B143*Inittialize!$F$8+HS!B144*Inittialize!$F$9+HS!B145*Inittialize!$F$10+HS!B146*Inittialize!$F$11+HS!B137*Inittialize!$F$2)</f>
        <v>-0.54550417377244853</v>
      </c>
      <c r="C136" s="349">
        <f>SUM(HS!C138*Inittialize!$F$3+HS!C139*Inittialize!$F$4+HS!C140*Inittialize!$F$5+HS!C141*Inittialize!$F$6+HS!C142*Inittialize!$F$7+HS!C143*Inittialize!$F$8+HS!C144*Inittialize!$F$9+HS!C145*Inittialize!$F$10+HS!C146*Inittialize!$F$11+HS!C137*Inittialize!$F$2)</f>
        <v>-0.46053328988236136</v>
      </c>
      <c r="D136" s="349">
        <f>SUM(HS!D138*Inittialize!$F$3+HS!D139*Inittialize!$F$4+HS!D140*Inittialize!$F$5+HS!D141*Inittialize!$F$6+HS!D142*Inittialize!$F$7+HS!D143*Inittialize!$F$8+HS!D144*Inittialize!$F$9+HS!D145*Inittialize!$F$10+HS!D146*Inittialize!$F$11+HS!D137*Inittialize!$F$2)</f>
        <v>-0.45669114292413376</v>
      </c>
      <c r="E136" s="349">
        <f>SUM(HS!E138*Inittialize!$F$3+HS!E139*Inittialize!$F$4+HS!E140*Inittialize!$F$5+HS!E141*Inittialize!$F$6+HS!E142*Inittialize!$F$7+HS!E143*Inittialize!$F$8+HS!E144*Inittialize!$F$9+HS!E145*Inittialize!$F$10+HS!E146*Inittialize!$F$11+HS!E137*Inittialize!$F$2)</f>
        <v>-0.50343624548286681</v>
      </c>
      <c r="F136" s="349">
        <f>SUM(HS!F138*Inittialize!$F$3+HS!F139*Inittialize!$F$4+HS!F140*Inittialize!$F$5+HS!F141*Inittialize!$F$6+HS!F142*Inittialize!$F$7+HS!F143*Inittialize!$F$8+HS!F144*Inittialize!$F$9+HS!F145*Inittialize!$F$10+HS!F146*Inittialize!$F$11+HS!F137*Inittialize!$F$2)</f>
        <v>-0.50084751526634408</v>
      </c>
      <c r="G136" s="349">
        <f>SUM(HS!G138*Inittialize!$F$3+HS!G139*Inittialize!$F$4+HS!G140*Inittialize!$F$5+HS!G141*Inittialize!$F$6+HS!G142*Inittialize!$F$7+HS!G143*Inittialize!$F$8+HS!G144*Inittialize!$F$9+HS!G145*Inittialize!$F$10+HS!G146*Inittialize!$F$11+HS!G137*Inittialize!$F$2)</f>
        <v>-0.49173137064627787</v>
      </c>
      <c r="H136" s="349">
        <f>SUM(HS!H138*Inittialize!$F$3+HS!H139*Inittialize!$F$4+HS!H140*Inittialize!$F$5+HS!H141*Inittialize!$F$6+HS!H142*Inittialize!$F$7+HS!H143*Inittialize!$F$8+HS!H144*Inittialize!$F$9+HS!H145*Inittialize!$F$10+HS!H146*Inittialize!$F$11+HS!H137*Inittialize!$F$2)</f>
        <v>-0.37197965652123854</v>
      </c>
      <c r="I136" s="349">
        <f>SUM(HS!I138*Inittialize!$F$3+HS!I139*Inittialize!$F$4+HS!I140*Inittialize!$F$5+HS!I141*Inittialize!$F$6+HS!I142*Inittialize!$F$7+HS!I143*Inittialize!$F$8+HS!I144*Inittialize!$F$9+HS!I145*Inittialize!$F$10+HS!I146*Inittialize!$F$11+HS!I137*Inittialize!$F$2)</f>
        <v>-0.39617998580532177</v>
      </c>
      <c r="J136" s="349">
        <f>SUM(HS!J138*Inittialize!$F$3+HS!J139*Inittialize!$F$4+HS!J140*Inittialize!$F$5+HS!J141*Inittialize!$F$6+HS!J142*Inittialize!$F$7+HS!J143*Inittialize!$F$8+HS!J144*Inittialize!$F$9+HS!J145*Inittialize!$F$10+HS!J146*Inittialize!$F$11+HS!J137*Inittialize!$F$2)</f>
        <v>-0.44239030336025914</v>
      </c>
      <c r="K136" s="349">
        <f>SUM(HS!K138*Inittialize!$F$3+HS!K139*Inittialize!$F$4+HS!K140*Inittialize!$F$5+HS!K141*Inittialize!$F$6+HS!K142*Inittialize!$F$7+HS!K143*Inittialize!$F$8+HS!K144*Inittialize!$F$9+HS!K145*Inittialize!$F$10+HS!K146*Inittialize!$F$11+HS!K137*Inittialize!$F$2)</f>
        <v>-0.50432893007274882</v>
      </c>
    </row>
    <row r="137" spans="1:11" x14ac:dyDescent="0.3">
      <c r="A137">
        <v>13</v>
      </c>
      <c r="B137" s="349">
        <f>SUM(HS!B139*Inittialize!$F$3+HS!B140*Inittialize!$F$4+HS!B141*Inittialize!$F$5+HS!B142*Inittialize!$F$6+HS!B143*Inittialize!$F$7+HS!B144*Inittialize!$F$8+HS!B145*Inittialize!$F$9+HS!B146*Inittialize!$F$10+HS!B147*Inittialize!$F$11+HS!B138*Inittialize!$F$2)</f>
        <v>-0.56240601621241026</v>
      </c>
      <c r="C137" s="349">
        <f>SUM(HS!C139*Inittialize!$F$3+HS!C140*Inittialize!$F$4+HS!C141*Inittialize!$F$5+HS!C142*Inittialize!$F$6+HS!C143*Inittialize!$F$7+HS!C144*Inittialize!$F$8+HS!C145*Inittialize!$F$9+HS!C146*Inittialize!$F$10+HS!C147*Inittialize!$F$11+HS!C138*Inittialize!$F$2)</f>
        <v>-0.51445576020727635</v>
      </c>
      <c r="D137" s="349">
        <f>SUM(HS!D139*Inittialize!$F$3+HS!D140*Inittialize!$F$4+HS!D141*Inittialize!$F$5+HS!D142*Inittialize!$F$6+HS!D143*Inittialize!$F$7+HS!D144*Inittialize!$F$8+HS!D145*Inittialize!$F$9+HS!D146*Inittialize!$F$10+HS!D147*Inittialize!$F$11+HS!D138*Inittialize!$F$2)</f>
        <v>-0.5114953658832363</v>
      </c>
      <c r="E137" s="349">
        <f>SUM(HS!E139*Inittialize!$F$3+HS!E140*Inittialize!$F$4+HS!E141*Inittialize!$F$5+HS!E142*Inittialize!$F$6+HS!E143*Inittialize!$F$7+HS!E144*Inittialize!$F$8+HS!E145*Inittialize!$F$9+HS!E146*Inittialize!$F$10+HS!E147*Inittialize!$F$11+HS!E138*Inittialize!$F$2)</f>
        <v>-0.52375443676139788</v>
      </c>
      <c r="F137" s="349">
        <f>SUM(HS!F139*Inittialize!$F$3+HS!F140*Inittialize!$F$4+HS!F141*Inittialize!$F$5+HS!F142*Inittialize!$F$6+HS!F143*Inittialize!$F$7+HS!F144*Inittialize!$F$8+HS!F145*Inittialize!$F$9+HS!F146*Inittialize!$F$10+HS!F147*Inittialize!$F$11+HS!F138*Inittialize!$F$2)</f>
        <v>-0.52135061584605524</v>
      </c>
      <c r="G137" s="349">
        <f>SUM(HS!G139*Inittialize!$F$3+HS!G140*Inittialize!$F$4+HS!G141*Inittialize!$F$5+HS!G142*Inittialize!$F$6+HS!G143*Inittialize!$F$7+HS!G144*Inittialize!$F$8+HS!G145*Inittialize!$F$9+HS!G146*Inittialize!$F$10+HS!G147*Inittialize!$F$11+HS!G138*Inittialize!$F$2)</f>
        <v>-0.51288562441313668</v>
      </c>
      <c r="H137" s="349">
        <f>SUM(HS!H139*Inittialize!$F$3+HS!H140*Inittialize!$F$4+HS!H141*Inittialize!$F$5+HS!H142*Inittialize!$F$6+HS!H143*Inittialize!$F$7+HS!H144*Inittialize!$F$8+HS!H145*Inittialize!$F$9+HS!H146*Inittialize!$F$10+HS!H147*Inittialize!$F$11+HS!H138*Inittialize!$F$2)</f>
        <v>-0.39481076601916004</v>
      </c>
      <c r="I137" s="349">
        <f>SUM(HS!I139*Inittialize!$F$3+HS!I140*Inittialize!$F$4+HS!I141*Inittialize!$F$5+HS!I142*Inittialize!$F$6+HS!I143*Inittialize!$F$7+HS!I144*Inittialize!$F$8+HS!I145*Inittialize!$F$9+HS!I146*Inittialize!$F$10+HS!I147*Inittialize!$F$11+HS!I138*Inittialize!$F$2)</f>
        <v>-0.41873426264447799</v>
      </c>
      <c r="J137" s="349">
        <f>SUM(HS!J139*Inittialize!$F$3+HS!J140*Inittialize!$F$4+HS!J141*Inittialize!$F$5+HS!J142*Inittialize!$F$6+HS!J143*Inittialize!$F$7+HS!J144*Inittialize!$F$8+HS!J145*Inittialize!$F$9+HS!J146*Inittialize!$F$10+HS!J147*Inittialize!$F$11+HS!J138*Inittialize!$F$2)</f>
        <v>-0.4633466576346828</v>
      </c>
      <c r="K137" s="349">
        <f>SUM(HS!K139*Inittialize!$F$3+HS!K140*Inittialize!$F$4+HS!K141*Inittialize!$F$5+HS!K142*Inittialize!$F$6+HS!K143*Inittialize!$F$7+HS!K144*Inittialize!$F$8+HS!K145*Inittialize!$F$9+HS!K146*Inittialize!$F$10+HS!K147*Inittialize!$F$11+HS!K138*Inittialize!$F$2)</f>
        <v>-0.52287626910804041</v>
      </c>
    </row>
    <row r="138" spans="1:11" x14ac:dyDescent="0.3">
      <c r="A138">
        <v>14</v>
      </c>
      <c r="B138" s="349">
        <f>SUM(HS!B140*Inittialize!$F$3+HS!B141*Inittialize!$F$4+HS!B142*Inittialize!$F$5+HS!B143*Inittialize!$F$6+HS!B144*Inittialize!$F$7+HS!B145*Inittialize!$F$8+HS!B146*Inittialize!$F$9+HS!B147*Inittialize!$F$10+HS!B148*Inittialize!$F$11+HS!B139*Inittialize!$F$2)</f>
        <v>-0.57921216598864034</v>
      </c>
      <c r="C138" s="349">
        <f>SUM(HS!C140*Inittialize!$F$3+HS!C141*Inittialize!$F$4+HS!C142*Inittialize!$F$5+HS!C143*Inittialize!$F$6+HS!C144*Inittialize!$F$7+HS!C145*Inittialize!$F$8+HS!C146*Inittialize!$F$9+HS!C147*Inittialize!$F$10+HS!C148*Inittialize!$F$11+HS!C139*Inittialize!$F$2)</f>
        <v>-0.5339868432912066</v>
      </c>
      <c r="D138" s="349">
        <f>SUM(HS!D140*Inittialize!$F$3+HS!D141*Inittialize!$F$4+HS!D142*Inittialize!$F$5+HS!D143*Inittialize!$F$6+HS!D144*Inittialize!$F$7+HS!D145*Inittialize!$F$8+HS!D146*Inittialize!$F$9+HS!D147*Inittialize!$F$10+HS!D148*Inittialize!$F$11+HS!D139*Inittialize!$F$2)</f>
        <v>-0.53123790570459806</v>
      </c>
      <c r="E138" s="349">
        <f>SUM(HS!E140*Inittialize!$F$3+HS!E141*Inittialize!$F$4+HS!E142*Inittialize!$F$5+HS!E143*Inittialize!$F$6+HS!E144*Inittialize!$F$7+HS!E145*Inittialize!$F$8+HS!E146*Inittialize!$F$9+HS!E147*Inittialize!$F$10+HS!E148*Inittialize!$F$11+HS!E139*Inittialize!$F$2)</f>
        <v>-0.54262132866289092</v>
      </c>
      <c r="F138" s="349">
        <f>SUM(HS!F140*Inittialize!$F$3+HS!F141*Inittialize!$F$4+HS!F142*Inittialize!$F$5+HS!F143*Inittialize!$F$6+HS!F144*Inittialize!$F$7+HS!F145*Inittialize!$F$8+HS!F146*Inittialize!$F$9+HS!F147*Inittialize!$F$10+HS!F148*Inittialize!$F$11+HS!F139*Inittialize!$F$2)</f>
        <v>-0.54038920924150124</v>
      </c>
      <c r="G138" s="349">
        <f>SUM(HS!G140*Inittialize!$F$3+HS!G141*Inittialize!$F$4+HS!G142*Inittialize!$F$5+HS!G143*Inittialize!$F$6+HS!G144*Inittialize!$F$7+HS!G145*Inittialize!$F$8+HS!G146*Inittialize!$F$9+HS!G147*Inittialize!$F$10+HS!G148*Inittialize!$F$11+HS!G139*Inittialize!$F$2)</f>
        <v>-0.5325288600537913</v>
      </c>
      <c r="H138" s="349">
        <f>SUM(HS!H140*Inittialize!$F$3+HS!H141*Inittialize!$F$4+HS!H142*Inittialize!$F$5+HS!H143*Inittialize!$F$6+HS!H144*Inittialize!$F$7+HS!H145*Inittialize!$F$8+HS!H146*Inittialize!$F$9+HS!H147*Inittialize!$F$10+HS!H148*Inittialize!$F$11+HS!H139*Inittialize!$F$2)</f>
        <v>-0.41758447387186204</v>
      </c>
      <c r="I138" s="349">
        <f>SUM(HS!I140*Inittialize!$F$3+HS!I141*Inittialize!$F$4+HS!I142*Inittialize!$F$5+HS!I143*Inittialize!$F$6+HS!I144*Inittialize!$F$7+HS!I145*Inittialize!$F$8+HS!I146*Inittialize!$F$9+HS!I147*Inittialize!$F$10+HS!I148*Inittialize!$F$11+HS!I139*Inittialize!$F$2)</f>
        <v>-0.44114721429331949</v>
      </c>
      <c r="J138" s="349">
        <f>SUM(HS!J140*Inittialize!$F$3+HS!J141*Inittialize!$F$4+HS!J142*Inittialize!$F$5+HS!J143*Inittialize!$F$6+HS!J144*Inittialize!$F$7+HS!J145*Inittialize!$F$8+HS!J146*Inittialize!$F$9+HS!J147*Inittialize!$F$10+HS!J148*Inittialize!$F$11+HS!J139*Inittialize!$F$2)</f>
        <v>-0.48415419444459573</v>
      </c>
      <c r="K138" s="349">
        <f>SUM(HS!K140*Inittialize!$F$3+HS!K141*Inittialize!$F$4+HS!K142*Inittialize!$F$5+HS!K143*Inittialize!$F$6+HS!K144*Inittialize!$F$7+HS!K145*Inittialize!$F$8+HS!K146*Inittialize!$F$9+HS!K147*Inittialize!$F$10+HS!K148*Inittialize!$F$11+HS!K139*Inittialize!$F$2)</f>
        <v>-0.54130292231138855</v>
      </c>
    </row>
    <row r="139" spans="1:11" x14ac:dyDescent="0.3">
      <c r="A139">
        <v>15</v>
      </c>
      <c r="B139" s="349">
        <f>SUM(HS!B141*Inittialize!$F$3+HS!B142*Inittialize!$F$4+HS!B143*Inittialize!$F$5+HS!B144*Inittialize!$F$6+HS!B145*Inittialize!$F$7+HS!B146*Inittialize!$F$8+HS!B147*Inittialize!$F$9+HS!B148*Inittialize!$F$10+HS!B149*Inittialize!$F$11+HS!B140*Inittialize!$F$2)</f>
        <v>-0.59585005959167214</v>
      </c>
      <c r="C139" s="349">
        <f>SUM(HS!C141*Inittialize!$F$3+HS!C142*Inittialize!$F$4+HS!C143*Inittialize!$F$5+HS!C144*Inittialize!$F$6+HS!C145*Inittialize!$F$7+HS!C146*Inittialize!$F$8+HS!C147*Inittialize!$F$9+HS!C148*Inittialize!$F$10+HS!C149*Inittialize!$F$11+HS!C140*Inittialize!$F$2)</f>
        <v>-0.55212284901199915</v>
      </c>
      <c r="D139" s="349">
        <f>SUM(HS!D141*Inittialize!$F$3+HS!D142*Inittialize!$F$4+HS!D143*Inittialize!$F$5+HS!D144*Inittialize!$F$6+HS!D145*Inittialize!$F$7+HS!D146*Inittialize!$F$8+HS!D147*Inittialize!$F$9+HS!D148*Inittialize!$F$10+HS!D149*Inittialize!$F$11+HS!D140*Inittialize!$F$2)</f>
        <v>-0.54957026411014831</v>
      </c>
      <c r="E139" s="349">
        <f>SUM(HS!E141*Inittialize!$F$3+HS!E142*Inittialize!$F$4+HS!E143*Inittialize!$F$5+HS!E144*Inittialize!$F$6+HS!E145*Inittialize!$F$7+HS!E146*Inittialize!$F$8+HS!E147*Inittialize!$F$9+HS!E148*Inittialize!$F$10+HS!E149*Inittialize!$F$11+HS!E140*Inittialize!$F$2)</f>
        <v>-0.56014058542856304</v>
      </c>
      <c r="F139" s="349">
        <f>SUM(HS!F141*Inittialize!$F$3+HS!F142*Inittialize!$F$4+HS!F143*Inittialize!$F$5+HS!F144*Inittialize!$F$6+HS!F145*Inittialize!$F$7+HS!F146*Inittialize!$F$8+HS!F147*Inittialize!$F$9+HS!F148*Inittialize!$F$10+HS!F149*Inittialize!$F$11+HS!F140*Inittialize!$F$2)</f>
        <v>-0.55806790310870125</v>
      </c>
      <c r="G139" s="349">
        <f>SUM(HS!G141*Inittialize!$F$3+HS!G142*Inittialize!$F$4+HS!G143*Inittialize!$F$5+HS!G144*Inittialize!$F$6+HS!G145*Inittialize!$F$7+HS!G146*Inittialize!$F$8+HS!G147*Inittialize!$F$9+HS!G148*Inittialize!$F$10+HS!G149*Inittialize!$F$11+HS!G140*Inittialize!$F$2)</f>
        <v>-0.55076900743439905</v>
      </c>
      <c r="H139" s="349">
        <f>SUM(HS!H141*Inittialize!$F$3+HS!H142*Inittialize!$F$4+HS!H143*Inittialize!$F$5+HS!H144*Inittialize!$F$6+HS!H145*Inittialize!$F$7+HS!H146*Inittialize!$F$8+HS!H147*Inittialize!$F$9+HS!H148*Inittialize!$F$10+HS!H149*Inittialize!$F$11+HS!H140*Inittialize!$F$2)</f>
        <v>-0.44019249506183517</v>
      </c>
      <c r="I139" s="349">
        <f>SUM(HS!I141*Inittialize!$F$3+HS!I142*Inittialize!$F$4+HS!I143*Inittialize!$F$5+HS!I144*Inittialize!$F$6+HS!I145*Inittialize!$F$7+HS!I146*Inittialize!$F$8+HS!I147*Inittialize!$F$9+HS!I148*Inittialize!$F$10+HS!I149*Inittialize!$F$11+HS!I140*Inittialize!$F$2)</f>
        <v>-0.46332395722373215</v>
      </c>
      <c r="J139" s="349">
        <f>SUM(HS!J141*Inittialize!$F$3+HS!J142*Inittialize!$F$4+HS!J143*Inittialize!$F$5+HS!J144*Inittialize!$F$6+HS!J145*Inittialize!$F$7+HS!J146*Inittialize!$F$8+HS!J147*Inittialize!$F$9+HS!J148*Inittialize!$F$10+HS!J149*Inittialize!$F$11+HS!J140*Inittialize!$F$2)</f>
        <v>-0.50472725325291556</v>
      </c>
      <c r="K139" s="349">
        <f>SUM(HS!K141*Inittialize!$F$3+HS!K142*Inittialize!$F$4+HS!K143*Inittialize!$F$5+HS!K144*Inittialize!$F$6+HS!K145*Inittialize!$F$7+HS!K146*Inittialize!$F$8+HS!K147*Inittialize!$F$9+HS!K148*Inittialize!$F$10+HS!K149*Inittialize!$F$11+HS!K140*Inittialize!$F$2)</f>
        <v>-0.55953150123513584</v>
      </c>
    </row>
    <row r="140" spans="1:11" x14ac:dyDescent="0.3">
      <c r="A140">
        <v>16</v>
      </c>
      <c r="B140" s="349">
        <f>SUM(HS!B142*Inittialize!$F$3+HS!B143*Inittialize!$F$4+HS!B144*Inittialize!$F$5+HS!B145*Inittialize!$F$6+HS!B146*Inittialize!$F$7+HS!B147*Inittialize!$F$8+HS!B148*Inittialize!$F$9+HS!B149*Inittialize!$F$10+HS!B150*Inittialize!$F$11+HS!B141*Inittialize!$F$2)</f>
        <v>-0.61644700215283599</v>
      </c>
      <c r="C140" s="349">
        <f>SUM(HS!C142*Inittialize!$F$3+HS!C143*Inittialize!$F$4+HS!C144*Inittialize!$F$5+HS!C145*Inittialize!$F$6+HS!C146*Inittialize!$F$7+HS!C147*Inittialize!$F$8+HS!C148*Inittialize!$F$9+HS!C149*Inittialize!$F$10+HS!C150*Inittialize!$F$11+HS!C141*Inittialize!$F$2)</f>
        <v>-0.56896342575273495</v>
      </c>
      <c r="D140" s="349">
        <f>SUM(HS!D142*Inittialize!$F$3+HS!D143*Inittialize!$F$4+HS!D144*Inittialize!$F$5+HS!D145*Inittialize!$F$6+HS!D146*Inittialize!$F$7+HS!D147*Inittialize!$F$8+HS!D148*Inittialize!$F$9+HS!D149*Inittialize!$F$10+HS!D150*Inittialize!$F$11+HS!D141*Inittialize!$F$2)</f>
        <v>-0.56659316834387352</v>
      </c>
      <c r="E140" s="349">
        <f>SUM(HS!E142*Inittialize!$F$3+HS!E143*Inittialize!$F$4+HS!E144*Inittialize!$F$5+HS!E145*Inittialize!$F$6+HS!E146*Inittialize!$F$7+HS!E147*Inittialize!$F$8+HS!E148*Inittialize!$F$9+HS!E149*Inittialize!$F$10+HS!E150*Inittialize!$F$11+HS!E141*Inittialize!$F$2)</f>
        <v>-0.5764084667109729</v>
      </c>
      <c r="F140" s="349">
        <f>SUM(HS!F142*Inittialize!$F$3+HS!F143*Inittialize!$F$4+HS!F144*Inittialize!$F$5+HS!F145*Inittialize!$F$6+HS!F146*Inittialize!$F$7+HS!F147*Inittialize!$F$8+HS!F148*Inittialize!$F$9+HS!F149*Inittialize!$F$10+HS!F150*Inittialize!$F$11+HS!F141*Inittialize!$F$2)</f>
        <v>-0.57448383312824414</v>
      </c>
      <c r="G140" s="349">
        <f>SUM(HS!G142*Inittialize!$F$3+HS!G143*Inittialize!$F$4+HS!G144*Inittialize!$F$5+HS!G145*Inittialize!$F$6+HS!G146*Inittialize!$F$7+HS!G147*Inittialize!$F$8+HS!G148*Inittialize!$F$9+HS!G149*Inittialize!$F$10+HS!G150*Inittialize!$F$11+HS!G141*Inittialize!$F$2)</f>
        <v>-0.56770628714496352</v>
      </c>
      <c r="H140" s="349">
        <f>SUM(HS!H142*Inittialize!$F$3+HS!H143*Inittialize!$F$4+HS!H144*Inittialize!$F$5+HS!H145*Inittialize!$F$6+HS!H146*Inittialize!$F$7+HS!H147*Inittialize!$F$8+HS!H148*Inittialize!$F$9+HS!H149*Inittialize!$F$10+HS!H150*Inittialize!$F$11+HS!H141*Inittialize!$F$2)</f>
        <v>-0.46254230672532326</v>
      </c>
      <c r="I140" s="349">
        <f>SUM(HS!I142*Inittialize!$F$3+HS!I143*Inittialize!$F$4+HS!I144*Inittialize!$F$5+HS!I145*Inittialize!$F$6+HS!I146*Inittialize!$F$7+HS!I147*Inittialize!$F$8+HS!I148*Inittialize!$F$9+HS!I149*Inittialize!$F$10+HS!I150*Inittialize!$F$11+HS!I141*Inittialize!$F$2)</f>
        <v>-0.48518388374422211</v>
      </c>
      <c r="J140" s="349">
        <f>SUM(HS!J142*Inittialize!$F$3+HS!J143*Inittialize!$F$4+HS!J144*Inittialize!$F$5+HS!J145*Inittialize!$F$6+HS!J146*Inittialize!$F$7+HS!J147*Inittialize!$F$8+HS!J148*Inittialize!$F$9+HS!J149*Inittialize!$F$10+HS!J150*Inittialize!$F$11+HS!J141*Inittialize!$F$2)</f>
        <v>-0.5249931700149213</v>
      </c>
      <c r="K140" s="349">
        <f>SUM(HS!K142*Inittialize!$F$3+HS!K143*Inittialize!$F$4+HS!K144*Inittialize!$F$5+HS!K145*Inittialize!$F$6+HS!K146*Inittialize!$F$7+HS!K147*Inittialize!$F$8+HS!K148*Inittialize!$F$9+HS!K149*Inittialize!$F$10+HS!K150*Inittialize!$F$11+HS!K141*Inittialize!$F$2)</f>
        <v>-0.57749628866818747</v>
      </c>
    </row>
    <row r="141" spans="1:11" x14ac:dyDescent="0.3">
      <c r="A141">
        <v>17</v>
      </c>
      <c r="B141" s="349">
        <f>SUM(HS!B143*Inittialize!$F$3+HS!B144*Inittialize!$F$4+HS!B145*Inittialize!$F$5+HS!B146*Inittialize!$F$6+HS!B147*Inittialize!$F$7+HS!B148*Inittialize!$F$8+HS!B149*Inittialize!$F$9+HS!B150*Inittialize!$F$10+HS!B151*Inittialize!$F$11+HS!B142*Inittialize!$F$2)</f>
        <v>-0.59685747123419386</v>
      </c>
      <c r="C141" s="349">
        <f>SUM(HS!C143*Inittialize!$F$3+HS!C144*Inittialize!$F$4+HS!C145*Inittialize!$F$5+HS!C146*Inittialize!$F$6+HS!C147*Inittialize!$F$7+HS!C148*Inittialize!$F$8+HS!C149*Inittialize!$F$9+HS!C150*Inittialize!$F$10+HS!C151*Inittialize!$F$11+HS!C142*Inittialize!$F$2)</f>
        <v>-0.50422733292473321</v>
      </c>
      <c r="D141" s="349">
        <f>SUM(HS!D143*Inittialize!$F$3+HS!D144*Inittialize!$F$4+HS!D145*Inittialize!$F$5+HS!D146*Inittialize!$F$6+HS!D147*Inittialize!$F$7+HS!D148*Inittialize!$F$8+HS!D149*Inittialize!$F$9+HS!D150*Inittialize!$F$10+HS!D151*Inittialize!$F$11+HS!D142*Inittialize!$F$2)</f>
        <v>-0.49760020896787999</v>
      </c>
      <c r="E141" s="349">
        <f>SUM(HS!E143*Inittialize!$F$3+HS!E144*Inittialize!$F$4+HS!E145*Inittialize!$F$5+HS!E146*Inittialize!$F$6+HS!E147*Inittialize!$F$7+HS!E148*Inittialize!$F$8+HS!E149*Inittialize!$F$9+HS!E150*Inittialize!$F$10+HS!E151*Inittialize!$F$11+HS!E142*Inittialize!$F$2)</f>
        <v>-0.50212889797765581</v>
      </c>
      <c r="F141" s="349">
        <f>SUM(HS!F143*Inittialize!$F$3+HS!F144*Inittialize!$F$4+HS!F145*Inittialize!$F$5+HS!F146*Inittialize!$F$6+HS!F147*Inittialize!$F$7+HS!F148*Inittialize!$F$8+HS!F149*Inittialize!$F$9+HS!F150*Inittialize!$F$10+HS!F151*Inittialize!$F$11+HS!F142*Inittialize!$F$2)</f>
        <v>-0.49642837436492993</v>
      </c>
      <c r="G141" s="349">
        <f>SUM(HS!G143*Inittialize!$F$3+HS!G144*Inittialize!$F$4+HS!G145*Inittialize!$F$5+HS!G146*Inittialize!$F$6+HS!G147*Inittialize!$F$7+HS!G148*Inittialize!$F$8+HS!G149*Inittialize!$F$9+HS!G150*Inittialize!$F$10+HS!G151*Inittialize!$F$11+HS!G142*Inittialize!$F$2)</f>
        <v>-0.47586816345601768</v>
      </c>
      <c r="H141" s="349">
        <f>SUM(HS!H143*Inittialize!$F$3+HS!H144*Inittialize!$F$4+HS!H145*Inittialize!$F$5+HS!H146*Inittialize!$F$6+HS!H147*Inittialize!$F$7+HS!H148*Inittialize!$F$8+HS!H149*Inittialize!$F$9+HS!H150*Inittialize!$F$10+HS!H151*Inittialize!$F$11+HS!H142*Inittialize!$F$2)</f>
        <v>-0.38946322365989378</v>
      </c>
      <c r="I141" s="349">
        <f>SUM(HS!I143*Inittialize!$F$3+HS!I144*Inittialize!$F$4+HS!I145*Inittialize!$F$5+HS!I146*Inittialize!$F$6+HS!I147*Inittialize!$F$7+HS!I148*Inittialize!$F$8+HS!I149*Inittialize!$F$9+HS!I150*Inittialize!$F$10+HS!I151*Inittialize!$F$11+HS!I142*Inittialize!$F$2)</f>
        <v>-0.47954599433443851</v>
      </c>
      <c r="J141" s="349">
        <f>SUM(HS!J143*Inittialize!$F$3+HS!J144*Inittialize!$F$4+HS!J145*Inittialize!$F$5+HS!J146*Inittialize!$F$6+HS!J147*Inittialize!$F$7+HS!J148*Inittialize!$F$8+HS!J149*Inittialize!$F$9+HS!J150*Inittialize!$F$10+HS!J151*Inittialize!$F$11+HS!J142*Inittialize!$F$2)</f>
        <v>-0.51830524740148154</v>
      </c>
      <c r="K141" s="349">
        <f>SUM(HS!K143*Inittialize!$F$3+HS!K144*Inittialize!$F$4+HS!K145*Inittialize!$F$5+HS!K146*Inittialize!$F$6+HS!K147*Inittialize!$F$7+HS!K148*Inittialize!$F$8+HS!K149*Inittialize!$F$9+HS!K150*Inittialize!$F$10+HS!K151*Inittialize!$F$11+HS!K142*Inittialize!$F$2)</f>
        <v>-0.5678762745331094</v>
      </c>
    </row>
    <row r="142" spans="1:11" x14ac:dyDescent="0.3">
      <c r="A142">
        <v>18</v>
      </c>
      <c r="B142" s="349">
        <f>SUM(HS!B144*Inittialize!$F$3+HS!B145*Inittialize!$F$4+HS!B146*Inittialize!$F$5+HS!B147*Inittialize!$F$6+HS!B148*Inittialize!$F$7+HS!B149*Inittialize!$F$8+HS!B150*Inittialize!$F$9+HS!B151*Inittialize!$F$10+HS!B152*Inittialize!$F$11+HS!B143*Inittialize!$F$2)</f>
        <v>-0.57114416234435983</v>
      </c>
      <c r="C142" s="349">
        <f>SUM(HS!C144*Inittialize!$F$3+HS!C145*Inittialize!$F$4+HS!C146*Inittialize!$F$5+HS!C147*Inittialize!$F$6+HS!C148*Inittialize!$F$7+HS!C149*Inittialize!$F$8+HS!C150*Inittialize!$F$9+HS!C151*Inittialize!$F$10+HS!C152*Inittialize!$F$11+HS!C143*Inittialize!$F$2)</f>
        <v>-0.47309486745364987</v>
      </c>
      <c r="D142" s="349">
        <f>SUM(HS!D144*Inittialize!$F$3+HS!D145*Inittialize!$F$4+HS!D146*Inittialize!$F$5+HS!D147*Inittialize!$F$6+HS!D148*Inittialize!$F$7+HS!D149*Inittialize!$F$8+HS!D150*Inittialize!$F$9+HS!D151*Inittialize!$F$10+HS!D152*Inittialize!$F$11+HS!D143*Inittialize!$F$2)</f>
        <v>-0.46748890286293887</v>
      </c>
      <c r="E142" s="349">
        <f>SUM(HS!E144*Inittialize!$F$3+HS!E145*Inittialize!$F$4+HS!E146*Inittialize!$F$5+HS!E147*Inittialize!$F$6+HS!E148*Inittialize!$F$7+HS!E149*Inittialize!$F$8+HS!E150*Inittialize!$F$9+HS!E151*Inittialize!$F$10+HS!E152*Inittialize!$F$11+HS!E143*Inittialize!$F$2)</f>
        <v>-0.47306626540230118</v>
      </c>
      <c r="F142" s="349">
        <f>SUM(HS!F144*Inittialize!$F$3+HS!F145*Inittialize!$F$4+HS!F146*Inittialize!$F$5+HS!F147*Inittialize!$F$6+HS!F148*Inittialize!$F$7+HS!F149*Inittialize!$F$8+HS!F150*Inittialize!$F$9+HS!F151*Inittialize!$F$10+HS!F152*Inittialize!$F$11+HS!F143*Inittialize!$F$2)</f>
        <v>-0.46821653930249513</v>
      </c>
      <c r="G142" s="349">
        <f>SUM(HS!G144*Inittialize!$F$3+HS!G145*Inittialize!$F$4+HS!G146*Inittialize!$F$5+HS!G147*Inittialize!$F$6+HS!G148*Inittialize!$F$7+HS!G149*Inittialize!$F$8+HS!G150*Inittialize!$F$9+HS!G151*Inittialize!$F$10+HS!G152*Inittialize!$F$11+HS!G143*Inittialize!$F$2)</f>
        <v>-0.45134510679366141</v>
      </c>
      <c r="H142" s="349">
        <f>SUM(HS!H144*Inittialize!$F$3+HS!H145*Inittialize!$F$4+HS!H146*Inittialize!$F$5+HS!H147*Inittialize!$F$6+HS!H148*Inittialize!$F$7+HS!H149*Inittialize!$F$8+HS!H150*Inittialize!$F$9+HS!H151*Inittialize!$F$10+HS!H152*Inittialize!$F$11+HS!H143*Inittialize!$F$2)</f>
        <v>-0.35766392450027656</v>
      </c>
      <c r="I142" s="349">
        <f>SUM(HS!I144*Inittialize!$F$3+HS!I145*Inittialize!$F$4+HS!I146*Inittialize!$F$5+HS!I147*Inittialize!$F$6+HS!I148*Inittialize!$F$7+HS!I149*Inittialize!$F$8+HS!I150*Inittialize!$F$9+HS!I151*Inittialize!$F$10+HS!I152*Inittialize!$F$11+HS!I143*Inittialize!$F$2)</f>
        <v>-0.39662235389942291</v>
      </c>
      <c r="J142" s="349">
        <f>SUM(HS!J144*Inittialize!$F$3+HS!J145*Inittialize!$F$4+HS!J146*Inittialize!$F$5+HS!J147*Inittialize!$F$6+HS!J148*Inittialize!$F$7+HS!J149*Inittialize!$F$8+HS!J150*Inittialize!$F$9+HS!J151*Inittialize!$F$10+HS!J152*Inittialize!$F$11+HS!J143*Inittialize!$F$2)</f>
        <v>-0.49354041781109681</v>
      </c>
      <c r="K142" s="349">
        <f>SUM(HS!K144*Inittialize!$F$3+HS!K145*Inittialize!$F$4+HS!K146*Inittialize!$F$5+HS!K147*Inittialize!$F$6+HS!K148*Inittialize!$F$7+HS!K149*Inittialize!$F$8+HS!K150*Inittialize!$F$9+HS!K151*Inittialize!$F$10+HS!K152*Inittialize!$F$11+HS!K143*Inittialize!$F$2)</f>
        <v>-0.54379719997854659</v>
      </c>
    </row>
    <row r="143" spans="1:11" x14ac:dyDescent="0.3">
      <c r="A143">
        <v>19</v>
      </c>
      <c r="B143" s="349">
        <f>SUM(HS!B145*Inittialize!$F$3+HS!B146*Inittialize!$F$4+HS!B147*Inittialize!$F$5+HS!B148*Inittialize!$F$6+HS!B149*Inittialize!$F$7+HS!B150*Inittialize!$F$8+HS!B151*Inittialize!$F$9+HS!B152*Inittialize!$F$10+HS!B153*Inittialize!$F$11+HS!B144*Inittialize!$F$2)</f>
        <v>-0.5454308534545258</v>
      </c>
      <c r="C143" s="349">
        <f>SUM(HS!C145*Inittialize!$F$3+HS!C146*Inittialize!$F$4+HS!C147*Inittialize!$F$5+HS!C148*Inittialize!$F$6+HS!C149*Inittialize!$F$7+HS!C150*Inittialize!$F$8+HS!C151*Inittialize!$F$9+HS!C152*Inittialize!$F$10+HS!C153*Inittialize!$F$11+HS!C144*Inittialize!$F$2)</f>
        <v>-0.44317438281710964</v>
      </c>
      <c r="D143" s="349">
        <f>SUM(HS!D145*Inittialize!$F$3+HS!D146*Inittialize!$F$4+HS!D147*Inittialize!$F$5+HS!D148*Inittialize!$F$6+HS!D149*Inittialize!$F$7+HS!D150*Inittialize!$F$8+HS!D151*Inittialize!$F$9+HS!D152*Inittialize!$F$10+HS!D153*Inittialize!$F$11+HS!D144*Inittialize!$F$2)</f>
        <v>-0.43850877887023798</v>
      </c>
      <c r="E143" s="349">
        <f>SUM(HS!E145*Inittialize!$F$3+HS!E146*Inittialize!$F$4+HS!E147*Inittialize!$F$5+HS!E148*Inittialize!$F$6+HS!E149*Inittialize!$F$7+HS!E150*Inittialize!$F$8+HS!E151*Inittialize!$F$9+HS!E152*Inittialize!$F$10+HS!E153*Inittialize!$F$11+HS!E144*Inittialize!$F$2)</f>
        <v>-0.44505401621688401</v>
      </c>
      <c r="F143" s="349">
        <f>SUM(HS!F145*Inittialize!$F$3+HS!F146*Inittialize!$F$4+HS!F147*Inittialize!$F$5+HS!F148*Inittialize!$F$6+HS!F149*Inittialize!$F$7+HS!F150*Inittialize!$F$8+HS!F151*Inittialize!$F$9+HS!F152*Inittialize!$F$10+HS!F153*Inittialize!$F$11+HS!F144*Inittialize!$F$2)</f>
        <v>-0.44105508762999762</v>
      </c>
      <c r="G143" s="349">
        <f>SUM(HS!G145*Inittialize!$F$3+HS!G146*Inittialize!$F$4+HS!G147*Inittialize!$F$5+HS!G148*Inittialize!$F$6+HS!G149*Inittialize!$F$7+HS!G150*Inittialize!$F$8+HS!G151*Inittialize!$F$9+HS!G152*Inittialize!$F$10+HS!G153*Inittialize!$F$11+HS!G144*Inittialize!$F$2)</f>
        <v>-0.42682205013130525</v>
      </c>
      <c r="H143" s="349">
        <f>SUM(HS!H145*Inittialize!$F$3+HS!H146*Inittialize!$F$4+HS!H147*Inittialize!$F$5+HS!H148*Inittialize!$F$6+HS!H149*Inittialize!$F$7+HS!H150*Inittialize!$F$8+HS!H151*Inittialize!$F$9+HS!H152*Inittialize!$F$10+HS!H153*Inittialize!$F$11+HS!H144*Inittialize!$F$2)</f>
        <v>-0.3395196094098446</v>
      </c>
      <c r="I143" s="349">
        <f>SUM(HS!I145*Inittialize!$F$3+HS!I146*Inittialize!$F$4+HS!I147*Inittialize!$F$5+HS!I148*Inittialize!$F$6+HS!I149*Inittialize!$F$7+HS!I150*Inittialize!$F$8+HS!I151*Inittialize!$F$9+HS!I152*Inittialize!$F$10+HS!I153*Inittialize!$F$11+HS!I144*Inittialize!$F$2)</f>
        <v>-0.3669531513342299</v>
      </c>
      <c r="J143" s="349">
        <f>SUM(HS!J145*Inittialize!$F$3+HS!J146*Inittialize!$F$4+HS!J147*Inittialize!$F$5+HS!J148*Inittialize!$F$6+HS!J149*Inittialize!$F$7+HS!J150*Inittialize!$F$8+HS!J151*Inittialize!$F$9+HS!J152*Inittialize!$F$10+HS!J153*Inittialize!$F$11+HS!J144*Inittialize!$F$2)</f>
        <v>-0.41259472421376076</v>
      </c>
      <c r="K143" s="349">
        <f>SUM(HS!K145*Inittialize!$F$3+HS!K146*Inittialize!$F$4+HS!K147*Inittialize!$F$5+HS!K148*Inittialize!$F$6+HS!K149*Inittialize!$F$7+HS!K150*Inittialize!$F$8+HS!K151*Inittialize!$F$9+HS!K152*Inittialize!$F$10+HS!K153*Inittialize!$F$11+HS!K144*Inittialize!$F$2)</f>
        <v>-0.51808389108871267</v>
      </c>
    </row>
    <row r="144" spans="1:11" x14ac:dyDescent="0.3">
      <c r="A144">
        <v>20</v>
      </c>
      <c r="B144" s="349">
        <f>SUM(HS!B146*Inittialize!$F$3+HS!B147*Inittialize!$F$4+HS!B148*Inittialize!$F$5+HS!B149*Inittialize!$F$6+HS!B150*Inittialize!$F$7+HS!B151*Inittialize!$F$8+HS!B152*Inittialize!$F$9+HS!B153*Inittialize!$F$10+HS!B154*Inittialize!$F$11+HS!B145*Inittialize!$F$2)</f>
        <v>-0.51971754456469177</v>
      </c>
      <c r="C144" s="349">
        <f>SUM(HS!C146*Inittialize!$F$3+HS!C147*Inittialize!$F$4+HS!C148*Inittialize!$F$5+HS!C149*Inittialize!$F$6+HS!C150*Inittialize!$F$7+HS!C151*Inittialize!$F$8+HS!C152*Inittialize!$F$9+HS!C153*Inittialize!$F$10+HS!C154*Inittialize!$F$11+HS!C145*Inittialize!$F$2)</f>
        <v>-0.41455289302374626</v>
      </c>
      <c r="D144" s="349">
        <f>SUM(HS!D146*Inittialize!$F$3+HS!D147*Inittialize!$F$4+HS!D148*Inittialize!$F$5+HS!D149*Inittialize!$F$6+HS!D150*Inittialize!$F$7+HS!D151*Inittialize!$F$8+HS!D152*Inittialize!$F$9+HS!D153*Inittialize!$F$10+HS!D154*Inittialize!$F$11+HS!D145*Inittialize!$F$2)</f>
        <v>-0.41074063571208014</v>
      </c>
      <c r="E144" s="349">
        <f>SUM(HS!E146*Inittialize!$F$3+HS!E147*Inittialize!$F$4+HS!E148*Inittialize!$F$5+HS!E149*Inittialize!$F$6+HS!E150*Inittialize!$F$7+HS!E151*Inittialize!$F$8+HS!E152*Inittialize!$F$9+HS!E153*Inittialize!$F$10+HS!E154*Inittialize!$F$11+HS!E145*Inittialize!$F$2)</f>
        <v>-0.4181729491437069</v>
      </c>
      <c r="F144" s="349">
        <f>SUM(HS!F146*Inittialize!$F$3+HS!F147*Inittialize!$F$4+HS!F148*Inittialize!$F$5+HS!F149*Inittialize!$F$6+HS!F150*Inittialize!$F$7+HS!F151*Inittialize!$F$8+HS!F152*Inittialize!$F$9+HS!F153*Inittialize!$F$10+HS!F154*Inittialize!$F$11+HS!F145*Inittialize!$F$2)</f>
        <v>-0.41494401934743752</v>
      </c>
      <c r="G144" s="349">
        <f>SUM(HS!G146*Inittialize!$F$3+HS!G147*Inittialize!$F$4+HS!G148*Inittialize!$F$5+HS!G149*Inittialize!$F$6+HS!G150*Inittialize!$F$7+HS!G151*Inittialize!$F$8+HS!G152*Inittialize!$F$9+HS!G153*Inittialize!$F$10+HS!G154*Inittialize!$F$11+HS!G145*Inittialize!$F$2)</f>
        <v>-0.40334937685888633</v>
      </c>
      <c r="H144" s="349">
        <f>SUM(HS!H146*Inittialize!$F$3+HS!H147*Inittialize!$F$4+HS!H148*Inittialize!$F$5+HS!H149*Inittialize!$F$6+HS!H150*Inittialize!$F$7+HS!H151*Inittialize!$F$8+HS!H152*Inittialize!$F$9+HS!H153*Inittialize!$F$10+HS!H154*Inittialize!$F$11+HS!H145*Inittialize!$F$2)</f>
        <v>-0.3213752943194127</v>
      </c>
      <c r="I144" s="349">
        <f>SUM(HS!I146*Inittialize!$F$3+HS!I147*Inittialize!$F$4+HS!I148*Inittialize!$F$5+HS!I149*Inittialize!$F$6+HS!I150*Inittialize!$F$7+HS!I151*Inittialize!$F$8+HS!I152*Inittialize!$F$9+HS!I153*Inittialize!$F$10+HS!I154*Inittialize!$F$11+HS!I145*Inittialize!$F$2)</f>
        <v>-0.35093893283822203</v>
      </c>
      <c r="J144" s="349">
        <f>SUM(HS!J146*Inittialize!$F$3+HS!J147*Inittialize!$F$4+HS!J148*Inittialize!$F$5+HS!J149*Inittialize!$F$6+HS!J150*Inittialize!$F$7+HS!J151*Inittialize!$F$8+HS!J152*Inittialize!$F$9+HS!J153*Inittialize!$F$10+HS!J154*Inittialize!$F$11+HS!J145*Inittialize!$F$2)</f>
        <v>-0.38490346848624718</v>
      </c>
      <c r="K144" s="349">
        <f>SUM(HS!K146*Inittialize!$F$3+HS!K147*Inittialize!$F$4+HS!K148*Inittialize!$F$5+HS!K149*Inittialize!$F$6+HS!K150*Inittialize!$F$7+HS!K151*Inittialize!$F$8+HS!K152*Inittialize!$F$9+HS!K153*Inittialize!$F$10+HS!K154*Inittialize!$F$11+HS!K145*Inittialize!$F$2)</f>
        <v>-0.4391161443290561</v>
      </c>
    </row>
    <row r="145" spans="1:11" x14ac:dyDescent="0.3">
      <c r="A145">
        <v>21</v>
      </c>
      <c r="B145" s="349">
        <f>SUM(HS!B147*Inittialize!$F$3+HS!B148*Inittialize!$F$4+HS!B149*Inittialize!$F$5+HS!B150*Inittialize!$F$6+HS!B151*Inittialize!$F$7+HS!B152*Inittialize!$F$8+HS!B153*Inittialize!$F$9+HS!B154*Inittialize!$F$10+HS!B155*Inittialize!$F$11+HS!B146*Inittialize!$F$2)</f>
        <v>-0.44074979780503526</v>
      </c>
      <c r="C145" s="349">
        <f>SUM(HS!C147*Inittialize!$F$3+HS!C148*Inittialize!$F$4+HS!C149*Inittialize!$F$5+HS!C150*Inittialize!$F$6+HS!C151*Inittialize!$F$7+HS!C152*Inittialize!$F$8+HS!C153*Inittialize!$F$9+HS!C154*Inittialize!$F$10+HS!C155*Inittialize!$F$11+HS!C146*Inittialize!$F$2)</f>
        <v>-0.38732362736852477</v>
      </c>
      <c r="D145" s="349">
        <f>SUM(HS!D147*Inittialize!$F$3+HS!D148*Inittialize!$F$4+HS!D149*Inittialize!$F$5+HS!D150*Inittialize!$F$6+HS!D151*Inittialize!$F$7+HS!D152*Inittialize!$F$8+HS!D153*Inittialize!$F$9+HS!D154*Inittialize!$F$10+HS!D155*Inittialize!$F$11+HS!D146*Inittialize!$F$2)</f>
        <v>-0.38427148739709915</v>
      </c>
      <c r="E145" s="349">
        <f>SUM(HS!E147*Inittialize!$F$3+HS!E148*Inittialize!$F$4+HS!E149*Inittialize!$F$5+HS!E150*Inittialize!$F$6+HS!E151*Inittialize!$F$7+HS!E152*Inittialize!$F$8+HS!E153*Inittialize!$F$9+HS!E154*Inittialize!$F$10+HS!E155*Inittialize!$F$11+HS!E146*Inittialize!$F$2)</f>
        <v>-0.39250386290507289</v>
      </c>
      <c r="F145" s="349">
        <f>SUM(HS!F147*Inittialize!$F$3+HS!F148*Inittialize!$F$4+HS!F149*Inittialize!$F$5+HS!F150*Inittialize!$F$6+HS!F151*Inittialize!$F$7+HS!F152*Inittialize!$F$8+HS!F153*Inittialize!$F$9+HS!F154*Inittialize!$F$10+HS!F155*Inittialize!$F$11+HS!F146*Inittialize!$F$2)</f>
        <v>-0.38996413317711753</v>
      </c>
      <c r="G145" s="349">
        <f>SUM(HS!G147*Inittialize!$F$3+HS!G148*Inittialize!$F$4+HS!G149*Inittialize!$F$5+HS!G150*Inittialize!$F$6+HS!G151*Inittialize!$F$7+HS!G152*Inittialize!$F$8+HS!G153*Inittialize!$F$9+HS!G154*Inittialize!$F$10+HS!G155*Inittialize!$F$11+HS!G146*Inittialize!$F$2)</f>
        <v>-0.38092708697640476</v>
      </c>
      <c r="H145" s="349">
        <f>SUM(HS!H147*Inittialize!$F$3+HS!H148*Inittialize!$F$4+HS!H149*Inittialize!$F$5+HS!H150*Inittialize!$F$6+HS!H151*Inittialize!$F$7+HS!H152*Inittialize!$F$8+HS!H153*Inittialize!$F$9+HS!H154*Inittialize!$F$10+HS!H155*Inittialize!$F$11+HS!H146*Inittialize!$F$2)</f>
        <v>-0.30428136261891797</v>
      </c>
      <c r="I145" s="349">
        <f>SUM(HS!I147*Inittialize!$F$3+HS!I148*Inittialize!$F$4+HS!I149*Inittialize!$F$5+HS!I150*Inittialize!$F$6+HS!I151*Inittialize!$F$7+HS!I152*Inittialize!$F$8+HS!I153*Inittialize!$F$9+HS!I154*Inittialize!$F$10+HS!I155*Inittialize!$F$11+HS!I146*Inittialize!$F$2)</f>
        <v>-0.33492471434221421</v>
      </c>
      <c r="J145" s="349">
        <f>SUM(HS!J147*Inittialize!$F$3+HS!J148*Inittialize!$F$4+HS!J149*Inittialize!$F$5+HS!J150*Inittialize!$F$6+HS!J151*Inittialize!$F$7+HS!J152*Inittialize!$F$8+HS!J153*Inittialize!$F$9+HS!J154*Inittialize!$F$10+HS!J155*Inittialize!$F$11+HS!J146*Inittialize!$F$2)</f>
        <v>-0.37086719682791891</v>
      </c>
      <c r="K145" s="349">
        <f>SUM(HS!K147*Inittialize!$F$3+HS!K148*Inittialize!$F$4+HS!K149*Inittialize!$F$5+HS!K150*Inittialize!$F$6+HS!K151*Inittialize!$F$7+HS!K152*Inittialize!$F$8+HS!K153*Inittialize!$F$9+HS!K154*Inittialize!$F$10+HS!K155*Inittialize!$F$11+HS!K146*Inittialize!$F$2)</f>
        <v>-0.41340283543922207</v>
      </c>
    </row>
    <row r="146" spans="1:11" x14ac:dyDescent="0.3">
      <c r="A146">
        <v>22</v>
      </c>
      <c r="B146">
        <f>B114</f>
        <v>-0.69498195510467564</v>
      </c>
      <c r="C146">
        <f t="shared" ref="C146:K146" si="12">C114</f>
        <v>-0.64537193969934437</v>
      </c>
      <c r="D146">
        <f t="shared" si="12"/>
        <v>-0.64253780972587782</v>
      </c>
      <c r="E146">
        <f t="shared" si="12"/>
        <v>-0.63958917649104974</v>
      </c>
      <c r="F146">
        <f t="shared" si="12"/>
        <v>-0.63704944676309438</v>
      </c>
      <c r="G146">
        <f t="shared" si="12"/>
        <v>-0.62801240056238161</v>
      </c>
      <c r="H146">
        <f t="shared" si="12"/>
        <v>-0.56826126528899534</v>
      </c>
      <c r="I146">
        <f t="shared" si="12"/>
        <v>-0.59671580617491327</v>
      </c>
      <c r="J146">
        <f t="shared" si="12"/>
        <v>-0.63009096848306756</v>
      </c>
      <c r="K146">
        <f t="shared" si="12"/>
        <v>-0.66958834719356342</v>
      </c>
    </row>
    <row r="147" spans="1:11" x14ac:dyDescent="0.3">
      <c r="A147">
        <v>23</v>
      </c>
      <c r="B147">
        <f t="shared" ref="B147:K155" si="13">B115</f>
        <v>-0.71676895831148446</v>
      </c>
      <c r="C147">
        <f t="shared" si="13"/>
        <v>-0.66168802251609049</v>
      </c>
      <c r="D147">
        <f t="shared" si="13"/>
        <v>-0.65885389254262394</v>
      </c>
      <c r="E147">
        <f t="shared" si="13"/>
        <v>-0.65590525930779586</v>
      </c>
      <c r="F147">
        <f t="shared" si="13"/>
        <v>-0.65336552957984051</v>
      </c>
      <c r="G147">
        <f t="shared" si="13"/>
        <v>-0.64432848337912774</v>
      </c>
      <c r="H147">
        <f t="shared" si="13"/>
        <v>-0.59909974633978136</v>
      </c>
      <c r="I147">
        <f t="shared" si="13"/>
        <v>-0.62552182001956225</v>
      </c>
      <c r="J147">
        <f t="shared" si="13"/>
        <v>-0.65651304216284845</v>
      </c>
      <c r="K147">
        <f t="shared" si="13"/>
        <v>-0.69318917953688031</v>
      </c>
    </row>
    <row r="148" spans="1:11" x14ac:dyDescent="0.3">
      <c r="A148">
        <v>24</v>
      </c>
      <c r="B148">
        <f t="shared" si="13"/>
        <v>-0.73699974700352133</v>
      </c>
      <c r="C148">
        <f t="shared" si="13"/>
        <v>-0.67800410533283662</v>
      </c>
      <c r="D148">
        <f t="shared" si="13"/>
        <v>-0.67516997535936996</v>
      </c>
      <c r="E148">
        <f t="shared" si="13"/>
        <v>-0.67222134212454199</v>
      </c>
      <c r="F148">
        <f t="shared" si="13"/>
        <v>-0.66968161239658663</v>
      </c>
      <c r="G148">
        <f t="shared" si="13"/>
        <v>-0.66064456619587375</v>
      </c>
      <c r="H148">
        <f t="shared" si="13"/>
        <v>-0.62773547874408275</v>
      </c>
      <c r="I148">
        <f t="shared" si="13"/>
        <v>-0.65227026144673639</v>
      </c>
      <c r="J148">
        <f t="shared" si="13"/>
        <v>-0.68104782486550219</v>
      </c>
      <c r="K148">
        <f t="shared" si="13"/>
        <v>-0.71510423814138879</v>
      </c>
    </row>
    <row r="149" spans="1:11" x14ac:dyDescent="0.3">
      <c r="A149">
        <v>25</v>
      </c>
      <c r="B149">
        <f t="shared" si="13"/>
        <v>-0.75578547936041274</v>
      </c>
      <c r="C149">
        <f t="shared" si="13"/>
        <v>-0.69432018814958274</v>
      </c>
      <c r="D149">
        <f t="shared" si="13"/>
        <v>-0.69148605817611608</v>
      </c>
      <c r="E149">
        <f t="shared" si="13"/>
        <v>-0.688537424941288</v>
      </c>
      <c r="F149">
        <f t="shared" si="13"/>
        <v>-0.68599769521333265</v>
      </c>
      <c r="G149">
        <f t="shared" si="13"/>
        <v>-0.67696064901261988</v>
      </c>
      <c r="H149">
        <f t="shared" si="13"/>
        <v>-0.65432580169093391</v>
      </c>
      <c r="I149">
        <f t="shared" si="13"/>
        <v>-0.67710809991482657</v>
      </c>
      <c r="J149">
        <f t="shared" si="13"/>
        <v>-0.70383012308939485</v>
      </c>
      <c r="K149">
        <f t="shared" si="13"/>
        <v>-0.73545393541700388</v>
      </c>
    </row>
    <row r="150" spans="1:11" x14ac:dyDescent="0.3">
      <c r="A150">
        <v>26</v>
      </c>
      <c r="B150">
        <f t="shared" si="13"/>
        <v>-0.77210156217715875</v>
      </c>
      <c r="C150">
        <f t="shared" si="13"/>
        <v>-0.71063627096632875</v>
      </c>
      <c r="D150">
        <f t="shared" si="13"/>
        <v>-0.70780214099286221</v>
      </c>
      <c r="E150">
        <f t="shared" si="13"/>
        <v>-0.70485350775803424</v>
      </c>
      <c r="F150">
        <f t="shared" si="13"/>
        <v>-0.70231377803007877</v>
      </c>
      <c r="G150">
        <f t="shared" si="13"/>
        <v>-0.69327673182936589</v>
      </c>
      <c r="H150">
        <f t="shared" si="13"/>
        <v>-0.67901681585586726</v>
      </c>
      <c r="I150">
        <f t="shared" si="13"/>
        <v>-0.70017180706376769</v>
      </c>
      <c r="J150">
        <f t="shared" si="13"/>
        <v>-0.72498511429729517</v>
      </c>
      <c r="K150">
        <f t="shared" si="13"/>
        <v>-0.75435008288721794</v>
      </c>
    </row>
    <row r="151" spans="1:11" x14ac:dyDescent="0.3">
      <c r="A151">
        <v>27</v>
      </c>
      <c r="B151">
        <f t="shared" si="13"/>
        <v>-0.79698874795718289</v>
      </c>
      <c r="C151">
        <f t="shared" si="13"/>
        <v>-0.74859144603733629</v>
      </c>
      <c r="D151">
        <f t="shared" si="13"/>
        <v>-0.74694897739234545</v>
      </c>
      <c r="E151">
        <f t="shared" si="13"/>
        <v>-0.74523490632358347</v>
      </c>
      <c r="F151">
        <f t="shared" si="13"/>
        <v>-0.74374877455721822</v>
      </c>
      <c r="G151">
        <f t="shared" si="13"/>
        <v>-0.73855278325923857</v>
      </c>
      <c r="H151">
        <f t="shared" si="13"/>
        <v>-0.72754593909861887</v>
      </c>
      <c r="I151">
        <f t="shared" si="13"/>
        <v>-0.7288877906561031</v>
      </c>
      <c r="J151">
        <f t="shared" si="13"/>
        <v>-0.75178669898347494</v>
      </c>
      <c r="K151">
        <f t="shared" si="13"/>
        <v>-0.77923726866724208</v>
      </c>
    </row>
    <row r="152" spans="1:11" x14ac:dyDescent="0.3">
      <c r="A152">
        <v>28</v>
      </c>
      <c r="B152">
        <f t="shared" si="13"/>
        <v>-0.83044703670048492</v>
      </c>
      <c r="C152">
        <f t="shared" si="13"/>
        <v>-0.79692410959870474</v>
      </c>
      <c r="D152">
        <f t="shared" si="13"/>
        <v>-0.79613291582680912</v>
      </c>
      <c r="E152">
        <f t="shared" si="13"/>
        <v>-0.79530384908091767</v>
      </c>
      <c r="F152">
        <f t="shared" si="13"/>
        <v>-0.79458771610516921</v>
      </c>
      <c r="G152">
        <f t="shared" si="13"/>
        <v>-0.79200318690989668</v>
      </c>
      <c r="H152">
        <f t="shared" si="13"/>
        <v>-0.78667482872790961</v>
      </c>
      <c r="I152">
        <f t="shared" si="13"/>
        <v>-0.78524498772677709</v>
      </c>
      <c r="J152">
        <f t="shared" si="13"/>
        <v>-0.78781870224549266</v>
      </c>
      <c r="K152">
        <f t="shared" si="13"/>
        <v>-0.81269555741054411</v>
      </c>
    </row>
    <row r="153" spans="1:11" x14ac:dyDescent="0.3">
      <c r="A153">
        <v>29</v>
      </c>
      <c r="B153">
        <f t="shared" si="13"/>
        <v>-0.87247642840706507</v>
      </c>
      <c r="C153">
        <f t="shared" si="13"/>
        <v>-0.85523026803892011</v>
      </c>
      <c r="D153">
        <f t="shared" si="13"/>
        <v>-0.85497689559217327</v>
      </c>
      <c r="E153">
        <f t="shared" si="13"/>
        <v>-0.85471020823339094</v>
      </c>
      <c r="F153">
        <f t="shared" si="13"/>
        <v>-0.85448047487728629</v>
      </c>
      <c r="G153">
        <f t="shared" si="13"/>
        <v>-0.85362794278134013</v>
      </c>
      <c r="H153">
        <f t="shared" si="13"/>
        <v>-0.85185182338734444</v>
      </c>
      <c r="I153">
        <f t="shared" si="13"/>
        <v>-0.85149191898584886</v>
      </c>
      <c r="J153">
        <f t="shared" si="13"/>
        <v>-0.85083260337328903</v>
      </c>
      <c r="K153">
        <f t="shared" si="13"/>
        <v>-0.85472494911712427</v>
      </c>
    </row>
    <row r="154" spans="1:11" x14ac:dyDescent="0.3">
      <c r="A154">
        <v>30</v>
      </c>
      <c r="B154">
        <f t="shared" si="13"/>
        <v>-0.92307692307692313</v>
      </c>
      <c r="C154">
        <f t="shared" si="13"/>
        <v>-0.92307692307692313</v>
      </c>
      <c r="D154">
        <f t="shared" si="13"/>
        <v>-0.92307692307692313</v>
      </c>
      <c r="E154">
        <f t="shared" si="13"/>
        <v>-0.92307692307692313</v>
      </c>
      <c r="F154">
        <f t="shared" si="13"/>
        <v>-0.92307692307692313</v>
      </c>
      <c r="G154">
        <f t="shared" si="13"/>
        <v>-0.92307692307692313</v>
      </c>
      <c r="H154">
        <f t="shared" si="13"/>
        <v>-0.92307692307692313</v>
      </c>
      <c r="I154">
        <f t="shared" si="13"/>
        <v>-0.92307692307692313</v>
      </c>
      <c r="J154">
        <f t="shared" si="13"/>
        <v>-0.92307692307692313</v>
      </c>
      <c r="K154">
        <f t="shared" si="13"/>
        <v>-0.92307692307692313</v>
      </c>
    </row>
    <row r="155" spans="1:11" x14ac:dyDescent="0.3">
      <c r="A155">
        <v>31</v>
      </c>
      <c r="B155">
        <f t="shared" si="13"/>
        <v>-1</v>
      </c>
      <c r="C155">
        <f t="shared" si="13"/>
        <v>-1</v>
      </c>
      <c r="D155">
        <f t="shared" si="13"/>
        <v>-1</v>
      </c>
      <c r="E155">
        <f t="shared" si="13"/>
        <v>-1</v>
      </c>
      <c r="F155">
        <f t="shared" si="13"/>
        <v>-1</v>
      </c>
      <c r="G155">
        <f t="shared" si="13"/>
        <v>-1</v>
      </c>
      <c r="H155">
        <f t="shared" si="13"/>
        <v>-1</v>
      </c>
      <c r="I155">
        <f t="shared" si="13"/>
        <v>-1</v>
      </c>
      <c r="J155">
        <f t="shared" si="13"/>
        <v>-1</v>
      </c>
      <c r="K155">
        <f t="shared" si="13"/>
        <v>-1</v>
      </c>
    </row>
  </sheetData>
  <sheetProtection sheet="1" objects="1" scenarios="1"/>
  <mergeCells count="2">
    <mergeCell ref="A52:K52"/>
    <mergeCell ref="A104:K104"/>
  </mergeCells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55"/>
  <sheetViews>
    <sheetView topLeftCell="A45" workbookViewId="0">
      <selection activeCell="B54" sqref="B54"/>
    </sheetView>
  </sheetViews>
  <sheetFormatPr defaultColWidth="8.796875" defaultRowHeight="15.6" x14ac:dyDescent="0.3"/>
  <cols>
    <col min="14" max="24" width="4" style="31" customWidth="1"/>
  </cols>
  <sheetData>
    <row r="1" spans="1:24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3">
      <c r="A2">
        <v>4</v>
      </c>
      <c r="B2">
        <f>MAX(Hit!B2,Stand!B2)</f>
        <v>-0.38538530661686632</v>
      </c>
      <c r="C2">
        <f>MAX(Hit!C2,Stand!C2)</f>
        <v>-0.11491332761892138</v>
      </c>
      <c r="D2">
        <f>MAX(Hit!D2,Stand!D2)</f>
        <v>-8.261331429974432E-2</v>
      </c>
      <c r="E2">
        <f>MAX(Hit!E2,Stand!E2)</f>
        <v>-4.9367420106916929E-2</v>
      </c>
      <c r="F2">
        <f>MAX(Hit!F2,Stand!F2)</f>
        <v>-1.2379926519926553E-2</v>
      </c>
      <c r="G2">
        <f>MAX(Hit!G2,Stand!G2)</f>
        <v>1.1130417280979743E-2</v>
      </c>
      <c r="H2">
        <f>MAX(Hit!H2,Stand!H2)</f>
        <v>-8.8279201058463694E-2</v>
      </c>
      <c r="I2">
        <f>MAX(Hit!I2,Stand!I2)</f>
        <v>-0.15933415266020512</v>
      </c>
      <c r="J2">
        <f>MAX(Hit!J2,Stand!J2)</f>
        <v>-0.24066617915336552</v>
      </c>
      <c r="K2">
        <f>MAX(Hit!K2,Stand!K2)</f>
        <v>-0.33509986436351102</v>
      </c>
      <c r="N2" s="31">
        <v>4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3">
      <c r="A3">
        <v>5</v>
      </c>
      <c r="B3">
        <f>MAX(Hit!B3,Stand!B3)</f>
        <v>-0.40632230211141918</v>
      </c>
      <c r="C3">
        <f>MAX(Hit!C3,Stand!C3)</f>
        <v>-0.12821556706374751</v>
      </c>
      <c r="D3">
        <f>MAX(Hit!D3,Stand!D3)</f>
        <v>-9.5310227261489827E-2</v>
      </c>
      <c r="E3">
        <f>MAX(Hit!E3,Stand!E3)</f>
        <v>-6.1479464199694266E-2</v>
      </c>
      <c r="F3">
        <f>MAX(Hit!F3,Stand!F3)</f>
        <v>-2.3978970391859797E-2</v>
      </c>
      <c r="G3">
        <f>MAX(Hit!G3,Stand!G3)</f>
        <v>-1.1863378384402296E-3</v>
      </c>
      <c r="H3">
        <f>MAX(Hit!H3,Stand!H3)</f>
        <v>-0.11944744188414852</v>
      </c>
      <c r="I3">
        <f>MAX(Hit!I3,Stand!I3)</f>
        <v>-0.18809330390318521</v>
      </c>
      <c r="J3">
        <f>MAX(Hit!J3,Stand!J3)</f>
        <v>-0.2666150533579591</v>
      </c>
      <c r="K3">
        <f>MAX(Hit!K3,Stand!K3)</f>
        <v>-0.3577434525808979</v>
      </c>
      <c r="N3" s="31">
        <v>5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3">
      <c r="A4">
        <v>6</v>
      </c>
      <c r="B4">
        <f>MAX(Hit!B4,Stand!B4)</f>
        <v>-0.4196869034710109</v>
      </c>
      <c r="C4">
        <f>MAX(Hit!C4,Stand!C4)</f>
        <v>-0.14075911746001996</v>
      </c>
      <c r="D4">
        <f>MAX(Hit!D4,Stand!D4)</f>
        <v>-0.10729107800860832</v>
      </c>
      <c r="E4">
        <f>MAX(Hit!E4,Stand!E4)</f>
        <v>-7.2917141926387333E-2</v>
      </c>
      <c r="F4">
        <f>MAX(Hit!F4,Stand!F4)</f>
        <v>-3.4915973330102358E-2</v>
      </c>
      <c r="G4">
        <f>MAX(Hit!G4,Stand!G4)</f>
        <v>-1.3005835529874346E-2</v>
      </c>
      <c r="H4">
        <f>MAX(Hit!H4,Stand!H4)</f>
        <v>-0.15193270723669947</v>
      </c>
      <c r="I4">
        <f>MAX(Hit!I4,Stand!I4)</f>
        <v>-0.21724188132078476</v>
      </c>
      <c r="J4">
        <f>MAX(Hit!J4,Stand!J4)</f>
        <v>-0.29264070019772603</v>
      </c>
      <c r="K4">
        <f>MAX(Hit!K4,Stand!K4)</f>
        <v>-0.38050766229289545</v>
      </c>
      <c r="N4" s="31">
        <v>6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3">
      <c r="A5">
        <v>7</v>
      </c>
      <c r="B5">
        <f>MAX(Hit!B5,Stand!B5)</f>
        <v>-0.39971038372569107</v>
      </c>
      <c r="C5">
        <f>MAX(Hit!C5,Stand!C5)</f>
        <v>-0.10918342786661635</v>
      </c>
      <c r="D5">
        <f>MAX(Hit!D5,Stand!D5)</f>
        <v>-7.6582981904463526E-2</v>
      </c>
      <c r="E5">
        <f>MAX(Hit!E5,Stand!E5)</f>
        <v>-4.302179400434189E-2</v>
      </c>
      <c r="F5">
        <f>MAX(Hit!F5,Stand!F5)</f>
        <v>-7.271360902941058E-3</v>
      </c>
      <c r="G5">
        <f>MAX(Hit!G5,Stand!G5)</f>
        <v>2.9185342353860819E-2</v>
      </c>
      <c r="H5">
        <f>MAX(Hit!H5,Stand!H5)</f>
        <v>-6.8807799580427792E-2</v>
      </c>
      <c r="I5">
        <f>MAX(Hit!I5,Stand!I5)</f>
        <v>-0.21060476872434969</v>
      </c>
      <c r="J5">
        <f>MAX(Hit!J5,Stand!J5)</f>
        <v>-0.28536544048687673</v>
      </c>
      <c r="K5">
        <f>MAX(Hit!K5,Stand!K5)</f>
        <v>-0.36507789921394673</v>
      </c>
      <c r="N5" s="31">
        <v>7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3">
      <c r="A6">
        <v>8</v>
      </c>
      <c r="B6">
        <f>MAX(Hit!B6,Stand!B6)</f>
        <v>-0.33034033459070078</v>
      </c>
      <c r="C6">
        <f>MAX(Hit!C6,Stand!C6)</f>
        <v>-2.1798188008805668E-2</v>
      </c>
      <c r="D6">
        <f>MAX(Hit!D6,Stand!D6)</f>
        <v>8.0052625306547553E-3</v>
      </c>
      <c r="E6">
        <f>MAX(Hit!E6,Stand!E6)</f>
        <v>3.8784473277208804E-2</v>
      </c>
      <c r="F6">
        <f>MAX(Hit!F6,Stand!F6)</f>
        <v>7.0804635983033687E-2</v>
      </c>
      <c r="G6">
        <f>MAX(Hit!G6,Stand!G6)</f>
        <v>0.11496015009622315</v>
      </c>
      <c r="H6">
        <f>MAX(Hit!H6,Stand!H6)</f>
        <v>8.2207439363742862E-2</v>
      </c>
      <c r="I6">
        <f>MAX(Hit!I6,Stand!I6)</f>
        <v>-5.9898275658656276E-2</v>
      </c>
      <c r="J6">
        <f>MAX(Hit!J6,Stand!J6)</f>
        <v>-0.21018633199821768</v>
      </c>
      <c r="K6">
        <f>MAX(Hit!K6,Stand!K6)</f>
        <v>-0.30177738614031369</v>
      </c>
      <c r="N6" s="31">
        <v>8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3">
      <c r="A7">
        <v>9</v>
      </c>
      <c r="B7">
        <f>MAX(Hit!B7,Stand!B7)</f>
        <v>-0.25192476177072082</v>
      </c>
      <c r="C7">
        <f>MAX(Hit!C7,Stand!C7)</f>
        <v>7.4446037576340551E-2</v>
      </c>
      <c r="D7">
        <f>MAX(Hit!D7,Stand!D7)</f>
        <v>0.10126470173887686</v>
      </c>
      <c r="E7">
        <f>MAX(Hit!E7,Stand!E7)</f>
        <v>0.12898088119574178</v>
      </c>
      <c r="F7">
        <f>MAX(Hit!F7,Stand!F7)</f>
        <v>0.15803185626651722</v>
      </c>
      <c r="G7">
        <f>MAX(Hit!G7,Stand!G7)</f>
        <v>0.1960188392572787</v>
      </c>
      <c r="H7">
        <f>MAX(Hit!H7,Stand!H7)</f>
        <v>0.17186785993695267</v>
      </c>
      <c r="I7">
        <f>MAX(Hit!I7,Stand!I7)</f>
        <v>9.8376217435392543E-2</v>
      </c>
      <c r="J7">
        <f>MAX(Hit!J7,Stand!J7)</f>
        <v>-5.2178053462651766E-2</v>
      </c>
      <c r="K7">
        <f>MAX(Hit!K7,Stand!K7)</f>
        <v>-0.21343169035706566</v>
      </c>
      <c r="N7" s="31">
        <v>9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3">
      <c r="A8">
        <v>10</v>
      </c>
      <c r="B8">
        <f>MAX(Hit!B8,Stand!B8)</f>
        <v>-0.14666789263035868</v>
      </c>
      <c r="C8">
        <f>MAX(Hit!C8,Stand!C8)</f>
        <v>0.18249999400904496</v>
      </c>
      <c r="D8">
        <f>MAX(Hit!D8,Stand!D8)</f>
        <v>0.206087975813941</v>
      </c>
      <c r="E8">
        <f>MAX(Hit!E8,Stand!E8)</f>
        <v>0.23047012189717697</v>
      </c>
      <c r="F8">
        <f>MAX(Hit!F8,Stand!F8)</f>
        <v>0.25625855450163382</v>
      </c>
      <c r="G8">
        <f>MAX(Hit!G8,Stand!G8)</f>
        <v>0.28779508429888423</v>
      </c>
      <c r="H8">
        <f>MAX(Hit!H8,Stand!H8)</f>
        <v>0.25690874433608657</v>
      </c>
      <c r="I8">
        <f>MAX(Hit!I8,Stand!I8)</f>
        <v>0.19795370833197615</v>
      </c>
      <c r="J8">
        <f>MAX(Hit!J8,Stand!J8)</f>
        <v>0.11652959106928383</v>
      </c>
      <c r="K8">
        <f>MAX(Hit!K8,Stand!K8)</f>
        <v>-4.4990260383612951E-2</v>
      </c>
      <c r="N8" s="31">
        <v>10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3">
      <c r="A9">
        <v>11</v>
      </c>
      <c r="B9">
        <f>MAX(Hit!B9,Stand!B9)</f>
        <v>-4.1986836980868192E-2</v>
      </c>
      <c r="C9">
        <f>MAX(Hit!C9,Stand!C9)</f>
        <v>0.23835074945762985</v>
      </c>
      <c r="D9">
        <f>MAX(Hit!D9,Stand!D9)</f>
        <v>0.26032526728707978</v>
      </c>
      <c r="E9">
        <f>MAX(Hit!E9,Stand!E9)</f>
        <v>0.28302027520898798</v>
      </c>
      <c r="F9">
        <f>MAX(Hit!F9,Stand!F9)</f>
        <v>0.30734950895451385</v>
      </c>
      <c r="G9">
        <f>MAX(Hit!G9,Stand!G9)</f>
        <v>0.33369004745378472</v>
      </c>
      <c r="H9">
        <f>MAX(Hit!H9,Stand!H9)</f>
        <v>0.29214699112701314</v>
      </c>
      <c r="I9">
        <f>MAX(Hit!I9,Stand!I9)</f>
        <v>0.22998214532399183</v>
      </c>
      <c r="J9">
        <f>MAX(Hit!J9,Stand!J9)</f>
        <v>0.15825711845512563</v>
      </c>
      <c r="K9">
        <f>MAX(Hit!K9,Stand!K9)</f>
        <v>5.9690795265877561E-2</v>
      </c>
      <c r="N9" s="31">
        <v>11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3">
      <c r="A10">
        <v>12</v>
      </c>
      <c r="B10">
        <f>MAX(Hit!B10,Stand!B10)</f>
        <v>-0.4656605837768395</v>
      </c>
      <c r="C10">
        <f>MAX(Hit!C10,Stand!C10)</f>
        <v>-0.25338998596663803</v>
      </c>
      <c r="D10">
        <f>MAX(Hit!D10,Stand!D10)</f>
        <v>-0.23369089979808655</v>
      </c>
      <c r="E10">
        <f>MAX(Hit!E10,Stand!E10)</f>
        <v>-0.21106310899491437</v>
      </c>
      <c r="F10">
        <f>MAX(Hit!F10,Stand!F10)</f>
        <v>-0.16719266083547546</v>
      </c>
      <c r="G10">
        <f>MAX(Hit!G10,Stand!G10)</f>
        <v>-0.15369901583000456</v>
      </c>
      <c r="H10">
        <f>MAX(Hit!H10,Stand!H10)</f>
        <v>-0.21284771451731427</v>
      </c>
      <c r="I10">
        <f>MAX(Hit!I10,Stand!I10)</f>
        <v>-0.2715748050242861</v>
      </c>
      <c r="J10">
        <f>MAX(Hit!J10,Stand!J10)</f>
        <v>-0.34001328060893565</v>
      </c>
      <c r="K10">
        <f>MAX(Hit!K10,Stand!K10)</f>
        <v>-0.42069618899826788</v>
      </c>
      <c r="N10" s="31">
        <v>12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S</v>
      </c>
      <c r="S10" s="31" t="str">
        <f>IF(F10=Stand!F10,"S","H")</f>
        <v>S</v>
      </c>
      <c r="T10" s="31" t="str">
        <f>IF(G10=Stand!G10,"S","H")</f>
        <v>S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3">
      <c r="A11">
        <v>13</v>
      </c>
      <c r="B11">
        <f>MAX(Hit!B11,Stand!B11)</f>
        <v>-0.50382768493563668</v>
      </c>
      <c r="C11">
        <f>MAX(Hit!C11,Stand!C11)</f>
        <v>-0.29278372720927737</v>
      </c>
      <c r="D11">
        <f>MAX(Hit!D11,Stand!D11)</f>
        <v>-0.2522502292357135</v>
      </c>
      <c r="E11">
        <f>MAX(Hit!E11,Stand!E11)</f>
        <v>-0.21106310899491437</v>
      </c>
      <c r="F11">
        <f>MAX(Hit!F11,Stand!F11)</f>
        <v>-0.16719266083547546</v>
      </c>
      <c r="G11">
        <f>MAX(Hit!G11,Stand!G11)</f>
        <v>-0.15369901583000456</v>
      </c>
      <c r="H11">
        <f>MAX(Hit!H11,Stand!H11)</f>
        <v>-0.26907287776607752</v>
      </c>
      <c r="I11">
        <f>MAX(Hit!I11,Stand!I11)</f>
        <v>-0.32360517609397998</v>
      </c>
      <c r="J11">
        <f>MAX(Hit!J11,Stand!J11)</f>
        <v>-0.3871551891368688</v>
      </c>
      <c r="K11">
        <f>MAX(Hit!K11,Stand!K11)</f>
        <v>-0.46207503264124877</v>
      </c>
      <c r="N11" s="31">
        <v>13</v>
      </c>
      <c r="O11" s="31" t="str">
        <f>IF(B11=Stand!B11,"S","H")</f>
        <v>H</v>
      </c>
      <c r="P11" s="31" t="str">
        <f>IF(C11=Stand!C11,"S","H")</f>
        <v>S</v>
      </c>
      <c r="Q11" s="31" t="str">
        <f>IF(D11=Stand!D11,"S","H")</f>
        <v>S</v>
      </c>
      <c r="R11" s="31" t="str">
        <f>IF(E11=Stand!E11,"S","H")</f>
        <v>S</v>
      </c>
      <c r="S11" s="31" t="str">
        <f>IF(F11=Stand!F11,"S","H")</f>
        <v>S</v>
      </c>
      <c r="T11" s="31" t="str">
        <f>IF(G11=Stand!G11,"S","H")</f>
        <v>S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3">
      <c r="A12">
        <v>14</v>
      </c>
      <c r="B12">
        <f>MAX(Hit!B12,Stand!B12)</f>
        <v>-0.53926856458309125</v>
      </c>
      <c r="C12">
        <f>MAX(Hit!C12,Stand!C12)</f>
        <v>-0.29278372720927737</v>
      </c>
      <c r="D12">
        <f>MAX(Hit!D12,Stand!D12)</f>
        <v>-0.2522502292357135</v>
      </c>
      <c r="E12">
        <f>MAX(Hit!E12,Stand!E12)</f>
        <v>-0.21106310899491437</v>
      </c>
      <c r="F12">
        <f>MAX(Hit!F12,Stand!F12)</f>
        <v>-0.16719266083547546</v>
      </c>
      <c r="G12">
        <f>MAX(Hit!G12,Stand!G12)</f>
        <v>-0.15369901583000456</v>
      </c>
      <c r="H12">
        <f>MAX(Hit!H12,Stand!H12)</f>
        <v>-0.3212819579256434</v>
      </c>
      <c r="I12">
        <f>MAX(Hit!I12,Stand!I12)</f>
        <v>-0.37191909208726714</v>
      </c>
      <c r="J12">
        <f>MAX(Hit!J12,Stand!J12)</f>
        <v>-0.43092981848423534</v>
      </c>
      <c r="K12">
        <f>MAX(Hit!K12,Stand!K12)</f>
        <v>-0.50049824459544534</v>
      </c>
      <c r="N12" s="31">
        <v>14</v>
      </c>
      <c r="O12" s="31" t="str">
        <f>IF(B12=Stand!B12,"S","H")</f>
        <v>H</v>
      </c>
      <c r="P12" s="31" t="str">
        <f>IF(C12=Stand!C12,"S","H")</f>
        <v>S</v>
      </c>
      <c r="Q12" s="31" t="str">
        <f>IF(D12=Stand!D12,"S","H")</f>
        <v>S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3">
      <c r="A13">
        <v>15</v>
      </c>
      <c r="B13">
        <f>MAX(Hit!B13,Stand!B13)</f>
        <v>-0.57217795282715611</v>
      </c>
      <c r="C13">
        <f>MAX(Hit!C13,Stand!C13)</f>
        <v>-0.29278372720927737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-0.16719266083547546</v>
      </c>
      <c r="G13">
        <f>MAX(Hit!G13,Stand!G13)</f>
        <v>-0.15369901583000456</v>
      </c>
      <c r="H13">
        <f>MAX(Hit!H13,Stand!H13)</f>
        <v>-0.36976181807381175</v>
      </c>
      <c r="I13">
        <f>MAX(Hit!I13,Stand!I13)</f>
        <v>-0.41678201408103377</v>
      </c>
      <c r="J13">
        <f>MAX(Hit!J13,Stand!J13)</f>
        <v>-0.47157768859250421</v>
      </c>
      <c r="K13">
        <f>MAX(Hit!K13,Stand!K13)</f>
        <v>-0.53617694141005634</v>
      </c>
      <c r="N13" s="31">
        <v>15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3">
      <c r="A14">
        <v>16</v>
      </c>
      <c r="B14">
        <f>MAX(Hit!B14,Stand!B14)</f>
        <v>-0.57578184676460165</v>
      </c>
      <c r="C14">
        <f>MAX(Hit!C14,Stand!C14)</f>
        <v>-0.29278372720927737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-0.16719266083547546</v>
      </c>
      <c r="G14">
        <f>MAX(Hit!G14,Stand!G14)</f>
        <v>-0.15369901583000456</v>
      </c>
      <c r="H14">
        <f>MAX(Hit!H14,Stand!H14)</f>
        <v>-0.41477883106853947</v>
      </c>
      <c r="I14">
        <f>MAX(Hit!I14,Stand!I14)</f>
        <v>-0.45844044164667419</v>
      </c>
      <c r="J14">
        <f>MAX(Hit!J14,Stand!J14)</f>
        <v>-0.50932213940732529</v>
      </c>
      <c r="K14">
        <f>MAX(Hit!K14,Stand!K14)</f>
        <v>-0.56930715988076663</v>
      </c>
      <c r="N14" s="31">
        <v>16</v>
      </c>
      <c r="O14" s="31" t="str">
        <f>IF(B14=Stand!B14,"S","H")</f>
        <v>S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3">
      <c r="A15">
        <v>17</v>
      </c>
      <c r="B15">
        <f>MAX(Hit!B15,Stand!B15)</f>
        <v>-0.46435750824198774</v>
      </c>
      <c r="C15">
        <f>MAX(Hit!C15,Stand!C15)</f>
        <v>-0.15297458768154204</v>
      </c>
      <c r="D15">
        <f>MAX(Hit!D15,Stand!D15)</f>
        <v>-0.11721624142457354</v>
      </c>
      <c r="E15">
        <f>MAX(Hit!E15,Stand!E15)</f>
        <v>-8.0573373145316152E-2</v>
      </c>
      <c r="F15">
        <f>MAX(Hit!F15,Stand!F15)</f>
        <v>-4.4941375564924613E-2</v>
      </c>
      <c r="G15">
        <f>MAX(Hit!G15,Stand!G15)</f>
        <v>1.1739160673341797E-2</v>
      </c>
      <c r="H15">
        <f>MAX(Hit!H15,Stand!H15)</f>
        <v>-0.10680898948269474</v>
      </c>
      <c r="I15">
        <f>MAX(Hit!I15,Stand!I15)</f>
        <v>-0.38195097104844722</v>
      </c>
      <c r="J15">
        <f>MAX(Hit!J15,Stand!J15)</f>
        <v>-0.42315423964521748</v>
      </c>
      <c r="K15">
        <f>MAX(Hit!K15,Stand!K15)</f>
        <v>-0.46435750824198757</v>
      </c>
      <c r="N15" s="31">
        <v>17</v>
      </c>
      <c r="O15" s="31" t="str">
        <f>IF(B15=Stand!B15,"S","H")</f>
        <v>S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S</v>
      </c>
      <c r="V15" s="31" t="str">
        <f>IF(I15=Stand!I15,"S","H")</f>
        <v>S</v>
      </c>
      <c r="W15" s="31" t="str">
        <f>IF(J15=Stand!J15,"S","H")</f>
        <v>S</v>
      </c>
      <c r="X15" s="31" t="str">
        <f>IF(K15=Stand!K15,"S","H")</f>
        <v>S</v>
      </c>
    </row>
    <row r="16" spans="1:24" x14ac:dyDescent="0.3">
      <c r="A16">
        <v>18</v>
      </c>
      <c r="B16">
        <f>MAX(Hit!B16,Stand!B16)</f>
        <v>-0.24150883119675959</v>
      </c>
      <c r="C16">
        <f>MAX(Hit!C16,Stand!C16)</f>
        <v>0.12174190222088777</v>
      </c>
      <c r="D16">
        <f>MAX(Hit!D16,Stand!D16)</f>
        <v>0.14830007284131125</v>
      </c>
      <c r="E16">
        <f>MAX(Hit!E16,Stand!E16)</f>
        <v>0.17585443719748528</v>
      </c>
      <c r="F16">
        <f>MAX(Hit!F16,Stand!F16)</f>
        <v>0.19956119497617708</v>
      </c>
      <c r="G16">
        <f>MAX(Hit!G16,Stand!G16)</f>
        <v>0.28344391604689845</v>
      </c>
      <c r="H16">
        <f>MAX(Hit!H16,Stand!H16)</f>
        <v>0.39955416733655175</v>
      </c>
      <c r="I16">
        <f>MAX(Hit!I16,Stand!I16)</f>
        <v>0.10595134861912359</v>
      </c>
      <c r="J16">
        <f>MAX(Hit!J16,Stand!J16)</f>
        <v>-0.18316335667343342</v>
      </c>
      <c r="K16">
        <f>MAX(Hit!K16,Stand!K16)</f>
        <v>-0.24150883119675953</v>
      </c>
      <c r="N16" s="31">
        <v>18</v>
      </c>
      <c r="O16" s="31" t="str">
        <f>IF(B16=Stand!B16,"S","H")</f>
        <v>S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S</v>
      </c>
      <c r="V16" s="31" t="str">
        <f>IF(I16=Stand!I16,"S","H")</f>
        <v>S</v>
      </c>
      <c r="W16" s="31" t="str">
        <f>IF(J16=Stand!J16,"S","H")</f>
        <v>S</v>
      </c>
      <c r="X16" s="31" t="str">
        <f>IF(K16=Stand!K16,"S","H")</f>
        <v>S</v>
      </c>
    </row>
    <row r="17" spans="1:24" x14ac:dyDescent="0.3">
      <c r="A17">
        <v>19</v>
      </c>
      <c r="B17">
        <f>MAX(Hit!B17,Stand!B17)</f>
        <v>-1.8660154151531605E-2</v>
      </c>
      <c r="C17">
        <f>MAX(Hit!C17,Stand!C17)</f>
        <v>0.38630468602058998</v>
      </c>
      <c r="D17">
        <f>MAX(Hit!D17,Stand!D17)</f>
        <v>0.40436293659776018</v>
      </c>
      <c r="E17">
        <f>MAX(Hit!E17,Stand!E17)</f>
        <v>0.42317892482749647</v>
      </c>
      <c r="F17">
        <f>MAX(Hit!F17,Stand!F17)</f>
        <v>0.43951210416088371</v>
      </c>
      <c r="G17">
        <f>MAX(Hit!G17,Stand!G17)</f>
        <v>0.49597707378731903</v>
      </c>
      <c r="H17">
        <f>MAX(Hit!H17,Stand!H17)</f>
        <v>0.61597649575343139</v>
      </c>
      <c r="I17">
        <f>MAX(Hit!I17,Stand!I17)</f>
        <v>0.59385366828669439</v>
      </c>
      <c r="J17">
        <f>MAX(Hit!J17,Stand!J17)</f>
        <v>0.28759675706758142</v>
      </c>
      <c r="K17">
        <f>MAX(Hit!K17,Stand!K17)</f>
        <v>-1.8660154151531549E-2</v>
      </c>
      <c r="N17" s="31">
        <v>19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3">
      <c r="A18">
        <v>20</v>
      </c>
      <c r="B18">
        <f>MAX(Hit!B18,Stand!B18)</f>
        <v>0.20418852289369643</v>
      </c>
      <c r="C18">
        <f>MAX(Hit!C18,Stand!C18)</f>
        <v>0.63998657521683899</v>
      </c>
      <c r="D18">
        <f>MAX(Hit!D18,Stand!D18)</f>
        <v>0.65027209425148147</v>
      </c>
      <c r="E18">
        <f>MAX(Hit!E18,Stand!E18)</f>
        <v>0.66104996194807175</v>
      </c>
      <c r="F18">
        <f>MAX(Hit!F18,Stand!F18)</f>
        <v>0.67035969063279999</v>
      </c>
      <c r="G18">
        <f>MAX(Hit!G18,Stand!G18)</f>
        <v>0.70395857017134456</v>
      </c>
      <c r="H18">
        <f>MAX(Hit!H18,Stand!H18)</f>
        <v>0.77322722653717502</v>
      </c>
      <c r="I18">
        <f>MAX(Hit!I18,Stand!I18)</f>
        <v>0.79181515955189852</v>
      </c>
      <c r="J18">
        <f>MAX(Hit!J18,Stand!J18)</f>
        <v>0.75835687080859615</v>
      </c>
      <c r="K18">
        <f>MAX(Hit!K18,Stand!K18)</f>
        <v>0.43495775366292733</v>
      </c>
      <c r="N18" s="31">
        <v>20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3">
      <c r="A19">
        <v>21</v>
      </c>
      <c r="B19">
        <f>MAX(Hit!B19,Stand!B19)</f>
        <v>0.65780643070815525</v>
      </c>
      <c r="C19">
        <f>MAX(Hit!C19,Stand!C19)</f>
        <v>0.88200651549404019</v>
      </c>
      <c r="D19">
        <f>MAX(Hit!D19,Stand!D19)</f>
        <v>0.8853003573017495</v>
      </c>
      <c r="E19">
        <f>MAX(Hit!E19,Stand!E19)</f>
        <v>0.88876729296591961</v>
      </c>
      <c r="F19">
        <f>MAX(Hit!F19,Stand!F19)</f>
        <v>0.89175382659528035</v>
      </c>
      <c r="G19">
        <f>MAX(Hit!G19,Stand!G19)</f>
        <v>0.90283674384257995</v>
      </c>
      <c r="H19">
        <f>MAX(Hit!H19,Stand!H19)</f>
        <v>0.92592629596452347</v>
      </c>
      <c r="I19">
        <f>MAX(Hit!I19,Stand!I19)</f>
        <v>0.93060505318396625</v>
      </c>
      <c r="J19">
        <f>MAX(Hit!J19,Stand!J19)</f>
        <v>0.93917615614724415</v>
      </c>
      <c r="K19">
        <f>MAX(Hit!K19,Stand!K19)</f>
        <v>0.88857566147738609</v>
      </c>
      <c r="N19" s="31">
        <v>21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3">
      <c r="A20">
        <v>22</v>
      </c>
      <c r="B20">
        <f>MAX(Hit!B20,Stand!B20)</f>
        <v>-1</v>
      </c>
      <c r="C20">
        <f>MAX(Hit!C20,Stand!C20)</f>
        <v>-1</v>
      </c>
      <c r="D20">
        <f>MAX(Hit!D20,Stand!D20)</f>
        <v>-1</v>
      </c>
      <c r="E20">
        <f>MAX(Hit!E20,Stand!E20)</f>
        <v>-1</v>
      </c>
      <c r="F20">
        <f>MAX(Hit!F20,Stand!F20)</f>
        <v>-1</v>
      </c>
      <c r="G20">
        <f>MAX(Hit!G20,Stand!G20)</f>
        <v>-1</v>
      </c>
      <c r="H20">
        <f>MAX(Hit!H20,Stand!H20)</f>
        <v>-1</v>
      </c>
      <c r="I20">
        <f>MAX(Hit!I20,Stand!I20)</f>
        <v>-1</v>
      </c>
      <c r="J20">
        <f>MAX(Hit!J20,Stand!J20)</f>
        <v>-1</v>
      </c>
      <c r="K20">
        <f>MAX(Hit!K20,Stand!K20)</f>
        <v>-1</v>
      </c>
      <c r="N20" s="31">
        <v>22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3">
      <c r="A21">
        <v>23</v>
      </c>
      <c r="B21">
        <f>MAX(Hit!B21,Stand!B21)</f>
        <v>-1</v>
      </c>
      <c r="C21">
        <f>MAX(Hit!C21,Stand!C21)</f>
        <v>-1</v>
      </c>
      <c r="D21">
        <f>MAX(Hit!D21,Stand!D21)</f>
        <v>-1</v>
      </c>
      <c r="E21">
        <f>MAX(Hit!E21,Stand!E21)</f>
        <v>-1</v>
      </c>
      <c r="F21">
        <f>MAX(Hit!F21,Stand!F21)</f>
        <v>-1</v>
      </c>
      <c r="G21">
        <f>MAX(Hit!G21,Stand!G21)</f>
        <v>-1</v>
      </c>
      <c r="H21">
        <f>MAX(Hit!H21,Stand!H21)</f>
        <v>-1</v>
      </c>
      <c r="I21">
        <f>MAX(Hit!I21,Stand!I21)</f>
        <v>-1</v>
      </c>
      <c r="J21">
        <f>MAX(Hit!J21,Stand!J21)</f>
        <v>-1</v>
      </c>
      <c r="K21">
        <f>MAX(Hit!K21,Stand!K21)</f>
        <v>-1</v>
      </c>
      <c r="N21" s="31">
        <v>23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3">
      <c r="A22">
        <v>24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24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3">
      <c r="A23">
        <v>25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25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3">
      <c r="A24">
        <v>26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26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3">
      <c r="A25">
        <v>27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27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3">
      <c r="A26">
        <v>28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28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3">
      <c r="A27">
        <v>29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29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3">
      <c r="A28">
        <v>30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30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3">
      <c r="A29">
        <v>31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31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1" spans="1:24" x14ac:dyDescent="0.3">
      <c r="A31" t="s">
        <v>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N31" s="31" t="s">
        <v>4</v>
      </c>
      <c r="O31" s="31">
        <v>1</v>
      </c>
      <c r="P31" s="31">
        <v>2</v>
      </c>
      <c r="Q31" s="31">
        <v>3</v>
      </c>
      <c r="R31" s="31">
        <v>4</v>
      </c>
      <c r="S31" s="31">
        <v>5</v>
      </c>
      <c r="T31" s="31">
        <v>6</v>
      </c>
      <c r="U31" s="31">
        <v>7</v>
      </c>
      <c r="V31" s="31">
        <v>8</v>
      </c>
      <c r="W31" s="31">
        <v>9</v>
      </c>
      <c r="X31" s="31">
        <v>10</v>
      </c>
    </row>
    <row r="32" spans="1:24" x14ac:dyDescent="0.3">
      <c r="A32">
        <v>12</v>
      </c>
      <c r="B32">
        <f>MAX(Hit!B32,Stand!B32)</f>
        <v>-0.2052135310715586</v>
      </c>
      <c r="C32">
        <f>MAX(Hit!C32,Stand!C32)</f>
        <v>8.1836216051656099E-2</v>
      </c>
      <c r="D32">
        <f>MAX(Hit!D32,Stand!D32)</f>
        <v>0.10350704654207785</v>
      </c>
      <c r="E32">
        <f>MAX(Hit!E32,Stand!E32)</f>
        <v>0.12659562809256975</v>
      </c>
      <c r="F32">
        <f>MAX(Hit!F32,Stand!F32)</f>
        <v>0.15648238458465505</v>
      </c>
      <c r="G32">
        <f>MAX(Hit!G32,Stand!G32)</f>
        <v>0.18595361333225541</v>
      </c>
      <c r="H32">
        <f>MAX(Hit!H32,Stand!H32)</f>
        <v>0.16547293077063502</v>
      </c>
      <c r="I32">
        <f>MAX(Hit!I32,Stand!I32)</f>
        <v>9.5115020927032348E-2</v>
      </c>
      <c r="J32">
        <f>MAX(Hit!J32,Stand!J32)</f>
        <v>6.5790841226834318E-5</v>
      </c>
      <c r="K32">
        <f>MAX(Hit!K32,Stand!K32)</f>
        <v>-0.12808280155666146</v>
      </c>
      <c r="N32" s="31">
        <v>12</v>
      </c>
      <c r="O32" s="31" t="str">
        <f>IF(B32=Stand!B32,"S","H")</f>
        <v>H</v>
      </c>
      <c r="P32" s="31" t="str">
        <f>IF(C32=Stand!C32,"S","H")</f>
        <v>H</v>
      </c>
      <c r="Q32" s="31" t="str">
        <f>IF(D32=Stand!D32,"S","H")</f>
        <v>H</v>
      </c>
      <c r="R32" s="31" t="str">
        <f>IF(E32=Stand!E32,"S","H")</f>
        <v>H</v>
      </c>
      <c r="S32" s="31" t="str">
        <f>IF(F32=Stand!F32,"S","H")</f>
        <v>H</v>
      </c>
      <c r="T32" s="31" t="str">
        <f>IF(G32=Stand!G32,"S","H")</f>
        <v>H</v>
      </c>
      <c r="U32" s="31" t="str">
        <f>IF(H32=Stand!H32,"S","H")</f>
        <v>H</v>
      </c>
      <c r="V32" s="31" t="str">
        <f>IF(I32=Stand!I32,"S","H")</f>
        <v>H</v>
      </c>
      <c r="W32" s="31" t="str">
        <f>IF(J32=Stand!J32,"S","H")</f>
        <v>H</v>
      </c>
      <c r="X32" s="31" t="str">
        <f>IF(K32=Stand!K32,"S","H")</f>
        <v>H</v>
      </c>
    </row>
    <row r="33" spans="1:24" x14ac:dyDescent="0.3">
      <c r="A33">
        <v>13</v>
      </c>
      <c r="B33">
        <f>MAX(Hit!B33,Stand!B33)</f>
        <v>-0.2347217780244493</v>
      </c>
      <c r="C33">
        <f>MAX(Hit!C33,Stand!C33)</f>
        <v>4.6636132695309557E-2</v>
      </c>
      <c r="D33">
        <f>MAX(Hit!D33,Stand!D33)</f>
        <v>7.4118813392744121E-2</v>
      </c>
      <c r="E33">
        <f>MAX(Hit!E33,Stand!E33)</f>
        <v>0.10247714687203517</v>
      </c>
      <c r="F33">
        <f>MAX(Hit!F33,Stand!F33)</f>
        <v>0.13336273848321714</v>
      </c>
      <c r="G33">
        <f>MAX(Hit!G33,Stand!G33)</f>
        <v>0.16169271124923684</v>
      </c>
      <c r="H33">
        <f>MAX(Hit!H33,Stand!H33)</f>
        <v>0.12238569517899199</v>
      </c>
      <c r="I33">
        <f>MAX(Hit!I33,Stand!I33)</f>
        <v>5.4057070196311383E-2</v>
      </c>
      <c r="J33">
        <f>MAX(Hit!J33,Stand!J33)</f>
        <v>-3.7694688127479961E-2</v>
      </c>
      <c r="K33">
        <f>MAX(Hit!K33,Stand!K33)</f>
        <v>-0.16080628455762785</v>
      </c>
      <c r="N33" s="31">
        <v>13</v>
      </c>
      <c r="O33" s="31" t="str">
        <f>IF(B33=Stand!B33,"S","H")</f>
        <v>H</v>
      </c>
      <c r="P33" s="31" t="str">
        <f>IF(C33=Stand!C33,"S","H")</f>
        <v>H</v>
      </c>
      <c r="Q33" s="31" t="str">
        <f>IF(D33=Stand!D33,"S","H")</f>
        <v>H</v>
      </c>
      <c r="R33" s="31" t="str">
        <f>IF(E33=Stand!E33,"S","H")</f>
        <v>H</v>
      </c>
      <c r="S33" s="31" t="str">
        <f>IF(F33=Stand!F33,"S","H")</f>
        <v>H</v>
      </c>
      <c r="T33" s="31" t="str">
        <f>IF(G33=Stand!G33,"S","H")</f>
        <v>H</v>
      </c>
      <c r="U33" s="31" t="str">
        <f>IF(H33=Stand!H33,"S","H")</f>
        <v>H</v>
      </c>
      <c r="V33" s="31" t="str">
        <f>IF(I33=Stand!I33,"S","H")</f>
        <v>H</v>
      </c>
      <c r="W33" s="31" t="str">
        <f>IF(J33=Stand!J33,"S","H")</f>
        <v>H</v>
      </c>
      <c r="X33" s="31" t="str">
        <f>IF(K33=Stand!K33,"S","H")</f>
        <v>H</v>
      </c>
    </row>
    <row r="34" spans="1:24" x14ac:dyDescent="0.3">
      <c r="A34">
        <v>14</v>
      </c>
      <c r="B34">
        <f>MAX(Hit!B34,Stand!B34)</f>
        <v>-0.26406959413166398</v>
      </c>
      <c r="C34">
        <f>MAX(Hit!C34,Stand!C34)</f>
        <v>2.2391856987839076E-2</v>
      </c>
      <c r="D34">
        <f>MAX(Hit!D34,Stand!D34)</f>
        <v>5.0806738919282862E-2</v>
      </c>
      <c r="E34">
        <f>MAX(Hit!E34,Stand!E34)</f>
        <v>8.0081414310110191E-2</v>
      </c>
      <c r="F34">
        <f>MAX(Hit!F34,Stand!F34)</f>
        <v>0.11189449567473911</v>
      </c>
      <c r="G34">
        <f>MAX(Hit!G34,Stand!G34)</f>
        <v>0.13916473074357671</v>
      </c>
      <c r="H34">
        <f>MAX(Hit!H34,Stand!H34)</f>
        <v>7.9507488494468218E-2</v>
      </c>
      <c r="I34">
        <f>MAX(Hit!I34,Stand!I34)</f>
        <v>1.3277219463208506E-2</v>
      </c>
      <c r="J34">
        <f>MAX(Hit!J34,Stand!J34)</f>
        <v>-7.5163189441683903E-2</v>
      </c>
      <c r="K34">
        <f>MAX(Hit!K34,Stand!K34)</f>
        <v>-0.19330354140765696</v>
      </c>
      <c r="N34" s="31">
        <v>14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3">
      <c r="A35">
        <v>15</v>
      </c>
      <c r="B35">
        <f>MAX(Hit!B35,Stand!B35)</f>
        <v>-0.29312934580507016</v>
      </c>
      <c r="C35">
        <f>MAX(Hit!C35,Stand!C35)</f>
        <v>-1.2068474052642775E-4</v>
      </c>
      <c r="D35">
        <f>MAX(Hit!D35,Stand!D35)</f>
        <v>2.9159812622497394E-2</v>
      </c>
      <c r="E35">
        <f>MAX(Hit!E35,Stand!E35)</f>
        <v>5.9285376931179856E-2</v>
      </c>
      <c r="F35">
        <f>MAX(Hit!F35,Stand!F35)</f>
        <v>9.1959698781152371E-2</v>
      </c>
      <c r="G35">
        <f>MAX(Hit!G35,Stand!G35)</f>
        <v>0.11824589170260662</v>
      </c>
      <c r="H35">
        <f>MAX(Hit!H35,Stand!H35)</f>
        <v>3.7028282279269284E-2</v>
      </c>
      <c r="I35">
        <f>MAX(Hit!I35,Stand!I35)</f>
        <v>-2.7054780502901651E-2</v>
      </c>
      <c r="J35">
        <f>MAX(Hit!J35,Stand!J35)</f>
        <v>-0.11218876868994296</v>
      </c>
      <c r="K35">
        <f>MAX(Hit!K35,Stand!K35)</f>
        <v>-0.22543993358238781</v>
      </c>
      <c r="N35" s="31">
        <v>15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3">
      <c r="A36">
        <v>16</v>
      </c>
      <c r="B36">
        <f>MAX(Hit!B36,Stand!B36)</f>
        <v>-0.31409107314591789</v>
      </c>
      <c r="C36">
        <f>MAX(Hit!C36,Stand!C36)</f>
        <v>-2.1025187774008636E-2</v>
      </c>
      <c r="D36">
        <f>MAX(Hit!D36,Stand!D36)</f>
        <v>9.0590953469109059E-3</v>
      </c>
      <c r="E36">
        <f>MAX(Hit!E36,Stand!E36)</f>
        <v>3.9974770793601691E-2</v>
      </c>
      <c r="F36">
        <f>MAX(Hit!F36,Stand!F36)</f>
        <v>7.3448815951393243E-2</v>
      </c>
      <c r="G36">
        <f>MAX(Hit!G36,Stand!G36)</f>
        <v>9.8821255450277243E-2</v>
      </c>
      <c r="H36">
        <f>MAX(Hit!H36,Stand!H36)</f>
        <v>-4.8901571730158577E-3</v>
      </c>
      <c r="I36">
        <f>MAX(Hit!I36,Stand!I36)</f>
        <v>-6.6794847920094075E-2</v>
      </c>
      <c r="J36">
        <f>MAX(Hit!J36,Stand!J36)</f>
        <v>-0.14864353463007479</v>
      </c>
      <c r="K36">
        <f>MAX(Hit!K36,Stand!K36)</f>
        <v>-0.25710121084742421</v>
      </c>
      <c r="N36" s="31">
        <v>16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3">
      <c r="A37">
        <v>17</v>
      </c>
      <c r="B37">
        <f>MAX(Hit!B37,Stand!B37)</f>
        <v>-0.30094774596936275</v>
      </c>
      <c r="C37">
        <f>MAX(Hit!C37,Stand!C37)</f>
        <v>-4.9104358288915018E-4</v>
      </c>
      <c r="D37">
        <f>MAX(Hit!D37,Stand!D37)</f>
        <v>2.8975282965620561E-2</v>
      </c>
      <c r="E37">
        <f>MAX(Hit!E37,Stand!E37)</f>
        <v>5.9326275337164336E-2</v>
      </c>
      <c r="F37">
        <f>MAX(Hit!F37,Stand!F37)</f>
        <v>9.118907768677427E-2</v>
      </c>
      <c r="G37">
        <f>MAX(Hit!G37,Stand!G37)</f>
        <v>0.12805214364549894</v>
      </c>
      <c r="H37">
        <f>MAX(Hit!H37,Stand!H37)</f>
        <v>5.3823463716116689E-2</v>
      </c>
      <c r="I37">
        <f>MAX(Hit!I37,Stand!I37)</f>
        <v>-7.2915398729642075E-2</v>
      </c>
      <c r="J37">
        <f>MAX(Hit!J37,Stand!J37)</f>
        <v>-0.14978689218213331</v>
      </c>
      <c r="K37">
        <f>MAX(Hit!K37,Stand!K37)</f>
        <v>-0.24941602102444038</v>
      </c>
      <c r="N37" s="31">
        <v>17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3">
      <c r="A38">
        <v>18</v>
      </c>
      <c r="B38">
        <f>MAX(Hit!B38,Stand!B38)</f>
        <v>-0.24150883119675959</v>
      </c>
      <c r="C38">
        <f>MAX(Hit!C38,Stand!C38)</f>
        <v>0.12174190222088777</v>
      </c>
      <c r="D38">
        <f>MAX(Hit!D38,Stand!D38)</f>
        <v>0.14830007284131125</v>
      </c>
      <c r="E38">
        <f>MAX(Hit!E38,Stand!E38)</f>
        <v>0.17585443719748528</v>
      </c>
      <c r="F38">
        <f>MAX(Hit!F38,Stand!F38)</f>
        <v>0.19956119497617708</v>
      </c>
      <c r="G38">
        <f>MAX(Hit!G38,Stand!G38)</f>
        <v>0.28344391604689845</v>
      </c>
      <c r="H38">
        <f>MAX(Hit!H38,Stand!H38)</f>
        <v>0.39955416733655175</v>
      </c>
      <c r="I38">
        <f>MAX(Hit!I38,Stand!I38)</f>
        <v>0.10595134861912359</v>
      </c>
      <c r="J38">
        <f>MAX(Hit!J38,Stand!J38)</f>
        <v>-0.10074430758041532</v>
      </c>
      <c r="K38">
        <f>MAX(Hit!K38,Stand!K38)</f>
        <v>-0.20109793381277147</v>
      </c>
      <c r="N38" s="31">
        <v>18</v>
      </c>
      <c r="O38" s="31" t="str">
        <f>IF(B38=Stand!B38,"S","H")</f>
        <v>S</v>
      </c>
      <c r="P38" s="31" t="str">
        <f>IF(C38=Stand!C38,"S","H")</f>
        <v>S</v>
      </c>
      <c r="Q38" s="31" t="str">
        <f>IF(D38=Stand!D38,"S","H")</f>
        <v>S</v>
      </c>
      <c r="R38" s="31" t="str">
        <f>IF(E38=Stand!E38,"S","H")</f>
        <v>S</v>
      </c>
      <c r="S38" s="31" t="str">
        <f>IF(F38=Stand!F38,"S","H")</f>
        <v>S</v>
      </c>
      <c r="T38" s="31" t="str">
        <f>IF(G38=Stand!G38,"S","H")</f>
        <v>S</v>
      </c>
      <c r="U38" s="31" t="str">
        <f>IF(H38=Stand!H38,"S","H")</f>
        <v>S</v>
      </c>
      <c r="V38" s="31" t="str">
        <f>IF(I38=Stand!I38,"S","H")</f>
        <v>S</v>
      </c>
      <c r="W38" s="31" t="str">
        <f>IF(J38=Stand!J38,"S","H")</f>
        <v>H</v>
      </c>
      <c r="X38" s="31" t="str">
        <f>IF(K38=Stand!K38,"S","H")</f>
        <v>H</v>
      </c>
    </row>
    <row r="39" spans="1:24" x14ac:dyDescent="0.3">
      <c r="A39">
        <v>19</v>
      </c>
      <c r="B39">
        <f>MAX(Hit!B39,Stand!B39)</f>
        <v>-1.8660154151531605E-2</v>
      </c>
      <c r="C39">
        <f>MAX(Hit!C39,Stand!C39)</f>
        <v>0.38630468602058998</v>
      </c>
      <c r="D39">
        <f>MAX(Hit!D39,Stand!D39)</f>
        <v>0.40436293659776018</v>
      </c>
      <c r="E39">
        <f>MAX(Hit!E39,Stand!E39)</f>
        <v>0.42317892482749647</v>
      </c>
      <c r="F39">
        <f>MAX(Hit!F39,Stand!F39)</f>
        <v>0.43951210416088371</v>
      </c>
      <c r="G39">
        <f>MAX(Hit!G39,Stand!G39)</f>
        <v>0.49597707378731903</v>
      </c>
      <c r="H39">
        <f>MAX(Hit!H39,Stand!H39)</f>
        <v>0.61597649575343139</v>
      </c>
      <c r="I39">
        <f>MAX(Hit!I39,Stand!I39)</f>
        <v>0.59385366828669439</v>
      </c>
      <c r="J39">
        <f>MAX(Hit!J39,Stand!J39)</f>
        <v>0.28759675706758142</v>
      </c>
      <c r="K39">
        <f>MAX(Hit!K39,Stand!K39)</f>
        <v>-1.8660154151531549E-2</v>
      </c>
      <c r="N39" s="31">
        <v>19</v>
      </c>
      <c r="O39" s="31" t="str">
        <f>IF(B39=Stand!B39,"S","H")</f>
        <v>S</v>
      </c>
      <c r="P39" s="31" t="str">
        <f>IF(C39=Stand!C39,"S","H")</f>
        <v>S</v>
      </c>
      <c r="Q39" s="31" t="str">
        <f>IF(D39=Stand!D39,"S","H")</f>
        <v>S</v>
      </c>
      <c r="R39" s="31" t="str">
        <f>IF(E39=Stand!E39,"S","H")</f>
        <v>S</v>
      </c>
      <c r="S39" s="31" t="str">
        <f>IF(F39=Stand!F39,"S","H")</f>
        <v>S</v>
      </c>
      <c r="T39" s="31" t="str">
        <f>IF(G39=Stand!G39,"S","H")</f>
        <v>S</v>
      </c>
      <c r="U39" s="31" t="str">
        <f>IF(H39=Stand!H39,"S","H")</f>
        <v>S</v>
      </c>
      <c r="V39" s="31" t="str">
        <f>IF(I39=Stand!I39,"S","H")</f>
        <v>S</v>
      </c>
      <c r="W39" s="31" t="str">
        <f>IF(J39=Stand!J39,"S","H")</f>
        <v>S</v>
      </c>
      <c r="X39" s="31" t="str">
        <f>IF(K39=Stand!K39,"S","H")</f>
        <v>S</v>
      </c>
    </row>
    <row r="40" spans="1:24" x14ac:dyDescent="0.3">
      <c r="A40">
        <v>20</v>
      </c>
      <c r="B40">
        <f>MAX(Hit!B40,Stand!B40)</f>
        <v>0.20418852289369643</v>
      </c>
      <c r="C40">
        <f>MAX(Hit!C40,Stand!C40)</f>
        <v>0.63998657521683899</v>
      </c>
      <c r="D40">
        <f>MAX(Hit!D40,Stand!D40)</f>
        <v>0.65027209425148147</v>
      </c>
      <c r="E40">
        <f>MAX(Hit!E40,Stand!E40)</f>
        <v>0.66104996194807175</v>
      </c>
      <c r="F40">
        <f>MAX(Hit!F40,Stand!F40)</f>
        <v>0.67035969063279999</v>
      </c>
      <c r="G40">
        <f>MAX(Hit!G40,Stand!G40)</f>
        <v>0.70395857017134456</v>
      </c>
      <c r="H40">
        <f>MAX(Hit!H40,Stand!H40)</f>
        <v>0.77322722653717502</v>
      </c>
      <c r="I40">
        <f>MAX(Hit!I40,Stand!I40)</f>
        <v>0.79181515955189852</v>
      </c>
      <c r="J40">
        <f>MAX(Hit!J40,Stand!J40)</f>
        <v>0.75835687080859615</v>
      </c>
      <c r="K40">
        <f>MAX(Hit!K40,Stand!K40)</f>
        <v>0.43495775366292733</v>
      </c>
      <c r="N40" s="31">
        <v>20</v>
      </c>
      <c r="O40" s="31" t="str">
        <f>IF(B40=Stand!B40,"S","H")</f>
        <v>S</v>
      </c>
      <c r="P40" s="31" t="str">
        <f>IF(C40=Stand!C40,"S","H")</f>
        <v>S</v>
      </c>
      <c r="Q40" s="31" t="str">
        <f>IF(D40=Stand!D40,"S","H")</f>
        <v>S</v>
      </c>
      <c r="R40" s="31" t="str">
        <f>IF(E40=Stand!E40,"S","H")</f>
        <v>S</v>
      </c>
      <c r="S40" s="31" t="str">
        <f>IF(F40=Stand!F40,"S","H")</f>
        <v>S</v>
      </c>
      <c r="T40" s="31" t="str">
        <f>IF(G40=Stand!G40,"S","H")</f>
        <v>S</v>
      </c>
      <c r="U40" s="31" t="str">
        <f>IF(H40=Stand!H40,"S","H")</f>
        <v>S</v>
      </c>
      <c r="V40" s="31" t="str">
        <f>IF(I40=Stand!I40,"S","H")</f>
        <v>S</v>
      </c>
      <c r="W40" s="31" t="str">
        <f>IF(J40=Stand!J40,"S","H")</f>
        <v>S</v>
      </c>
      <c r="X40" s="31" t="str">
        <f>IF(K40=Stand!K40,"S","H")</f>
        <v>S</v>
      </c>
    </row>
    <row r="41" spans="1:24" x14ac:dyDescent="0.3">
      <c r="A41">
        <v>21</v>
      </c>
      <c r="B41">
        <f>MAX(Hit!B41,Stand!B41)</f>
        <v>0.65780643070815525</v>
      </c>
      <c r="C41">
        <f>MAX(Hit!C41,Stand!C41)</f>
        <v>0.88200651549404019</v>
      </c>
      <c r="D41">
        <f>MAX(Hit!D41,Stand!D41)</f>
        <v>0.8853003573017495</v>
      </c>
      <c r="E41">
        <f>MAX(Hit!E41,Stand!E41)</f>
        <v>0.88876729296591961</v>
      </c>
      <c r="F41">
        <f>MAX(Hit!F41,Stand!F41)</f>
        <v>0.89175382659528035</v>
      </c>
      <c r="G41">
        <f>MAX(Hit!G41,Stand!G41)</f>
        <v>0.90283674384257995</v>
      </c>
      <c r="H41">
        <f>MAX(Hit!H41,Stand!H41)</f>
        <v>0.92592629596452347</v>
      </c>
      <c r="I41">
        <f>MAX(Hit!I41,Stand!I41)</f>
        <v>0.93060505318396625</v>
      </c>
      <c r="J41">
        <f>MAX(Hit!J41,Stand!J41)</f>
        <v>0.93917615614724415</v>
      </c>
      <c r="K41">
        <f>MAX(Hit!K41,Stand!K41)</f>
        <v>0.88857566147738609</v>
      </c>
      <c r="N41" s="31">
        <v>21</v>
      </c>
      <c r="O41" s="31" t="str">
        <f>IF(B41=Stand!B41,"S","H")</f>
        <v>S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S</v>
      </c>
      <c r="X41" s="31" t="str">
        <f>IF(K41=Stand!K41,"S","H")</f>
        <v>S</v>
      </c>
    </row>
    <row r="42" spans="1:24" x14ac:dyDescent="0.3">
      <c r="A42">
        <v>22</v>
      </c>
      <c r="B42">
        <f>MAX(Hit!B42,Stand!B42)</f>
        <v>-0.4656605837768395</v>
      </c>
      <c r="C42">
        <f>MAX(Hit!C42,Stand!C42)</f>
        <v>-0.25338998596663803</v>
      </c>
      <c r="D42">
        <f>MAX(Hit!D42,Stand!D42)</f>
        <v>-0.23369089979808655</v>
      </c>
      <c r="E42">
        <f>MAX(Hit!E42,Stand!E42)</f>
        <v>-0.21106310899491437</v>
      </c>
      <c r="F42">
        <f>MAX(Hit!F42,Stand!F42)</f>
        <v>-0.16719266083547546</v>
      </c>
      <c r="G42">
        <f>MAX(Hit!G42,Stand!G42)</f>
        <v>-0.15369901583000456</v>
      </c>
      <c r="H42">
        <f>MAX(Hit!H42,Stand!H42)</f>
        <v>-0.21284771451731427</v>
      </c>
      <c r="I42">
        <f>MAX(Hit!I42,Stand!I42)</f>
        <v>-0.2715748050242861</v>
      </c>
      <c r="J42">
        <f>MAX(Hit!J42,Stand!J42)</f>
        <v>-0.34001328060893565</v>
      </c>
      <c r="K42">
        <f>MAX(Hit!K42,Stand!K42)</f>
        <v>-0.42069618899826788</v>
      </c>
      <c r="N42" s="31">
        <v>22</v>
      </c>
      <c r="O42" s="31" t="str">
        <f>IF(B42=Stand!B42,"S","H")</f>
        <v>H</v>
      </c>
      <c r="P42" s="31" t="str">
        <f>IF(C42=Stand!C42,"S","H")</f>
        <v>H</v>
      </c>
      <c r="Q42" s="31" t="str">
        <f>IF(D42=Stand!D42,"S","H")</f>
        <v>H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H</v>
      </c>
      <c r="V42" s="31" t="str">
        <f>IF(I42=Stand!I42,"S","H")</f>
        <v>H</v>
      </c>
      <c r="W42" s="31" t="str">
        <f>IF(J42=Stand!J42,"S","H")</f>
        <v>H</v>
      </c>
      <c r="X42" s="31" t="str">
        <f>IF(K42=Stand!K42,"S","H")</f>
        <v>H</v>
      </c>
    </row>
    <row r="43" spans="1:24" x14ac:dyDescent="0.3">
      <c r="A43">
        <v>23</v>
      </c>
      <c r="B43">
        <f>MAX(Hit!B43,Stand!B43)</f>
        <v>-0.50382768493563668</v>
      </c>
      <c r="C43">
        <f>MAX(Hit!C43,Stand!C43)</f>
        <v>-0.29278372720927737</v>
      </c>
      <c r="D43">
        <f>MAX(Hit!D43,Stand!D43)</f>
        <v>-0.2522502292357135</v>
      </c>
      <c r="E43">
        <f>MAX(Hit!E43,Stand!E43)</f>
        <v>-0.21106310899491437</v>
      </c>
      <c r="F43">
        <f>MAX(Hit!F43,Stand!F43)</f>
        <v>-0.16719266083547546</v>
      </c>
      <c r="G43">
        <f>MAX(Hit!G43,Stand!G43)</f>
        <v>-0.15369901583000456</v>
      </c>
      <c r="H43">
        <f>MAX(Hit!H43,Stand!H43)</f>
        <v>-0.26907287776607752</v>
      </c>
      <c r="I43">
        <f>MAX(Hit!I43,Stand!I43)</f>
        <v>-0.32360517609397998</v>
      </c>
      <c r="J43">
        <f>MAX(Hit!J43,Stand!J43)</f>
        <v>-0.3871551891368688</v>
      </c>
      <c r="K43">
        <f>MAX(Hit!K43,Stand!K43)</f>
        <v>-0.46207503264124877</v>
      </c>
      <c r="N43" s="31">
        <v>23</v>
      </c>
      <c r="O43" s="31" t="str">
        <f>IF(B43=Stand!B43,"S","H")</f>
        <v>H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H</v>
      </c>
      <c r="V43" s="31" t="str">
        <f>IF(I43=Stand!I43,"S","H")</f>
        <v>H</v>
      </c>
      <c r="W43" s="31" t="str">
        <f>IF(J43=Stand!J43,"S","H")</f>
        <v>H</v>
      </c>
      <c r="X43" s="31" t="str">
        <f>IF(K43=Stand!K43,"S","H")</f>
        <v>H</v>
      </c>
    </row>
    <row r="44" spans="1:24" x14ac:dyDescent="0.3">
      <c r="A44">
        <v>24</v>
      </c>
      <c r="B44">
        <f>MAX(Hit!B44,Stand!B44)</f>
        <v>-0.53926856458309125</v>
      </c>
      <c r="C44">
        <f>MAX(Hit!C44,Stand!C44)</f>
        <v>-0.29278372720927737</v>
      </c>
      <c r="D44">
        <f>MAX(Hit!D44,Stand!D44)</f>
        <v>-0.2522502292357135</v>
      </c>
      <c r="E44">
        <f>MAX(Hit!E44,Stand!E44)</f>
        <v>-0.21106310899491437</v>
      </c>
      <c r="F44">
        <f>MAX(Hit!F44,Stand!F44)</f>
        <v>-0.16719266083547546</v>
      </c>
      <c r="G44">
        <f>MAX(Hit!G44,Stand!G44)</f>
        <v>-0.15369901583000456</v>
      </c>
      <c r="H44">
        <f>MAX(Hit!H44,Stand!H44)</f>
        <v>-0.3212819579256434</v>
      </c>
      <c r="I44">
        <f>MAX(Hit!I44,Stand!I44)</f>
        <v>-0.37191909208726714</v>
      </c>
      <c r="J44">
        <f>MAX(Hit!J44,Stand!J44)</f>
        <v>-0.43092981848423534</v>
      </c>
      <c r="K44">
        <f>MAX(Hit!K44,Stand!K44)</f>
        <v>-0.50049824459544534</v>
      </c>
      <c r="N44" s="31">
        <v>24</v>
      </c>
      <c r="O44" s="31" t="str">
        <f>IF(B44=Stand!B44,"S","H")</f>
        <v>H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H</v>
      </c>
      <c r="V44" s="31" t="str">
        <f>IF(I44=Stand!I44,"S","H")</f>
        <v>H</v>
      </c>
      <c r="W44" s="31" t="str">
        <f>IF(J44=Stand!J44,"S","H")</f>
        <v>H</v>
      </c>
      <c r="X44" s="31" t="str">
        <f>IF(K44=Stand!K44,"S","H")</f>
        <v>H</v>
      </c>
    </row>
    <row r="45" spans="1:24" x14ac:dyDescent="0.3">
      <c r="A45">
        <v>25</v>
      </c>
      <c r="B45">
        <f>MAX(Hit!B45,Stand!B45)</f>
        <v>-0.57217795282715611</v>
      </c>
      <c r="C45">
        <f>MAX(Hit!C45,Stand!C45)</f>
        <v>-0.29278372720927737</v>
      </c>
      <c r="D45">
        <f>MAX(Hit!D45,Stand!D45)</f>
        <v>-0.2522502292357135</v>
      </c>
      <c r="E45">
        <f>MAX(Hit!E45,Stand!E45)</f>
        <v>-0.21106310899491437</v>
      </c>
      <c r="F45">
        <f>MAX(Hit!F45,Stand!F45)</f>
        <v>-0.16719266083547546</v>
      </c>
      <c r="G45">
        <f>MAX(Hit!G45,Stand!G45)</f>
        <v>-0.15369901583000456</v>
      </c>
      <c r="H45">
        <f>MAX(Hit!H45,Stand!H45)</f>
        <v>-0.36976181807381175</v>
      </c>
      <c r="I45">
        <f>MAX(Hit!I45,Stand!I45)</f>
        <v>-0.41678201408103377</v>
      </c>
      <c r="J45">
        <f>MAX(Hit!J45,Stand!J45)</f>
        <v>-0.47157768859250421</v>
      </c>
      <c r="K45">
        <f>MAX(Hit!K45,Stand!K45)</f>
        <v>-0.53617694141005634</v>
      </c>
      <c r="N45" s="31">
        <v>25</v>
      </c>
      <c r="O45" s="31" t="str">
        <f>IF(B45=Stand!B45,"S","H")</f>
        <v>H</v>
      </c>
      <c r="P45" s="31" t="str">
        <f>IF(C45=Stand!C45,"S","H")</f>
        <v>S</v>
      </c>
      <c r="Q45" s="31" t="str">
        <f>IF(D45=Stand!D45,"S","H")</f>
        <v>S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3">
      <c r="A46">
        <v>26</v>
      </c>
      <c r="B46">
        <f>MAX(Hit!B46,Stand!B46)</f>
        <v>-0.57578184676460165</v>
      </c>
      <c r="C46">
        <f>MAX(Hit!C46,Stand!C46)</f>
        <v>-0.29278372720927737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-0.16719266083547546</v>
      </c>
      <c r="G46">
        <f>MAX(Hit!G46,Stand!G46)</f>
        <v>-0.15369901583000456</v>
      </c>
      <c r="H46">
        <f>MAX(Hit!H46,Stand!H46)</f>
        <v>-0.41477883106853947</v>
      </c>
      <c r="I46">
        <f>MAX(Hit!I46,Stand!I46)</f>
        <v>-0.45844044164667419</v>
      </c>
      <c r="J46">
        <f>MAX(Hit!J46,Stand!J46)</f>
        <v>-0.50932213940732529</v>
      </c>
      <c r="K46">
        <f>MAX(Hit!K46,Stand!K46)</f>
        <v>-0.56930715988076663</v>
      </c>
      <c r="N46" s="31">
        <v>26</v>
      </c>
      <c r="O46" s="31" t="str">
        <f>IF(B46=Stand!B46,"S","H")</f>
        <v>S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3">
      <c r="A47">
        <v>27</v>
      </c>
      <c r="B47">
        <f>MAX(Hit!B47,Stand!B47)</f>
        <v>-0.46435750824198774</v>
      </c>
      <c r="C47">
        <f>MAX(Hit!C47,Stand!C47)</f>
        <v>-0.15297458768154204</v>
      </c>
      <c r="D47">
        <f>MAX(Hit!D47,Stand!D47)</f>
        <v>-0.11721624142457354</v>
      </c>
      <c r="E47">
        <f>MAX(Hit!E47,Stand!E47)</f>
        <v>-8.0573373145316152E-2</v>
      </c>
      <c r="F47">
        <f>MAX(Hit!F47,Stand!F47)</f>
        <v>-4.4941375564924613E-2</v>
      </c>
      <c r="G47">
        <f>MAX(Hit!G47,Stand!G47)</f>
        <v>1.1739160673341797E-2</v>
      </c>
      <c r="H47">
        <f>MAX(Hit!H47,Stand!H47)</f>
        <v>-0.10680898948269474</v>
      </c>
      <c r="I47">
        <f>MAX(Hit!I47,Stand!I47)</f>
        <v>-0.38195097104844722</v>
      </c>
      <c r="J47">
        <f>MAX(Hit!J47,Stand!J47)</f>
        <v>-0.42315423964521748</v>
      </c>
      <c r="K47">
        <f>MAX(Hit!K47,Stand!K47)</f>
        <v>-0.46435750824198757</v>
      </c>
      <c r="N47" s="31">
        <v>27</v>
      </c>
      <c r="O47" s="31" t="str">
        <f>IF(B47=Stand!B47,"S","H")</f>
        <v>S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S</v>
      </c>
      <c r="V47" s="31" t="str">
        <f>IF(I47=Stand!I47,"S","H")</f>
        <v>S</v>
      </c>
      <c r="W47" s="31" t="str">
        <f>IF(J47=Stand!J47,"S","H")</f>
        <v>S</v>
      </c>
      <c r="X47" s="31" t="str">
        <f>IF(K47=Stand!K47,"S","H")</f>
        <v>S</v>
      </c>
    </row>
    <row r="48" spans="1:24" x14ac:dyDescent="0.3">
      <c r="A48">
        <v>28</v>
      </c>
      <c r="B48">
        <f>MAX(Hit!B48,Stand!B48)</f>
        <v>-0.24150883119675959</v>
      </c>
      <c r="C48">
        <f>MAX(Hit!C48,Stand!C48)</f>
        <v>0.12174190222088777</v>
      </c>
      <c r="D48">
        <f>MAX(Hit!D48,Stand!D48)</f>
        <v>0.14830007284131125</v>
      </c>
      <c r="E48">
        <f>MAX(Hit!E48,Stand!E48)</f>
        <v>0.17585443719748528</v>
      </c>
      <c r="F48">
        <f>MAX(Hit!F48,Stand!F48)</f>
        <v>0.19956119497617708</v>
      </c>
      <c r="G48">
        <f>MAX(Hit!G48,Stand!G48)</f>
        <v>0.28344391604689845</v>
      </c>
      <c r="H48">
        <f>MAX(Hit!H48,Stand!H48)</f>
        <v>0.39955416733655175</v>
      </c>
      <c r="I48">
        <f>MAX(Hit!I48,Stand!I48)</f>
        <v>0.10595134861912359</v>
      </c>
      <c r="J48">
        <f>MAX(Hit!J48,Stand!J48)</f>
        <v>-0.18316335667343342</v>
      </c>
      <c r="K48">
        <f>MAX(Hit!K48,Stand!K48)</f>
        <v>-0.24150883119675953</v>
      </c>
      <c r="N48" s="31">
        <v>28</v>
      </c>
      <c r="O48" s="31" t="str">
        <f>IF(B48=Stand!B48,"S","H")</f>
        <v>S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S</v>
      </c>
      <c r="V48" s="31" t="str">
        <f>IF(I48=Stand!I48,"S","H")</f>
        <v>S</v>
      </c>
      <c r="W48" s="31" t="str">
        <f>IF(J48=Stand!J48,"S","H")</f>
        <v>S</v>
      </c>
      <c r="X48" s="31" t="str">
        <f>IF(K48=Stand!K48,"S","H")</f>
        <v>S</v>
      </c>
    </row>
    <row r="49" spans="1:24" x14ac:dyDescent="0.3">
      <c r="A49">
        <v>29</v>
      </c>
      <c r="B49">
        <f>MAX(Hit!B49,Stand!B49)</f>
        <v>-1.8660154151531605E-2</v>
      </c>
      <c r="C49">
        <f>MAX(Hit!C49,Stand!C49)</f>
        <v>0.38630468602058998</v>
      </c>
      <c r="D49">
        <f>MAX(Hit!D49,Stand!D49)</f>
        <v>0.40436293659776018</v>
      </c>
      <c r="E49">
        <f>MAX(Hit!E49,Stand!E49)</f>
        <v>0.42317892482749647</v>
      </c>
      <c r="F49">
        <f>MAX(Hit!F49,Stand!F49)</f>
        <v>0.43951210416088371</v>
      </c>
      <c r="G49">
        <f>MAX(Hit!G49,Stand!G49)</f>
        <v>0.49597707378731903</v>
      </c>
      <c r="H49">
        <f>MAX(Hit!H49,Stand!H49)</f>
        <v>0.61597649575343139</v>
      </c>
      <c r="I49">
        <f>MAX(Hit!I49,Stand!I49)</f>
        <v>0.59385366828669439</v>
      </c>
      <c r="J49">
        <f>MAX(Hit!J49,Stand!J49)</f>
        <v>0.28759675706758142</v>
      </c>
      <c r="K49">
        <f>MAX(Hit!K49,Stand!K49)</f>
        <v>-1.8660154151531549E-2</v>
      </c>
      <c r="N49" s="31">
        <v>29</v>
      </c>
      <c r="O49" s="31" t="str">
        <f>IF(B49=Stand!B49,"S","H")</f>
        <v>S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S</v>
      </c>
      <c r="V49" s="31" t="str">
        <f>IF(I49=Stand!I49,"S","H")</f>
        <v>S</v>
      </c>
      <c r="W49" s="31" t="str">
        <f>IF(J49=Stand!J49,"S","H")</f>
        <v>S</v>
      </c>
      <c r="X49" s="31" t="str">
        <f>IF(K49=Stand!K49,"S","H")</f>
        <v>S</v>
      </c>
    </row>
    <row r="50" spans="1:24" x14ac:dyDescent="0.3">
      <c r="A50">
        <v>30</v>
      </c>
      <c r="B50">
        <f>MAX(Hit!B50,Stand!B50)</f>
        <v>0.20418852289369643</v>
      </c>
      <c r="C50">
        <f>MAX(Hit!C50,Stand!C50)</f>
        <v>0.63998657521683899</v>
      </c>
      <c r="D50">
        <f>MAX(Hit!D50,Stand!D50)</f>
        <v>0.65027209425148147</v>
      </c>
      <c r="E50">
        <f>MAX(Hit!E50,Stand!E50)</f>
        <v>0.66104996194807175</v>
      </c>
      <c r="F50">
        <f>MAX(Hit!F50,Stand!F50)</f>
        <v>0.67035969063279999</v>
      </c>
      <c r="G50">
        <f>MAX(Hit!G50,Stand!G50)</f>
        <v>0.70395857017134456</v>
      </c>
      <c r="H50">
        <f>MAX(Hit!H50,Stand!H50)</f>
        <v>0.77322722653717502</v>
      </c>
      <c r="I50">
        <f>MAX(Hit!I50,Stand!I50)</f>
        <v>0.79181515955189852</v>
      </c>
      <c r="J50">
        <f>MAX(Hit!J50,Stand!J50)</f>
        <v>0.75835687080859615</v>
      </c>
      <c r="K50">
        <f>MAX(Hit!K50,Stand!K50)</f>
        <v>0.43495775366292733</v>
      </c>
      <c r="N50" s="31">
        <v>30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3">
      <c r="A51">
        <v>31</v>
      </c>
      <c r="B51">
        <f>MAX(Hit!B51,Stand!B51)</f>
        <v>0.65780643070815525</v>
      </c>
      <c r="C51">
        <f>MAX(Hit!C51,Stand!C51)</f>
        <v>0.88200651549404019</v>
      </c>
      <c r="D51">
        <f>MAX(Hit!D51,Stand!D51)</f>
        <v>0.8853003573017495</v>
      </c>
      <c r="E51">
        <f>MAX(Hit!E51,Stand!E51)</f>
        <v>0.88876729296591961</v>
      </c>
      <c r="F51">
        <f>MAX(Hit!F51,Stand!F51)</f>
        <v>0.89175382659528035</v>
      </c>
      <c r="G51">
        <f>MAX(Hit!G51,Stand!G51)</f>
        <v>0.90283674384257995</v>
      </c>
      <c r="H51">
        <f>MAX(Hit!H51,Stand!H51)</f>
        <v>0.92592629596452347</v>
      </c>
      <c r="I51">
        <f>MAX(Hit!I51,Stand!I51)</f>
        <v>0.93060505318396625</v>
      </c>
      <c r="J51">
        <f>MAX(Hit!J51,Stand!J51)</f>
        <v>0.93917615614724415</v>
      </c>
      <c r="K51">
        <f>MAX(Hit!K51,Stand!K51)</f>
        <v>0.88857566147738609</v>
      </c>
      <c r="N51" s="31">
        <v>31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3">
      <c r="A52" s="457" t="s">
        <v>127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</row>
    <row r="53" spans="1:24" x14ac:dyDescent="0.3">
      <c r="A53" t="s">
        <v>7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24" x14ac:dyDescent="0.3">
      <c r="A54">
        <v>4</v>
      </c>
      <c r="B54">
        <f>IF(B2=Stand!B2,Stand!B54,Hit!B54)</f>
        <v>0.26430684965556661</v>
      </c>
      <c r="C54">
        <f>IF(C2=Stand!C2,Stand!C54,Hit!C54)</f>
        <v>0.42191933510374496</v>
      </c>
      <c r="D54">
        <f>IF(D2=Stand!D2,Stand!D54,Hit!D54)</f>
        <v>0.43871888262781922</v>
      </c>
      <c r="E54">
        <f>IF(E2=Stand!E2,Stand!E54,Hit!E54)</f>
        <v>0.45889924689234307</v>
      </c>
      <c r="F54">
        <f>IF(F2=Stand!F2,Stand!F54,Hit!F54)</f>
        <v>0.47799254850123113</v>
      </c>
      <c r="G54">
        <f>IF(G2=Stand!G2,Stand!G54,Hit!G54)</f>
        <v>0.48989682427989029</v>
      </c>
      <c r="H54">
        <f>IF(H2=Stand!H2,Stand!H54,Hit!H54)</f>
        <v>0.41090238251504557</v>
      </c>
      <c r="I54">
        <f>IF(I2=Stand!I2,Stand!I54,Hit!I54)</f>
        <v>0.37370384953576552</v>
      </c>
      <c r="J54">
        <f>IF(J2=Stand!J2,Stand!J54,Hit!J54)</f>
        <v>0.33270199081171298</v>
      </c>
      <c r="K54">
        <f>IF(K2=Stand!K2,Stand!K54,Hit!K54)</f>
        <v>0.28524752280468763</v>
      </c>
    </row>
    <row r="55" spans="1:24" x14ac:dyDescent="0.3">
      <c r="A55">
        <v>5</v>
      </c>
      <c r="B55">
        <f>IF(B3=Stand!B3,Stand!B55,Hit!B55)</f>
        <v>0.25528791352539693</v>
      </c>
      <c r="C55">
        <f>IF(C3=Stand!C3,Stand!C55,Hit!C55)</f>
        <v>0.41676843465001523</v>
      </c>
      <c r="D55">
        <f>IF(D3=Stand!D3,Stand!D55,Hit!D55)</f>
        <v>0.43382350116169249</v>
      </c>
      <c r="E55">
        <f>IF(E3=Stand!E3,Stand!E55,Hit!E55)</f>
        <v>0.4540437241344103</v>
      </c>
      <c r="F55">
        <f>IF(F3=Stand!F3,Stand!F55,Hit!F55)</f>
        <v>0.47335013310975127</v>
      </c>
      <c r="G55">
        <f>IF(G3=Stand!G3,Stand!G55,Hit!G55)</f>
        <v>0.48487958313687435</v>
      </c>
      <c r="H55">
        <f>IF(H3=Stand!H3,Stand!H55,Hit!H55)</f>
        <v>0.39683578004415654</v>
      </c>
      <c r="I55">
        <f>IF(I3=Stand!I3,Stand!I55,Hit!I55)</f>
        <v>0.36092568984622575</v>
      </c>
      <c r="J55">
        <f>IF(J3=Stand!J3,Stand!J55,Hit!J55)</f>
        <v>0.3213574892967937</v>
      </c>
      <c r="K55">
        <f>IF(K3=Stand!K3,Stand!K55,Hit!K55)</f>
        <v>0.27554039444166056</v>
      </c>
    </row>
    <row r="56" spans="1:24" x14ac:dyDescent="0.3">
      <c r="A56">
        <v>6</v>
      </c>
      <c r="B56">
        <f>IF(B4=Stand!B4,Stand!B56,Hit!B56)</f>
        <v>0.25811794378425706</v>
      </c>
      <c r="C56">
        <f>IF(C4=Stand!C4,Stand!C56,Hit!C56)</f>
        <v>0.41201734248621957</v>
      </c>
      <c r="D56">
        <f>IF(D4=Stand!D4,Stand!D56,Hit!D56)</f>
        <v>0.42930556461863345</v>
      </c>
      <c r="E56">
        <f>IF(E4=Stand!E4,Stand!E56,Hit!E56)</f>
        <v>0.44956728794652229</v>
      </c>
      <c r="F56">
        <f>IF(F4=Stand!F4,Stand!F56,Hit!F56)</f>
        <v>0.46908083803658163</v>
      </c>
      <c r="G56">
        <f>IF(G4=Stand!G4,Stand!G56,Hit!G56)</f>
        <v>0.48012373607015191</v>
      </c>
      <c r="H56">
        <f>IF(H4=Stand!H4,Stand!H56,Hit!H56)</f>
        <v>0.38219257634593173</v>
      </c>
      <c r="I56">
        <f>IF(I4=Stand!I4,Stand!I56,Hit!I56)</f>
        <v>0.34848677032407854</v>
      </c>
      <c r="J56">
        <f>IF(J4=Stand!J4,Stand!J56,Hit!J56)</f>
        <v>0.30994538935958654</v>
      </c>
      <c r="K56">
        <f>IF(K4=Stand!K4,Stand!K56,Hit!K56)</f>
        <v>0.26578617427732654</v>
      </c>
    </row>
    <row r="57" spans="1:24" x14ac:dyDescent="0.3">
      <c r="A57">
        <v>7</v>
      </c>
      <c r="B57">
        <f>IF(B5=Stand!B5,Stand!B57,Hit!B57)</f>
        <v>0.25437712976375942</v>
      </c>
      <c r="C57">
        <f>IF(C5=Stand!C5,Stand!C57,Hit!C57)</f>
        <v>0.40743072756047771</v>
      </c>
      <c r="D57">
        <f>IF(D5=Stand!D5,Stand!D57,Hit!D57)</f>
        <v>0.4249851577489786</v>
      </c>
      <c r="E57">
        <f>IF(E5=Stand!E5,Stand!E57,Hit!E57)</f>
        <v>0.44521223063659365</v>
      </c>
      <c r="F57">
        <f>IF(F5=Stand!F5,Stand!F57,Hit!F57)</f>
        <v>0.46477843330104068</v>
      </c>
      <c r="G57">
        <f>IF(G5=Stand!G5,Stand!G57,Hit!G57)</f>
        <v>0.47731496242648214</v>
      </c>
      <c r="H57">
        <f>IF(H5=Stand!H5,Stand!H57,Hit!H57)</f>
        <v>0.37925617419856938</v>
      </c>
      <c r="I57">
        <f>IF(I5=Stand!I5,Stand!I57,Hit!I57)</f>
        <v>0.33589471773557733</v>
      </c>
      <c r="J57">
        <f>IF(J5=Stand!J5,Stand!J57,Hit!J57)</f>
        <v>0.30642061508740204</v>
      </c>
      <c r="K57">
        <f>IF(K5=Stand!K5,Stand!K57,Hit!K57)</f>
        <v>0.26721074782921084</v>
      </c>
    </row>
    <row r="58" spans="1:24" x14ac:dyDescent="0.3">
      <c r="A58">
        <v>8</v>
      </c>
      <c r="B58">
        <f>IF(B6=Stand!B6,Stand!B58,Hit!B58)</f>
        <v>0.28836334875964992</v>
      </c>
      <c r="C58">
        <f>IF(C6=Stand!C6,Stand!C58,Hit!C58)</f>
        <v>0.44980237942279166</v>
      </c>
      <c r="D58">
        <f>IF(D6=Stand!D6,Stand!D58,Hit!D58)</f>
        <v>0.46597642749068685</v>
      </c>
      <c r="E58">
        <f>IF(E6=Stand!E6,Stand!E58,Hit!E58)</f>
        <v>0.48472541737079888</v>
      </c>
      <c r="F58">
        <f>IF(F6=Stand!F6,Stand!F58,Hit!F58)</f>
        <v>0.50194727739331357</v>
      </c>
      <c r="G58">
        <f>IF(G6=Stand!G6,Stand!G58,Hit!G58)</f>
        <v>0.52550268611926287</v>
      </c>
      <c r="H58">
        <f>IF(H6=Stand!H6,Stand!H58,Hit!H58)</f>
        <v>0.48230082177962352</v>
      </c>
      <c r="I58">
        <f>IF(I6=Stand!I6,Stand!I58,Hit!I58)</f>
        <v>0.3841447474995669</v>
      </c>
      <c r="J58">
        <f>IF(J6=Stand!J6,Stand!J58,Hit!J58)</f>
        <v>0.33681153361760302</v>
      </c>
      <c r="K58">
        <f>IF(K6=Stand!K6,Stand!K58,Hit!K58)</f>
        <v>0.29902709393405319</v>
      </c>
    </row>
    <row r="59" spans="1:24" x14ac:dyDescent="0.3">
      <c r="A59">
        <v>9</v>
      </c>
      <c r="B59">
        <f>IF(B7=Stand!B7,Stand!B59,Hit!B59)</f>
        <v>0.32740992228419225</v>
      </c>
      <c r="C59">
        <f>IF(C7=Stand!C7,Stand!C59,Hit!C59)</f>
        <v>0.49692057067091661</v>
      </c>
      <c r="D59">
        <f>IF(D7=Stand!D7,Stand!D59,Hit!D59)</f>
        <v>0.51160665643924019</v>
      </c>
      <c r="E59">
        <f>IF(E7=Stand!E7,Stand!E59,Hit!E59)</f>
        <v>0.52869403584947128</v>
      </c>
      <c r="F59">
        <f>IF(F7=Stand!F7,Stand!F59,Hit!F59)</f>
        <v>0.54446512273546821</v>
      </c>
      <c r="G59">
        <f>IF(G7=Stand!G7,Stand!G59,Hit!G59)</f>
        <v>0.56472936896244408</v>
      </c>
      <c r="H59">
        <f>IF(H7=Stand!H7,Stand!H59,Hit!H59)</f>
        <v>0.53479372800979086</v>
      </c>
      <c r="I59">
        <f>IF(I7=Stand!I7,Stand!I59,Hit!I59)</f>
        <v>0.4910928083344081</v>
      </c>
      <c r="J59">
        <f>IF(J7=Stand!J7,Stand!J59,Hit!J59)</f>
        <v>0.38894491666094894</v>
      </c>
      <c r="K59">
        <f>IF(K7=Stand!K7,Stand!K59,Hit!K59)</f>
        <v>0.33645241884235633</v>
      </c>
    </row>
    <row r="60" spans="1:24" x14ac:dyDescent="0.3">
      <c r="A60">
        <v>10</v>
      </c>
      <c r="B60">
        <f>IF(B8=Stand!B8,Stand!B60,Hit!B60)</f>
        <v>0.37304965193433309</v>
      </c>
      <c r="C60">
        <f>IF(C8=Stand!C8,Stand!C60,Hit!C60)</f>
        <v>0.55016562462125829</v>
      </c>
      <c r="D60">
        <f>IF(D8=Stand!D8,Stand!D60,Hit!D60)</f>
        <v>0.56322573998277337</v>
      </c>
      <c r="E60">
        <f>IF(E8=Stand!E8,Stand!E60,Hit!E60)</f>
        <v>0.57850485223902093</v>
      </c>
      <c r="F60">
        <f>IF(F8=Stand!F8,Stand!F60,Hit!F60)</f>
        <v>0.59262773040116246</v>
      </c>
      <c r="G60">
        <f>IF(G8=Stand!G8,Stand!G60,Hit!G60)</f>
        <v>0.60997468597804039</v>
      </c>
      <c r="H60">
        <f>IF(H8=Stand!H8,Stand!H60,Hit!H60)</f>
        <v>0.57828403865549916</v>
      </c>
      <c r="I60">
        <f>IF(I8=Stand!I8,Stand!I60,Hit!I60)</f>
        <v>0.5488926411701982</v>
      </c>
      <c r="J60">
        <f>IF(J8=Stand!J8,Stand!J60,Hit!J60)</f>
        <v>0.50143305955553108</v>
      </c>
      <c r="K60">
        <f>IF(K8=Stand!K8,Stand!K60,Hit!K60)</f>
        <v>0.39412588394544312</v>
      </c>
    </row>
    <row r="61" spans="1:24" x14ac:dyDescent="0.3">
      <c r="A61">
        <v>11</v>
      </c>
      <c r="B61">
        <f>IF(B9=Stand!B9,Stand!B61,Hit!B61)</f>
        <v>0.39876296082416712</v>
      </c>
      <c r="C61">
        <f>IF(C9=Stand!C9,Stand!C61,Hit!C61)</f>
        <v>0.57878711441462161</v>
      </c>
      <c r="D61">
        <f>IF(D9=Stand!D9,Stand!D61,Hit!D61)</f>
        <v>0.59099388314093126</v>
      </c>
      <c r="E61">
        <f>IF(E9=Stand!E9,Stand!E61,Hit!E61)</f>
        <v>0.60538591931219798</v>
      </c>
      <c r="F61">
        <f>IF(F9=Stand!F9,Stand!F61,Hit!F61)</f>
        <v>0.61873879868372261</v>
      </c>
      <c r="G61">
        <f>IF(G9=Stand!G9,Stand!G61,Hit!G61)</f>
        <v>0.63344735925045925</v>
      </c>
      <c r="H61">
        <f>IF(H9=Stand!H9,Stand!H61,Hit!H61)</f>
        <v>0.59642835374593117</v>
      </c>
      <c r="I61">
        <f>IF(I9=Stand!I9,Stand!I61,Hit!I61)</f>
        <v>0.56490685966620602</v>
      </c>
      <c r="J61">
        <f>IF(J9=Stand!J9,Stand!J61,Hit!J61)</f>
        <v>0.5291243152830446</v>
      </c>
      <c r="K61">
        <f>IF(K9=Stand!K9,Stand!K61,Hit!K61)</f>
        <v>0.47309363070509958</v>
      </c>
    </row>
    <row r="62" spans="1:24" x14ac:dyDescent="0.3">
      <c r="A62">
        <v>12</v>
      </c>
      <c r="B62">
        <f>IF(B10=Stand!B10,Stand!B62,Hit!B62)</f>
        <v>0.22932137132783617</v>
      </c>
      <c r="C62">
        <f>IF(C10=Stand!C10,Stand!C62,Hit!C62)</f>
        <v>0.3484437814934257</v>
      </c>
      <c r="D62">
        <f>IF(D10=Stand!D10,Stand!D62,Hit!D62)</f>
        <v>0.35907281492334692</v>
      </c>
      <c r="E62">
        <f>IF(E10=Stand!E10,Stand!E62,Hit!E62)</f>
        <v>0.39446844550254284</v>
      </c>
      <c r="F62">
        <f>IF(F10=Stand!F10,Stand!F62,Hit!F62)</f>
        <v>0.41640366958226238</v>
      </c>
      <c r="G62">
        <f>IF(G10=Stand!G10,Stand!G62,Hit!G62)</f>
        <v>0.42315049208499778</v>
      </c>
      <c r="H62">
        <f>IF(H10=Stand!H10,Stand!H62,Hit!H62)</f>
        <v>0.35541355077168107</v>
      </c>
      <c r="I62">
        <f>IF(I10=Stand!I10,Stand!I62,Hit!I62)</f>
        <v>0.32514100115062705</v>
      </c>
      <c r="J62">
        <f>IF(J10=Stand!J10,Stand!J62,Hit!J62)</f>
        <v>0.29007768787413191</v>
      </c>
      <c r="K62">
        <f>IF(K10=Stand!K10,Stand!K62,Hit!K62)</f>
        <v>0.2488921581952955</v>
      </c>
    </row>
    <row r="63" spans="1:24" x14ac:dyDescent="0.3">
      <c r="A63">
        <v>13</v>
      </c>
      <c r="B63">
        <f>IF(B11=Stand!B11,Stand!B63,Hit!B63)</f>
        <v>0.21294127337584787</v>
      </c>
      <c r="C63">
        <f>IF(C11=Stand!C11,Stand!C63,Hit!C63)</f>
        <v>0.35360813639536137</v>
      </c>
      <c r="D63">
        <f>IF(D11=Stand!D11,Stand!D63,Hit!D63)</f>
        <v>0.37387488538214331</v>
      </c>
      <c r="E63">
        <f>IF(E11=Stand!E11,Stand!E63,Hit!E63)</f>
        <v>0.39446844550254284</v>
      </c>
      <c r="F63">
        <f>IF(F11=Stand!F11,Stand!F63,Hit!F63)</f>
        <v>0.41640366958226238</v>
      </c>
      <c r="G63">
        <f>IF(G11=Stand!G11,Stand!G63,Hit!G63)</f>
        <v>0.42315049208499778</v>
      </c>
      <c r="H63">
        <f>IF(H11=Stand!H11,Stand!H63,Hit!H63)</f>
        <v>0.33002686857370378</v>
      </c>
      <c r="I63">
        <f>IF(I11=Stand!I11,Stand!I63,Hit!I63)</f>
        <v>0.30191664392558226</v>
      </c>
      <c r="J63">
        <f>IF(J11=Stand!J11,Stand!J63,Hit!J63)</f>
        <v>0.26935785302597964</v>
      </c>
      <c r="K63">
        <f>IF(K11=Stand!K11,Stand!K63,Hit!K63)</f>
        <v>0.23111414689563153</v>
      </c>
    </row>
    <row r="64" spans="1:24" x14ac:dyDescent="0.3">
      <c r="A64">
        <v>14</v>
      </c>
      <c r="B64">
        <f>IF(B12=Stand!B12,Stand!B64,Hit!B64)</f>
        <v>0.19773118242043017</v>
      </c>
      <c r="C64">
        <f>IF(C12=Stand!C12,Stand!C64,Hit!C64)</f>
        <v>0.35360813639536137</v>
      </c>
      <c r="D64">
        <f>IF(D12=Stand!D12,Stand!D64,Hit!D64)</f>
        <v>0.37387488538214331</v>
      </c>
      <c r="E64">
        <f>IF(E12=Stand!E12,Stand!E64,Hit!E64)</f>
        <v>0.39446844550254284</v>
      </c>
      <c r="F64">
        <f>IF(F12=Stand!F12,Stand!F64,Hit!F64)</f>
        <v>0.41640366958226238</v>
      </c>
      <c r="G64">
        <f>IF(G12=Stand!G12,Stand!G64,Hit!G64)</f>
        <v>0.42315049208499778</v>
      </c>
      <c r="H64">
        <f>IF(H12=Stand!H12,Stand!H64,Hit!H64)</f>
        <v>0.30645352081843924</v>
      </c>
      <c r="I64">
        <f>IF(I12=Stand!I12,Stand!I64,Hit!I64)</f>
        <v>0.28035116935946924</v>
      </c>
      <c r="J64">
        <f>IF(J12=Stand!J12,Stand!J64,Hit!J64)</f>
        <v>0.25011800638126686</v>
      </c>
      <c r="K64">
        <f>IF(K12=Stand!K12,Stand!K64,Hit!K64)</f>
        <v>0.21460599354594356</v>
      </c>
    </row>
    <row r="65" spans="1:11" x14ac:dyDescent="0.3">
      <c r="A65">
        <v>15</v>
      </c>
      <c r="B65">
        <f>IF(B13=Stand!B13,Stand!B65,Hit!B65)</f>
        <v>0.1836075265332566</v>
      </c>
      <c r="C65">
        <f>IF(C13=Stand!C13,Stand!C65,Hit!C65)</f>
        <v>0.35360813639536137</v>
      </c>
      <c r="D65">
        <f>IF(D13=Stand!D13,Stand!D65,Hit!D65)</f>
        <v>0.37387488538214331</v>
      </c>
      <c r="E65">
        <f>IF(E13=Stand!E13,Stand!E65,Hit!E65)</f>
        <v>0.39446844550254284</v>
      </c>
      <c r="F65">
        <f>IF(F13=Stand!F13,Stand!F65,Hit!F65)</f>
        <v>0.41640366958226238</v>
      </c>
      <c r="G65">
        <f>IF(G13=Stand!G13,Stand!G65,Hit!G65)</f>
        <v>0.42315049208499778</v>
      </c>
      <c r="H65">
        <f>IF(H13=Stand!H13,Stand!H65,Hit!H65)</f>
        <v>0.28456398361712221</v>
      </c>
      <c r="I65">
        <f>IF(I13=Stand!I13,Stand!I65,Hit!I65)</f>
        <v>0.26032608583379291</v>
      </c>
      <c r="J65">
        <f>IF(J13=Stand!J13,Stand!J65,Hit!J65)</f>
        <v>0.23225243449689065</v>
      </c>
      <c r="K65">
        <f>IF(K13=Stand!K13,Stand!K65,Hit!K65)</f>
        <v>0.19927699400694757</v>
      </c>
    </row>
    <row r="66" spans="1:11" x14ac:dyDescent="0.3">
      <c r="A66">
        <v>16</v>
      </c>
      <c r="B66">
        <f>IF(B14=Stand!B14,Stand!B66,Hit!B66)</f>
        <v>0.2121090766176992</v>
      </c>
      <c r="C66">
        <f>IF(C14=Stand!C14,Stand!C66,Hit!C66)</f>
        <v>0.35360813639536137</v>
      </c>
      <c r="D66">
        <f>IF(D14=Stand!D14,Stand!D66,Hit!D66)</f>
        <v>0.37387488538214331</v>
      </c>
      <c r="E66">
        <f>IF(E14=Stand!E14,Stand!E66,Hit!E66)</f>
        <v>0.39446844550254284</v>
      </c>
      <c r="F66">
        <f>IF(F14=Stand!F14,Stand!F66,Hit!F66)</f>
        <v>0.41640366958226238</v>
      </c>
      <c r="G66">
        <f>IF(G14=Stand!G14,Stand!G66,Hit!G66)</f>
        <v>0.42315049208499778</v>
      </c>
      <c r="H66">
        <f>IF(H14=Stand!H14,Stand!H66,Hit!H66)</f>
        <v>0.26423798478732774</v>
      </c>
      <c r="I66">
        <f>IF(I14=Stand!I14,Stand!I66,Hit!I66)</f>
        <v>0.24173136541709339</v>
      </c>
      <c r="J66">
        <f>IF(J14=Stand!J14,Stand!J66,Hit!J66)</f>
        <v>0.21566297488996986</v>
      </c>
      <c r="K66">
        <f>IF(K14=Stand!K14,Stand!K66,Hit!K66)</f>
        <v>0.18504292300645134</v>
      </c>
    </row>
    <row r="67" spans="1:11" x14ac:dyDescent="0.3">
      <c r="A67">
        <v>17</v>
      </c>
      <c r="B67">
        <f>IF(B15=Stand!B15,Stand!B67,Hit!B67)</f>
        <v>0.2121090766176992</v>
      </c>
      <c r="C67">
        <f>IF(C15=Stand!C15,Stand!C67,Hit!C67)</f>
        <v>0.35360813639536137</v>
      </c>
      <c r="D67">
        <f>IF(D15=Stand!D15,Stand!D67,Hit!D67)</f>
        <v>0.37387488538214331</v>
      </c>
      <c r="E67">
        <f>IF(E15=Stand!E15,Stand!E67,Hit!E67)</f>
        <v>0.39446844550254284</v>
      </c>
      <c r="F67">
        <f>IF(F15=Stand!F15,Stand!F67,Hit!F67)</f>
        <v>0.41640366958226238</v>
      </c>
      <c r="G67">
        <f>IF(G15=Stand!G15,Stand!G67,Hit!G67)</f>
        <v>0.42315049208499778</v>
      </c>
      <c r="H67">
        <f>IF(H15=Stand!H15,Stand!H67,Hit!H67)</f>
        <v>0.26231240836153336</v>
      </c>
      <c r="I67">
        <f>IF(I15=Stand!I15,Stand!I67,Hit!I67)</f>
        <v>0.24474124225119143</v>
      </c>
      <c r="J67">
        <f>IF(J15=Stand!J15,Stand!J67,Hit!J67)</f>
        <v>0.2284251594344453</v>
      </c>
      <c r="K67">
        <f>IF(K15=Stand!K15,Stand!K67,Hit!K67)</f>
        <v>0.21210907661769923</v>
      </c>
    </row>
    <row r="68" spans="1:11" x14ac:dyDescent="0.3">
      <c r="A68">
        <v>18</v>
      </c>
      <c r="B68">
        <f>IF(B16=Stand!B16,Stand!B68,Hit!B68)</f>
        <v>0.3235334151403132</v>
      </c>
      <c r="C68">
        <f>IF(C16=Stand!C16,Stand!C68,Hit!C68)</f>
        <v>0.4934172759230967</v>
      </c>
      <c r="D68">
        <f>IF(D16=Stand!D16,Stand!D68,Hit!D68)</f>
        <v>0.50890887319328326</v>
      </c>
      <c r="E68">
        <f>IF(E16=Stand!E16,Stand!E68,Hit!E68)</f>
        <v>0.52495818135214112</v>
      </c>
      <c r="F68">
        <f>IF(F16=Stand!F16,Stand!F68,Hit!F68)</f>
        <v>0.53865495485281323</v>
      </c>
      <c r="G68">
        <f>IF(G16=Stand!G16,Stand!G68,Hit!G68)</f>
        <v>0.58858866858834413</v>
      </c>
      <c r="H68">
        <f>IF(H16=Stand!H16,Stand!H68,Hit!H68)</f>
        <v>0.63087860215577196</v>
      </c>
      <c r="I68">
        <f>IF(I16=Stand!I16,Stand!I68,Hit!I68)</f>
        <v>0.37330778670036147</v>
      </c>
      <c r="J68">
        <f>IF(J16=Stand!J16,Stand!J68,Hit!J68)</f>
        <v>0.34842060092033733</v>
      </c>
      <c r="K68">
        <f>IF(K16=Stand!K16,Stand!K68,Hit!K68)</f>
        <v>0.32353341514031325</v>
      </c>
    </row>
    <row r="69" spans="1:11" x14ac:dyDescent="0.3">
      <c r="A69">
        <v>19</v>
      </c>
      <c r="B69">
        <f>IF(B17=Stand!B17,Stand!B69,Hit!B69)</f>
        <v>0.43495775366292722</v>
      </c>
      <c r="C69">
        <f>IF(C17=Stand!C17,Stand!C69,Hit!C69)</f>
        <v>0.62832462629779118</v>
      </c>
      <c r="D69">
        <f>IF(D17=Stand!D17,Stand!D69,Hit!D69)</f>
        <v>0.63939119964802815</v>
      </c>
      <c r="E69">
        <f>IF(E17=Stand!E17,Stand!E69,Hit!E69)</f>
        <v>0.65089625584534427</v>
      </c>
      <c r="F69">
        <f>IF(F17=Stand!F17,Stand!F69,Hit!F69)</f>
        <v>0.66090624012336407</v>
      </c>
      <c r="G69">
        <f>IF(G17=Stand!G17,Stand!G69,Hit!G69)</f>
        <v>0.69485524745855443</v>
      </c>
      <c r="H69">
        <f>IF(H17=Stand!H17,Stand!H69,Hit!H69)</f>
        <v>0.76867556518077984</v>
      </c>
      <c r="I69">
        <f>IF(I17=Stand!I17,Stand!I69,Hit!I69)</f>
        <v>0.73264356191876234</v>
      </c>
      <c r="J69">
        <f>IF(J17=Stand!J17,Stand!J69,Hit!J69)</f>
        <v>0.46841604240622936</v>
      </c>
      <c r="K69">
        <f>IF(K17=Stand!K17,Stand!K69,Hit!K69)</f>
        <v>0.43495775366292727</v>
      </c>
    </row>
    <row r="70" spans="1:11" x14ac:dyDescent="0.3">
      <c r="A70">
        <v>20</v>
      </c>
      <c r="B70">
        <f>IF(B18=Stand!B18,Stand!B70,Hit!B70)</f>
        <v>0.54638209218554123</v>
      </c>
      <c r="C70">
        <f>IF(C18=Stand!C18,Stand!C70,Hit!C70)</f>
        <v>0.75798005972279903</v>
      </c>
      <c r="D70">
        <f>IF(D18=Stand!D18,Stand!D70,Hit!D70)</f>
        <v>0.7649717369497322</v>
      </c>
      <c r="E70">
        <f>IF(E18=Stand!E18,Stand!E70,Hit!E70)</f>
        <v>0.77228266898215236</v>
      </c>
      <c r="F70">
        <f>IF(F18=Stand!F18,Stand!F70,Hit!F70)</f>
        <v>0.77860586403751975</v>
      </c>
      <c r="G70">
        <f>IF(G18=Stand!G18,Stand!G70,Hit!G70)</f>
        <v>0.80112182632876472</v>
      </c>
      <c r="H70">
        <f>IF(H18=Stand!H18,Stand!H70,Hit!H70)</f>
        <v>0.84730093057265166</v>
      </c>
      <c r="I70">
        <f>IF(I18=Stand!I18,Stand!I70,Hit!I70)</f>
        <v>0.86121010636793238</v>
      </c>
      <c r="J70">
        <f>IF(J18=Stand!J18,Stand!J70,Hit!J70)</f>
        <v>0.81918071466135212</v>
      </c>
      <c r="K70">
        <f>IF(K18=Stand!K18,Stand!K70,Hit!K70)</f>
        <v>0.54638209218554135</v>
      </c>
    </row>
    <row r="71" spans="1:11" x14ac:dyDescent="0.3">
      <c r="A71">
        <v>21</v>
      </c>
      <c r="B71">
        <f>IF(B19=Stand!B19,Stand!B71,Hit!B71)</f>
        <v>0.65780643070815525</v>
      </c>
      <c r="C71">
        <f>IF(C19=Stand!C19,Stand!C71,Hit!C71)</f>
        <v>0.88200651549404019</v>
      </c>
      <c r="D71">
        <f>IF(D19=Stand!D19,Stand!D71,Hit!D71)</f>
        <v>0.8853003573017495</v>
      </c>
      <c r="E71">
        <f>IF(E19=Stand!E19,Stand!E71,Hit!E71)</f>
        <v>0.88876729296591961</v>
      </c>
      <c r="F71">
        <f>IF(F19=Stand!F19,Stand!F71,Hit!F71)</f>
        <v>0.89175382659528035</v>
      </c>
      <c r="G71">
        <f>IF(G19=Stand!G19,Stand!G71,Hit!G71)</f>
        <v>0.90283674384257995</v>
      </c>
      <c r="H71">
        <f>IF(H19=Stand!H19,Stand!H71,Hit!H71)</f>
        <v>0.92592629596452347</v>
      </c>
      <c r="I71">
        <f>IF(I19=Stand!I19,Stand!I71,Hit!I71)</f>
        <v>0.93060505318396625</v>
      </c>
      <c r="J71">
        <f>IF(J19=Stand!J19,Stand!J71,Hit!J71)</f>
        <v>0.93917615614724415</v>
      </c>
      <c r="K71">
        <f>IF(K19=Stand!K19,Stand!K71,Hit!K71)</f>
        <v>0.88857566147738609</v>
      </c>
    </row>
    <row r="72" spans="1:11" x14ac:dyDescent="0.3">
      <c r="A72">
        <v>22</v>
      </c>
      <c r="B72">
        <f>IF(B20=Stand!B20,Stand!B72,Hit!B72)</f>
        <v>0</v>
      </c>
      <c r="C72">
        <f>IF(C20=Stand!C20,Stand!C72,Hit!C72)</f>
        <v>0</v>
      </c>
      <c r="D72">
        <f>IF(D20=Stand!D20,Stand!D72,Hit!D72)</f>
        <v>0</v>
      </c>
      <c r="E72">
        <f>IF(E20=Stand!E20,Stand!E72,Hit!E72)</f>
        <v>0</v>
      </c>
      <c r="F72">
        <f>IF(F20=Stand!F20,Stand!F72,Hit!F72)</f>
        <v>0</v>
      </c>
      <c r="G72">
        <f>IF(G20=Stand!G20,Stand!G72,Hit!G72)</f>
        <v>0</v>
      </c>
      <c r="H72">
        <f>IF(H20=Stand!H20,Stand!H72,Hit!H72)</f>
        <v>0</v>
      </c>
      <c r="I72">
        <f>IF(I20=Stand!I20,Stand!I72,Hit!I72)</f>
        <v>0</v>
      </c>
      <c r="J72">
        <f>IF(J20=Stand!J20,Stand!J72,Hit!J72)</f>
        <v>0</v>
      </c>
      <c r="K72">
        <f>IF(K20=Stand!K20,Stand!K72,Hit!K72)</f>
        <v>0</v>
      </c>
    </row>
    <row r="73" spans="1:11" x14ac:dyDescent="0.3">
      <c r="A73">
        <v>23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3">
      <c r="A74">
        <v>24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3">
      <c r="A75">
        <v>25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3">
      <c r="A76">
        <v>26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3">
      <c r="A77">
        <v>27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3">
      <c r="A78">
        <v>28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3">
      <c r="A79">
        <v>29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3">
      <c r="A80">
        <v>30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3">
      <c r="A81">
        <v>31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3" spans="1:11" x14ac:dyDescent="0.3">
      <c r="A83" t="s">
        <v>4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3">
      <c r="A84">
        <v>12</v>
      </c>
      <c r="B84">
        <f>IF(B32=Stand!B32,Stand!B84,Hit!B84)</f>
        <v>0.34029064270089004</v>
      </c>
      <c r="C84">
        <f>IF(C32=Stand!C32,Stand!C84,Hit!C84)</f>
        <v>0.50196248535967314</v>
      </c>
      <c r="D84">
        <f>IF(D32=Stand!D32,Stand!D84,Hit!D84)</f>
        <v>0.51400371740935757</v>
      </c>
      <c r="E84">
        <f>IF(E32=Stand!E32,Stand!E84,Hit!E84)</f>
        <v>0.53475509919657171</v>
      </c>
      <c r="F84">
        <f>IF(F32=Stand!F32,Stand!F84,Hit!F84)</f>
        <v>0.55059269210710649</v>
      </c>
      <c r="G84">
        <f>IF(G32=Stand!G32,Stand!G84,Hit!G84)</f>
        <v>0.56742278330832019</v>
      </c>
      <c r="H84">
        <f>IF(H32=Stand!H32,Stand!H84,Hit!H84)</f>
        <v>0.53745258729187351</v>
      </c>
      <c r="I84">
        <f>IF(I32=Stand!I32,Stand!I84,Hit!I84)</f>
        <v>0.4912950067323541</v>
      </c>
      <c r="J84">
        <f>IF(J32=Stand!J32,Stand!J84,Hit!J84)</f>
        <v>0.44245609420148591</v>
      </c>
      <c r="K84">
        <f>IF(K32=Stand!K32,Stand!K84,Hit!K84)</f>
        <v>0.37624612851608741</v>
      </c>
    </row>
    <row r="85" spans="1:11" x14ac:dyDescent="0.3">
      <c r="A85">
        <v>13</v>
      </c>
      <c r="B85">
        <f>IF(B33=Stand!B33,Stand!B85,Hit!B85)</f>
        <v>0.327684238187961</v>
      </c>
      <c r="C85">
        <f>IF(C33=Stand!C33,Stand!C85,Hit!C85)</f>
        <v>0.49247239362692286</v>
      </c>
      <c r="D85">
        <f>IF(D33=Stand!D33,Stand!D85,Hit!D85)</f>
        <v>0.50716638736287001</v>
      </c>
      <c r="E85">
        <f>IF(E33=Stand!E33,Stand!E85,Hit!E85)</f>
        <v>0.52473462393271253</v>
      </c>
      <c r="F85">
        <f>IF(F33=Stand!F33,Stand!F85,Hit!F85)</f>
        <v>0.54100776192676059</v>
      </c>
      <c r="G85">
        <f>IF(G33=Stand!G33,Stand!G85,Hit!G85)</f>
        <v>0.55711761964951123</v>
      </c>
      <c r="H85">
        <f>IF(H33=Stand!H33,Stand!H85,Hit!H85)</f>
        <v>0.51719646119815188</v>
      </c>
      <c r="I85">
        <f>IF(I33=Stand!I33,Stand!I85,Hit!I85)</f>
        <v>0.47279133284078939</v>
      </c>
      <c r="J85">
        <f>IF(J33=Stand!J33,Stand!J85,Hit!J85)</f>
        <v>0.4256519695072028</v>
      </c>
      <c r="K85">
        <f>IF(K33=Stand!K33,Stand!K85,Hit!K85)</f>
        <v>0.36206998455041256</v>
      </c>
    </row>
    <row r="86" spans="1:11" x14ac:dyDescent="0.3">
      <c r="A86">
        <v>14</v>
      </c>
      <c r="B86">
        <f>IF(B34=Stand!B34,Stand!B86,Hit!B86)</f>
        <v>0.31514257185697642</v>
      </c>
      <c r="C86">
        <f>IF(C34=Stand!C34,Stand!C86,Hit!C86)</f>
        <v>0.48255351811038272</v>
      </c>
      <c r="D86">
        <f>IF(D34=Stand!D34,Stand!D86,Hit!D86)</f>
        <v>0.49764556579281816</v>
      </c>
      <c r="E86">
        <f>IF(E34=Stand!E34,Stand!E86,Hit!E86)</f>
        <v>0.51542989690198615</v>
      </c>
      <c r="F86">
        <f>IF(F34=Stand!F34,Stand!F86,Hit!F86)</f>
        <v>0.53210746961643918</v>
      </c>
      <c r="G86">
        <f>IF(G34=Stand!G34,Stand!G86,Hit!G86)</f>
        <v>0.54754853910918899</v>
      </c>
      <c r="H86">
        <f>IF(H34=Stand!H34,Stand!H86,Hit!H86)</f>
        <v>0.49709196236633008</v>
      </c>
      <c r="I86">
        <f>IF(I34=Stand!I34,Stand!I86,Hit!I86)</f>
        <v>0.45442443375652797</v>
      </c>
      <c r="J86">
        <f>IF(J34=Stand!J34,Stand!J86,Hit!J86)</f>
        <v>0.4089910050029118</v>
      </c>
      <c r="K86">
        <f>IF(K34=Stand!K34,Stand!K86,Hit!K86)</f>
        <v>0.34799938090373161</v>
      </c>
    </row>
    <row r="87" spans="1:11" x14ac:dyDescent="0.3">
      <c r="A87">
        <v>15</v>
      </c>
      <c r="B87">
        <f>IF(B35=Stand!B35,Stand!B87,Hit!B87)</f>
        <v>0.30272071378660209</v>
      </c>
      <c r="C87">
        <f>IF(C35=Stand!C35,Stand!C87,Hit!C87)</f>
        <v>0.47334313370216685</v>
      </c>
      <c r="D87">
        <f>IF(D35=Stand!D35,Stand!D87,Hit!D87)</f>
        <v>0.48880480290634137</v>
      </c>
      <c r="E87">
        <f>IF(E35=Stand!E35,Stand!E87,Hit!E87)</f>
        <v>0.50678979323059736</v>
      </c>
      <c r="F87">
        <f>IF(F35=Stand!F35,Stand!F87,Hit!F87)</f>
        <v>0.5238429124711409</v>
      </c>
      <c r="G87">
        <f>IF(G35=Stand!G35,Stand!G87,Hit!G87)</f>
        <v>0.53866296432174665</v>
      </c>
      <c r="H87">
        <f>IF(H35=Stand!H35,Stand!H87,Hit!H87)</f>
        <v>0.47722077734110446</v>
      </c>
      <c r="I87">
        <f>IF(I35=Stand!I35,Stand!I87,Hit!I87)</f>
        <v>0.43626917672083054</v>
      </c>
      <c r="J87">
        <f>IF(J35=Stand!J35,Stand!J87,Hit!J87)</f>
        <v>0.39253848456297252</v>
      </c>
      <c r="K87">
        <f>IF(K35=Stand!K35,Stand!K87,Hit!K87)</f>
        <v>0.33409156765274794</v>
      </c>
    </row>
    <row r="88" spans="1:11" x14ac:dyDescent="0.3">
      <c r="A88">
        <v>16</v>
      </c>
      <c r="B88">
        <f>IF(B36=Stand!B36,Stand!B88,Hit!B88)</f>
        <v>0.30235592900691816</v>
      </c>
      <c r="C88">
        <f>IF(C36=Stand!C36,Stand!C88,Hit!C88)</f>
        <v>0.4647906338945379</v>
      </c>
      <c r="D88">
        <f>IF(D36=Stand!D36,Stand!D88,Hit!D88)</f>
        <v>0.48059552308318443</v>
      </c>
      <c r="E88">
        <f>IF(E36=Stand!E36,Stand!E88,Hit!E88)</f>
        <v>0.49876683982145059</v>
      </c>
      <c r="F88">
        <f>IF(F36=Stand!F36,Stand!F88,Hit!F88)</f>
        <v>0.51616868083622103</v>
      </c>
      <c r="G88">
        <f>IF(G36=Stand!G36,Stand!G88,Hit!G88)</f>
        <v>0.53041207344769314</v>
      </c>
      <c r="H88">
        <f>IF(H36=Stand!H36,Stand!H88,Hit!H88)</f>
        <v>0.45765214955230726</v>
      </c>
      <c r="I88">
        <f>IF(I36=Stand!I36,Stand!I88,Hit!I88)</f>
        <v>0.41838903582412801</v>
      </c>
      <c r="J88">
        <f>IF(J36=Stand!J36,Stand!J88,Hit!J88)</f>
        <v>0.3763496353848465</v>
      </c>
      <c r="K88">
        <f>IF(K36=Stand!K36,Stand!K88,Hit!K88)</f>
        <v>0.32039507782076326</v>
      </c>
    </row>
    <row r="89" spans="1:11" x14ac:dyDescent="0.3">
      <c r="A89">
        <v>17</v>
      </c>
      <c r="B89">
        <f>IF(B37=Stand!B37,Stand!B89,Hit!B89)</f>
        <v>0.29590972526483106</v>
      </c>
      <c r="C89">
        <f>IF(C37=Stand!C37,Stand!C89,Hit!C89)</f>
        <v>0.45684902693031099</v>
      </c>
      <c r="D89">
        <f>IF(D37=Stand!D37,Stand!D89,Hit!D89)</f>
        <v>0.4729726203902529</v>
      </c>
      <c r="E89">
        <f>IF(E37=Stand!E37,Stand!E89,Hit!E89)</f>
        <v>0.4913169545129572</v>
      </c>
      <c r="F89">
        <f>IF(F37=Stand!F37,Stand!F89,Hit!F89)</f>
        <v>0.50904260860379535</v>
      </c>
      <c r="G89">
        <f>IF(G37=Stand!G37,Stand!G89,Hit!G89)</f>
        <v>0.52275053192178644</v>
      </c>
      <c r="H89">
        <f>IF(H37=Stand!H37,Stand!H89,Hit!H89)</f>
        <v>0.4432866873760104</v>
      </c>
      <c r="I89">
        <f>IF(I37=Stand!I37,Stand!I89,Hit!I89)</f>
        <v>0.40663059560479642</v>
      </c>
      <c r="J89">
        <f>IF(J37=Stand!J37,Stand!J89,Hit!J89)</f>
        <v>0.36851835521934828</v>
      </c>
      <c r="K89">
        <f>IF(K37=Stand!K37,Stand!K89,Hit!K89)</f>
        <v>0.31846025350866897</v>
      </c>
    </row>
    <row r="90" spans="1:11" x14ac:dyDescent="0.3">
      <c r="A90">
        <v>18</v>
      </c>
      <c r="B90">
        <f>IF(B38=Stand!B38,Stand!B90,Hit!B90)</f>
        <v>0.3235334151403132</v>
      </c>
      <c r="C90">
        <f>IF(C38=Stand!C38,Stand!C90,Hit!C90)</f>
        <v>0.4934172759230967</v>
      </c>
      <c r="D90">
        <f>IF(D38=Stand!D38,Stand!D90,Hit!D90)</f>
        <v>0.50890887319328326</v>
      </c>
      <c r="E90">
        <f>IF(E38=Stand!E38,Stand!E90,Hit!E90)</f>
        <v>0.52495818135214112</v>
      </c>
      <c r="F90">
        <f>IF(F38=Stand!F38,Stand!F90,Hit!F90)</f>
        <v>0.53865495485281323</v>
      </c>
      <c r="G90">
        <f>IF(G38=Stand!G38,Stand!G90,Hit!G90)</f>
        <v>0.58858866858834413</v>
      </c>
      <c r="H90">
        <f>IF(H38=Stand!H38,Stand!H90,Hit!H90)</f>
        <v>0.63087860215577196</v>
      </c>
      <c r="I90">
        <f>IF(I38=Stand!I38,Stand!I90,Hit!I90)</f>
        <v>0.37330778670036147</v>
      </c>
      <c r="J90">
        <f>IF(J38=Stand!J38,Stand!J90,Hit!J90)</f>
        <v>0.39279611023068156</v>
      </c>
      <c r="K90">
        <f>IF(K38=Stand!K38,Stand!K90,Hit!K90)</f>
        <v>0.34269926616577512</v>
      </c>
    </row>
    <row r="91" spans="1:11" x14ac:dyDescent="0.3">
      <c r="A91">
        <v>19</v>
      </c>
      <c r="B91">
        <f>IF(B39=Stand!B39,Stand!B91,Hit!B91)</f>
        <v>0.43495775366292722</v>
      </c>
      <c r="C91">
        <f>IF(C39=Stand!C39,Stand!C91,Hit!C91)</f>
        <v>0.62832462629779118</v>
      </c>
      <c r="D91">
        <f>IF(D39=Stand!D39,Stand!D91,Hit!D91)</f>
        <v>0.63939119964802815</v>
      </c>
      <c r="E91">
        <f>IF(E39=Stand!E39,Stand!E91,Hit!E91)</f>
        <v>0.65089625584534427</v>
      </c>
      <c r="F91">
        <f>IF(F39=Stand!F39,Stand!F91,Hit!F91)</f>
        <v>0.66090624012336407</v>
      </c>
      <c r="G91">
        <f>IF(G39=Stand!G39,Stand!G91,Hit!G91)</f>
        <v>0.69485524745855443</v>
      </c>
      <c r="H91">
        <f>IF(H39=Stand!H39,Stand!H91,Hit!H91)</f>
        <v>0.76867556518077984</v>
      </c>
      <c r="I91">
        <f>IF(I39=Stand!I39,Stand!I91,Hit!I91)</f>
        <v>0.73264356191876234</v>
      </c>
      <c r="J91">
        <f>IF(J39=Stand!J39,Stand!J91,Hit!J91)</f>
        <v>0.46841604240622936</v>
      </c>
      <c r="K91">
        <f>IF(K39=Stand!K39,Stand!K91,Hit!K91)</f>
        <v>0.43495775366292727</v>
      </c>
    </row>
    <row r="92" spans="1:11" x14ac:dyDescent="0.3">
      <c r="A92">
        <v>20</v>
      </c>
      <c r="B92">
        <f>IF(B40=Stand!B40,Stand!B92,Hit!B92)</f>
        <v>0.54638209218554123</v>
      </c>
      <c r="C92">
        <f>IF(C40=Stand!C40,Stand!C92,Hit!C92)</f>
        <v>0.75798005972279903</v>
      </c>
      <c r="D92">
        <f>IF(D40=Stand!D40,Stand!D92,Hit!D92)</f>
        <v>0.7649717369497322</v>
      </c>
      <c r="E92">
        <f>IF(E40=Stand!E40,Stand!E92,Hit!E92)</f>
        <v>0.77228266898215236</v>
      </c>
      <c r="F92">
        <f>IF(F40=Stand!F40,Stand!F92,Hit!F92)</f>
        <v>0.77860586403751975</v>
      </c>
      <c r="G92">
        <f>IF(G40=Stand!G40,Stand!G92,Hit!G92)</f>
        <v>0.80112182632876472</v>
      </c>
      <c r="H92">
        <f>IF(H40=Stand!H40,Stand!H92,Hit!H92)</f>
        <v>0.84730093057265166</v>
      </c>
      <c r="I92">
        <f>IF(I40=Stand!I40,Stand!I92,Hit!I92)</f>
        <v>0.86121010636793238</v>
      </c>
      <c r="J92">
        <f>IF(J40=Stand!J40,Stand!J92,Hit!J92)</f>
        <v>0.81918071466135212</v>
      </c>
      <c r="K92">
        <f>IF(K40=Stand!K40,Stand!K92,Hit!K92)</f>
        <v>0.54638209218554135</v>
      </c>
    </row>
    <row r="93" spans="1:11" x14ac:dyDescent="0.3">
      <c r="A93">
        <v>21</v>
      </c>
      <c r="B93">
        <f>IF(B41=Stand!B41,Stand!B93,Hit!B93)</f>
        <v>0.65780643070815525</v>
      </c>
      <c r="C93">
        <f>IF(C41=Stand!C41,Stand!C93,Hit!C93)</f>
        <v>0.88200651549404019</v>
      </c>
      <c r="D93">
        <f>IF(D41=Stand!D41,Stand!D93,Hit!D93)</f>
        <v>0.8853003573017495</v>
      </c>
      <c r="E93">
        <f>IF(E41=Stand!E41,Stand!E93,Hit!E93)</f>
        <v>0.88876729296591961</v>
      </c>
      <c r="F93">
        <f>IF(F41=Stand!F41,Stand!F93,Hit!F93)</f>
        <v>0.89175382659528035</v>
      </c>
      <c r="G93">
        <f>IF(G41=Stand!G41,Stand!G93,Hit!G93)</f>
        <v>0.90283674384257995</v>
      </c>
      <c r="H93">
        <f>IF(H41=Stand!H41,Stand!H93,Hit!H93)</f>
        <v>0.92592629596452347</v>
      </c>
      <c r="I93">
        <f>IF(I41=Stand!I41,Stand!I93,Hit!I93)</f>
        <v>0.93060505318396625</v>
      </c>
      <c r="J93">
        <f>IF(J41=Stand!J41,Stand!J93,Hit!J93)</f>
        <v>0.93917615614724415</v>
      </c>
      <c r="K93">
        <f>IF(K41=Stand!K41,Stand!K93,Hit!K93)</f>
        <v>0.88857566147738609</v>
      </c>
    </row>
    <row r="94" spans="1:11" x14ac:dyDescent="0.3">
      <c r="A94">
        <v>22</v>
      </c>
      <c r="B94">
        <f>IF(B42=Stand!B42,Stand!B94,Hit!B94)</f>
        <v>0.22932137132783617</v>
      </c>
      <c r="C94">
        <f>IF(C42=Stand!C42,Stand!C94,Hit!C94)</f>
        <v>0.3484437814934257</v>
      </c>
      <c r="D94">
        <f>IF(D42=Stand!D42,Stand!D94,Hit!D94)</f>
        <v>0.35907281492334692</v>
      </c>
      <c r="E94">
        <f>IF(E42=Stand!E42,Stand!E94,Hit!E94)</f>
        <v>0.39446844550254284</v>
      </c>
      <c r="F94">
        <f>IF(F42=Stand!F42,Stand!F94,Hit!F94)</f>
        <v>0.41640366958226238</v>
      </c>
      <c r="G94">
        <f>IF(G42=Stand!G42,Stand!G94,Hit!G94)</f>
        <v>0.42315049208499778</v>
      </c>
      <c r="H94">
        <f>IF(H42=Stand!H42,Stand!H94,Hit!H94)</f>
        <v>0.35541355077168107</v>
      </c>
      <c r="I94">
        <f>IF(I42=Stand!I42,Stand!I94,Hit!I94)</f>
        <v>0.32514100115062705</v>
      </c>
      <c r="J94">
        <f>IF(J42=Stand!J42,Stand!J94,Hit!J94)</f>
        <v>0.29007768787413191</v>
      </c>
      <c r="K94">
        <f>IF(K42=Stand!K42,Stand!K94,Hit!K94)</f>
        <v>0.2488921581952955</v>
      </c>
    </row>
    <row r="95" spans="1:11" x14ac:dyDescent="0.3">
      <c r="A95">
        <v>23</v>
      </c>
      <c r="B95">
        <f>IF(B43=Stand!B43,Stand!B95,Hit!B95)</f>
        <v>0.21294127337584787</v>
      </c>
      <c r="C95">
        <f>IF(C43=Stand!C43,Stand!C95,Hit!C95)</f>
        <v>0.35360813639536137</v>
      </c>
      <c r="D95">
        <f>IF(D43=Stand!D43,Stand!D95,Hit!D95)</f>
        <v>0.37387488538214331</v>
      </c>
      <c r="E95">
        <f>IF(E43=Stand!E43,Stand!E95,Hit!E95)</f>
        <v>0.39446844550254284</v>
      </c>
      <c r="F95">
        <f>IF(F43=Stand!F43,Stand!F95,Hit!F95)</f>
        <v>0.41640366958226238</v>
      </c>
      <c r="G95">
        <f>IF(G43=Stand!G43,Stand!G95,Hit!G95)</f>
        <v>0.42315049208499778</v>
      </c>
      <c r="H95">
        <f>IF(H43=Stand!H43,Stand!H95,Hit!H95)</f>
        <v>0.33002686857370378</v>
      </c>
      <c r="I95">
        <f>IF(I43=Stand!I43,Stand!I95,Hit!I95)</f>
        <v>0.30191664392558226</v>
      </c>
      <c r="J95">
        <f>IF(J43=Stand!J43,Stand!J95,Hit!J95)</f>
        <v>0.26935785302597964</v>
      </c>
      <c r="K95">
        <f>IF(K43=Stand!K43,Stand!K95,Hit!K95)</f>
        <v>0.23111414689563153</v>
      </c>
    </row>
    <row r="96" spans="1:11" x14ac:dyDescent="0.3">
      <c r="A96">
        <v>24</v>
      </c>
      <c r="B96">
        <f>IF(B44=Stand!B44,Stand!B96,Hit!B96)</f>
        <v>0.19773118242043017</v>
      </c>
      <c r="C96">
        <f>IF(C44=Stand!C44,Stand!C96,Hit!C96)</f>
        <v>0.35360813639536137</v>
      </c>
      <c r="D96">
        <f>IF(D44=Stand!D44,Stand!D96,Hit!D96)</f>
        <v>0.37387488538214331</v>
      </c>
      <c r="E96">
        <f>IF(E44=Stand!E44,Stand!E96,Hit!E96)</f>
        <v>0.39446844550254284</v>
      </c>
      <c r="F96">
        <f>IF(F44=Stand!F44,Stand!F96,Hit!F96)</f>
        <v>0.41640366958226238</v>
      </c>
      <c r="G96">
        <f>IF(G44=Stand!G44,Stand!G96,Hit!G96)</f>
        <v>0.42315049208499778</v>
      </c>
      <c r="H96">
        <f>IF(H44=Stand!H44,Stand!H96,Hit!H96)</f>
        <v>0.30645352081843924</v>
      </c>
      <c r="I96">
        <f>IF(I44=Stand!I44,Stand!I96,Hit!I96)</f>
        <v>0.28035116935946924</v>
      </c>
      <c r="J96">
        <f>IF(J44=Stand!J44,Stand!J96,Hit!J96)</f>
        <v>0.25011800638126686</v>
      </c>
      <c r="K96">
        <f>IF(K44=Stand!K44,Stand!K96,Hit!K96)</f>
        <v>0.21460599354594356</v>
      </c>
    </row>
    <row r="97" spans="1:11" x14ac:dyDescent="0.3">
      <c r="A97">
        <v>25</v>
      </c>
      <c r="B97">
        <f>IF(B45=Stand!B45,Stand!B97,Hit!B97)</f>
        <v>0.1836075265332566</v>
      </c>
      <c r="C97">
        <f>IF(C45=Stand!C45,Stand!C97,Hit!C97)</f>
        <v>0.35360813639536137</v>
      </c>
      <c r="D97">
        <f>IF(D45=Stand!D45,Stand!D97,Hit!D97)</f>
        <v>0.37387488538214331</v>
      </c>
      <c r="E97">
        <f>IF(E45=Stand!E45,Stand!E97,Hit!E97)</f>
        <v>0.39446844550254284</v>
      </c>
      <c r="F97">
        <f>IF(F45=Stand!F45,Stand!F97,Hit!F97)</f>
        <v>0.41640366958226238</v>
      </c>
      <c r="G97">
        <f>IF(G45=Stand!G45,Stand!G97,Hit!G97)</f>
        <v>0.42315049208499778</v>
      </c>
      <c r="H97">
        <f>IF(H45=Stand!H45,Stand!H97,Hit!H97)</f>
        <v>0.28456398361712221</v>
      </c>
      <c r="I97">
        <f>IF(I45=Stand!I45,Stand!I97,Hit!I97)</f>
        <v>0.26032608583379291</v>
      </c>
      <c r="J97">
        <f>IF(J45=Stand!J45,Stand!J97,Hit!J97)</f>
        <v>0.23225243449689065</v>
      </c>
      <c r="K97">
        <f>IF(K45=Stand!K45,Stand!K97,Hit!K97)</f>
        <v>0.19927699400694757</v>
      </c>
    </row>
    <row r="98" spans="1:11" x14ac:dyDescent="0.3">
      <c r="A98">
        <v>26</v>
      </c>
      <c r="B98">
        <f>IF(B46=Stand!B46,Stand!B98,Hit!B98)</f>
        <v>0.2121090766176992</v>
      </c>
      <c r="C98">
        <f>IF(C46=Stand!C46,Stand!C98,Hit!C98)</f>
        <v>0.35360813639536137</v>
      </c>
      <c r="D98">
        <f>IF(D46=Stand!D46,Stand!D98,Hit!D98)</f>
        <v>0.37387488538214331</v>
      </c>
      <c r="E98">
        <f>IF(E46=Stand!E46,Stand!E98,Hit!E98)</f>
        <v>0.39446844550254284</v>
      </c>
      <c r="F98">
        <f>IF(F46=Stand!F46,Stand!F98,Hit!F98)</f>
        <v>0.41640366958226238</v>
      </c>
      <c r="G98">
        <f>IF(G46=Stand!G46,Stand!G98,Hit!G98)</f>
        <v>0.42315049208499778</v>
      </c>
      <c r="H98">
        <f>IF(H46=Stand!H46,Stand!H98,Hit!H98)</f>
        <v>0.26423798478732774</v>
      </c>
      <c r="I98">
        <f>IF(I46=Stand!I46,Stand!I98,Hit!I98)</f>
        <v>0.24173136541709339</v>
      </c>
      <c r="J98">
        <f>IF(J46=Stand!J46,Stand!J98,Hit!J98)</f>
        <v>0.21566297488996986</v>
      </c>
      <c r="K98">
        <f>IF(K46=Stand!K46,Stand!K98,Hit!K98)</f>
        <v>0.18504292300645134</v>
      </c>
    </row>
    <row r="99" spans="1:11" x14ac:dyDescent="0.3">
      <c r="A99">
        <v>27</v>
      </c>
      <c r="B99">
        <f>IF(B47=Stand!B47,Stand!B99,Hit!B99)</f>
        <v>0.2121090766176992</v>
      </c>
      <c r="C99">
        <f>IF(C47=Stand!C47,Stand!C99,Hit!C99)</f>
        <v>0.35360813639536137</v>
      </c>
      <c r="D99">
        <f>IF(D47=Stand!D47,Stand!D99,Hit!D99)</f>
        <v>0.37387488538214331</v>
      </c>
      <c r="E99">
        <f>IF(E47=Stand!E47,Stand!E99,Hit!E99)</f>
        <v>0.39446844550254284</v>
      </c>
      <c r="F99">
        <f>IF(F47=Stand!F47,Stand!F99,Hit!F99)</f>
        <v>0.41640366958226238</v>
      </c>
      <c r="G99">
        <f>IF(G47=Stand!G47,Stand!G99,Hit!G99)</f>
        <v>0.42315049208499778</v>
      </c>
      <c r="H99">
        <f>IF(H47=Stand!H47,Stand!H99,Hit!H99)</f>
        <v>0.26231240836153336</v>
      </c>
      <c r="I99">
        <f>IF(I47=Stand!I47,Stand!I99,Hit!I99)</f>
        <v>0.24474124225119143</v>
      </c>
      <c r="J99">
        <f>IF(J47=Stand!J47,Stand!J99,Hit!J99)</f>
        <v>0.2284251594344453</v>
      </c>
      <c r="K99">
        <f>IF(K47=Stand!K47,Stand!K99,Hit!K99)</f>
        <v>0.21210907661769923</v>
      </c>
    </row>
    <row r="100" spans="1:11" x14ac:dyDescent="0.3">
      <c r="A100">
        <v>28</v>
      </c>
      <c r="B100">
        <f>IF(B48=Stand!B48,Stand!B100,Hit!B100)</f>
        <v>0.3235334151403132</v>
      </c>
      <c r="C100">
        <f>IF(C48=Stand!C48,Stand!C100,Hit!C100)</f>
        <v>0.4934172759230967</v>
      </c>
      <c r="D100">
        <f>IF(D48=Stand!D48,Stand!D100,Hit!D100)</f>
        <v>0.50890887319328326</v>
      </c>
      <c r="E100">
        <f>IF(E48=Stand!E48,Stand!E100,Hit!E100)</f>
        <v>0.52495818135214112</v>
      </c>
      <c r="F100">
        <f>IF(F48=Stand!F48,Stand!F100,Hit!F100)</f>
        <v>0.53865495485281323</v>
      </c>
      <c r="G100">
        <f>IF(G48=Stand!G48,Stand!G100,Hit!G100)</f>
        <v>0.58858866858834413</v>
      </c>
      <c r="H100">
        <f>IF(H48=Stand!H48,Stand!H100,Hit!H100)</f>
        <v>0.63087860215577196</v>
      </c>
      <c r="I100">
        <f>IF(I48=Stand!I48,Stand!I100,Hit!I100)</f>
        <v>0.37330778670036147</v>
      </c>
      <c r="J100">
        <f>IF(J48=Stand!J48,Stand!J100,Hit!J100)</f>
        <v>0.34842060092033733</v>
      </c>
      <c r="K100">
        <f>IF(K48=Stand!K48,Stand!K100,Hit!K100)</f>
        <v>0.32353341514031325</v>
      </c>
    </row>
    <row r="101" spans="1:11" x14ac:dyDescent="0.3">
      <c r="A101">
        <v>29</v>
      </c>
      <c r="B101">
        <f>IF(B49=Stand!B49,Stand!B101,Hit!B101)</f>
        <v>0.43495775366292722</v>
      </c>
      <c r="C101">
        <f>IF(C49=Stand!C49,Stand!C101,Hit!C101)</f>
        <v>0.62832462629779118</v>
      </c>
      <c r="D101">
        <f>IF(D49=Stand!D49,Stand!D101,Hit!D101)</f>
        <v>0.63939119964802815</v>
      </c>
      <c r="E101">
        <f>IF(E49=Stand!E49,Stand!E101,Hit!E101)</f>
        <v>0.65089625584534427</v>
      </c>
      <c r="F101">
        <f>IF(F49=Stand!F49,Stand!F101,Hit!F101)</f>
        <v>0.66090624012336407</v>
      </c>
      <c r="G101">
        <f>IF(G49=Stand!G49,Stand!G101,Hit!G101)</f>
        <v>0.69485524745855443</v>
      </c>
      <c r="H101">
        <f>IF(H49=Stand!H49,Stand!H101,Hit!H101)</f>
        <v>0.76867556518077984</v>
      </c>
      <c r="I101">
        <f>IF(I49=Stand!I49,Stand!I101,Hit!I101)</f>
        <v>0.73264356191876234</v>
      </c>
      <c r="J101">
        <f>IF(J49=Stand!J49,Stand!J101,Hit!J101)</f>
        <v>0.46841604240622936</v>
      </c>
      <c r="K101">
        <f>IF(K49=Stand!K49,Stand!K101,Hit!K101)</f>
        <v>0.43495775366292727</v>
      </c>
    </row>
    <row r="102" spans="1:11" x14ac:dyDescent="0.3">
      <c r="A102">
        <v>30</v>
      </c>
      <c r="B102">
        <f>IF(B50=Stand!B50,Stand!B102,Hit!B102)</f>
        <v>0.54638209218554123</v>
      </c>
      <c r="C102">
        <f>IF(C50=Stand!C50,Stand!C102,Hit!C102)</f>
        <v>0.75798005972279903</v>
      </c>
      <c r="D102">
        <f>IF(D50=Stand!D50,Stand!D102,Hit!D102)</f>
        <v>0.7649717369497322</v>
      </c>
      <c r="E102">
        <f>IF(E50=Stand!E50,Stand!E102,Hit!E102)</f>
        <v>0.77228266898215236</v>
      </c>
      <c r="F102">
        <f>IF(F50=Stand!F50,Stand!F102,Hit!F102)</f>
        <v>0.77860586403751975</v>
      </c>
      <c r="G102">
        <f>IF(G50=Stand!G50,Stand!G102,Hit!G102)</f>
        <v>0.80112182632876472</v>
      </c>
      <c r="H102">
        <f>IF(H50=Stand!H50,Stand!H102,Hit!H102)</f>
        <v>0.84730093057265166</v>
      </c>
      <c r="I102">
        <f>IF(I50=Stand!I50,Stand!I102,Hit!I102)</f>
        <v>0.86121010636793238</v>
      </c>
      <c r="J102">
        <f>IF(J50=Stand!J50,Stand!J102,Hit!J102)</f>
        <v>0.81918071466135212</v>
      </c>
      <c r="K102">
        <f>IF(K50=Stand!K50,Stand!K102,Hit!K102)</f>
        <v>0.54638209218554135</v>
      </c>
    </row>
    <row r="103" spans="1:11" x14ac:dyDescent="0.3">
      <c r="A103">
        <v>31</v>
      </c>
      <c r="B103">
        <f>IF(B51=Stand!B51,Stand!B103,Hit!B103)</f>
        <v>0.65780643070815525</v>
      </c>
      <c r="C103">
        <f>IF(C51=Stand!C51,Stand!C103,Hit!C103)</f>
        <v>0.88200651549404019</v>
      </c>
      <c r="D103">
        <f>IF(D51=Stand!D51,Stand!D103,Hit!D103)</f>
        <v>0.8853003573017495</v>
      </c>
      <c r="E103">
        <f>IF(E51=Stand!E51,Stand!E103,Hit!E103)</f>
        <v>0.88876729296591961</v>
      </c>
      <c r="F103">
        <f>IF(F51=Stand!F51,Stand!F103,Hit!F103)</f>
        <v>0.89175382659528035</v>
      </c>
      <c r="G103">
        <f>IF(G51=Stand!G51,Stand!G103,Hit!G103)</f>
        <v>0.90283674384257995</v>
      </c>
      <c r="H103">
        <f>IF(H51=Stand!H51,Stand!H103,Hit!H103)</f>
        <v>0.92592629596452347</v>
      </c>
      <c r="I103">
        <f>IF(I51=Stand!I51,Stand!I103,Hit!I103)</f>
        <v>0.93060505318396625</v>
      </c>
      <c r="J103">
        <f>IF(J51=Stand!J51,Stand!J103,Hit!J103)</f>
        <v>0.93917615614724415</v>
      </c>
      <c r="K103">
        <f>IF(K51=Stand!K51,Stand!K103,Hit!K103)</f>
        <v>0.88857566147738609</v>
      </c>
    </row>
    <row r="104" spans="1:11" x14ac:dyDescent="0.3">
      <c r="A104" s="457" t="s">
        <v>132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 x14ac:dyDescent="0.3">
      <c r="A105" t="s">
        <v>7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 x14ac:dyDescent="0.3">
      <c r="A106">
        <v>4</v>
      </c>
      <c r="B106">
        <f>IF(B2=Stand!B2,Stand!B106,Hit!B106)</f>
        <v>-0.64969215627243293</v>
      </c>
      <c r="C106">
        <f>IF(C2=Stand!C2,Stand!C106,Hit!C106)</f>
        <v>-0.62794445506581353</v>
      </c>
      <c r="D106">
        <f>IF(D2=Stand!D2,Stand!D106,Hit!D106)</f>
        <v>-0.62549382739723836</v>
      </c>
      <c r="E106">
        <f>IF(E2=Stand!E2,Stand!E106,Hit!E106)</f>
        <v>-0.64139839210054761</v>
      </c>
      <c r="F106">
        <f>IF(F2=Stand!F2,Stand!F106,Hit!F106)</f>
        <v>-0.63951804267999679</v>
      </c>
      <c r="G106">
        <f>IF(G2=Stand!G2,Stand!G106,Hit!G106)</f>
        <v>-0.63283750233551095</v>
      </c>
      <c r="H106">
        <f>IF(H2=Stand!H2,Stand!H106,Hit!H106)</f>
        <v>-0.49918158357350934</v>
      </c>
      <c r="I106">
        <f>IF(I2=Stand!I2,Stand!I106,Hit!I106)</f>
        <v>-0.53303800219597064</v>
      </c>
      <c r="J106">
        <f>IF(J2=Stand!J2,Stand!J106,Hit!J106)</f>
        <v>-0.57336816996507856</v>
      </c>
      <c r="K106">
        <f>IF(K2=Stand!K2,Stand!K106,Hit!K106)</f>
        <v>-0.62034738716819848</v>
      </c>
    </row>
    <row r="107" spans="1:11" x14ac:dyDescent="0.3">
      <c r="A107">
        <v>5</v>
      </c>
      <c r="B107">
        <f>IF(B3=Stand!B3,Stand!B107,Hit!B107)</f>
        <v>-0.66161021563681621</v>
      </c>
      <c r="C107">
        <f>IF(C3=Stand!C3,Stand!C107,Hit!C107)</f>
        <v>-0.63975586028521114</v>
      </c>
      <c r="D107">
        <f>IF(D3=Stand!D3,Stand!D107,Hit!D107)</f>
        <v>-0.63747965223362502</v>
      </c>
      <c r="E107">
        <f>IF(E3=Stand!E3,Stand!E107,Hit!E107)</f>
        <v>-0.65226238668282521</v>
      </c>
      <c r="F107">
        <f>IF(F3=Stand!F3,Stand!F107,Hit!F107)</f>
        <v>-0.65051607184757509</v>
      </c>
      <c r="G107">
        <f>IF(G3=Stand!G3,Stand!G107,Hit!G107)</f>
        <v>-0.64431188412953411</v>
      </c>
      <c r="H107">
        <f>IF(H3=Stand!H3,Stand!H107,Hit!H107)</f>
        <v>-0.51628322192830511</v>
      </c>
      <c r="I107">
        <f>IF(I3=Stand!I3,Stand!I107,Hit!I107)</f>
        <v>-0.54901899374941099</v>
      </c>
      <c r="J107">
        <f>IF(J3=Stand!J3,Stand!J107,Hit!J107)</f>
        <v>-0.58797254265475285</v>
      </c>
      <c r="K107">
        <f>IF(K3=Stand!K3,Stand!K107,Hit!K107)</f>
        <v>-0.63328384702255858</v>
      </c>
    </row>
    <row r="108" spans="1:11" x14ac:dyDescent="0.3">
      <c r="A108">
        <v>6</v>
      </c>
      <c r="B108">
        <f>IF(B4=Stand!B4,Stand!B108,Hit!B108)</f>
        <v>-0.67780484725526791</v>
      </c>
      <c r="C108">
        <f>IF(C4=Stand!C4,Stand!C108,Hit!C108)</f>
        <v>-0.65118323227086761</v>
      </c>
      <c r="D108">
        <f>IF(D4=Stand!D4,Stand!D108,Hit!D108)</f>
        <v>-0.64909810474299945</v>
      </c>
      <c r="E108">
        <f>IF(E4=Stand!E4,Stand!E108,Hit!E108)</f>
        <v>-0.66292687509510151</v>
      </c>
      <c r="F108">
        <f>IF(F4=Stand!F4,Stand!F108,Hit!F108)</f>
        <v>-0.6613324742233252</v>
      </c>
      <c r="G108">
        <f>IF(G4=Stand!G4,Stand!G108,Hit!G108)</f>
        <v>-0.65566123977056312</v>
      </c>
      <c r="H108">
        <f>IF(H4=Stand!H4,Stand!H108,Hit!H108)</f>
        <v>-0.53412528358263123</v>
      </c>
      <c r="I108">
        <f>IF(I4=Stand!I4,Stand!I108,Hit!I108)</f>
        <v>-0.5657286516448633</v>
      </c>
      <c r="J108">
        <f>IF(J4=Stand!J4,Stand!J108,Hit!J108)</f>
        <v>-0.60258608955731263</v>
      </c>
      <c r="K108">
        <f>IF(K4=Stand!K4,Stand!K108,Hit!K108)</f>
        <v>-0.64629383657022199</v>
      </c>
    </row>
    <row r="109" spans="1:11" x14ac:dyDescent="0.3">
      <c r="A109">
        <v>7</v>
      </c>
      <c r="B109">
        <f>IF(B5=Stand!B5,Stand!B109,Hit!B109)</f>
        <v>-0.65408751348945049</v>
      </c>
      <c r="C109">
        <f>IF(C5=Stand!C5,Stand!C109,Hit!C109)</f>
        <v>-0.57459899474076515</v>
      </c>
      <c r="D109">
        <f>IF(D5=Stand!D5,Stand!D109,Hit!D109)</f>
        <v>-0.56785808138444083</v>
      </c>
      <c r="E109">
        <f>IF(E5=Stand!E5,Stand!E109,Hit!E109)</f>
        <v>-0.57497300528939332</v>
      </c>
      <c r="F109">
        <f>IF(F5=Stand!F5,Stand!F109,Hit!F109)</f>
        <v>-0.56922223373423586</v>
      </c>
      <c r="G109">
        <f>IF(G5=Stand!G5,Stand!G109,Hit!G109)</f>
        <v>-0.54851117635997992</v>
      </c>
      <c r="H109">
        <f>IF(H5=Stand!H5,Stand!H109,Hit!H109)</f>
        <v>-0.44806397377899709</v>
      </c>
      <c r="I109">
        <f>IF(I5=Stand!I5,Stand!I109,Hit!I109)</f>
        <v>-0.54649948645992685</v>
      </c>
      <c r="J109">
        <f>IF(J5=Stand!J5,Stand!J109,Hit!J109)</f>
        <v>-0.59178605557427866</v>
      </c>
      <c r="K109">
        <f>IF(K5=Stand!K5,Stand!K109,Hit!K109)</f>
        <v>-0.63228864704315768</v>
      </c>
    </row>
    <row r="110" spans="1:11" x14ac:dyDescent="0.3">
      <c r="A110">
        <v>8</v>
      </c>
      <c r="B110">
        <f>IF(B6=Stand!B6,Stand!B110,Hit!B110)</f>
        <v>-0.61870368335035075</v>
      </c>
      <c r="C110">
        <f>IF(C6=Stand!C6,Stand!C110,Hit!C110)</f>
        <v>-0.52570125482952001</v>
      </c>
      <c r="D110">
        <f>IF(D6=Stand!D6,Stand!D110,Hit!D110)</f>
        <v>-0.51982063212531804</v>
      </c>
      <c r="E110">
        <f>IF(E6=Stand!E6,Stand!E110,Hit!E110)</f>
        <v>-0.52686965809573971</v>
      </c>
      <c r="F110">
        <f>IF(F6=Stand!F6,Stand!F110,Hit!F110)</f>
        <v>-0.52180592231171319</v>
      </c>
      <c r="G110">
        <f>IF(G6=Stand!G6,Stand!G110,Hit!G110)</f>
        <v>-0.50419996892272845</v>
      </c>
      <c r="H110">
        <f>IF(H6=Stand!H6,Stand!H110,Hit!H110)</f>
        <v>-0.40009338241588083</v>
      </c>
      <c r="I110">
        <f>IF(I6=Stand!I6,Stand!I110,Hit!I110)</f>
        <v>-0.44404302315822308</v>
      </c>
      <c r="J110">
        <f>IF(J6=Stand!J6,Stand!J110,Hit!J110)</f>
        <v>-0.54699786561582064</v>
      </c>
      <c r="K110">
        <f>IF(K6=Stand!K6,Stand!K110,Hit!K110)</f>
        <v>-0.60080448007436693</v>
      </c>
    </row>
    <row r="111" spans="1:11" x14ac:dyDescent="0.3">
      <c r="A111">
        <v>9</v>
      </c>
      <c r="B111">
        <f>IF(B7=Stand!B7,Stand!B111,Hit!B111)</f>
        <v>-0.57933468405491317</v>
      </c>
      <c r="C111">
        <f>IF(C7=Stand!C7,Stand!C111,Hit!C111)</f>
        <v>-0.47296850799930379</v>
      </c>
      <c r="D111">
        <f>IF(D7=Stand!D7,Stand!D111,Hit!D111)</f>
        <v>-0.46806812405463022</v>
      </c>
      <c r="E111">
        <f>IF(E7=Stand!E7,Stand!E111,Hit!E111)</f>
        <v>-0.47524662105573579</v>
      </c>
      <c r="F111">
        <f>IF(F7=Stand!F7,Stand!F111,Hit!F111)</f>
        <v>-0.47105232864362206</v>
      </c>
      <c r="G111">
        <f>IF(G7=Stand!G7,Stand!G111,Hit!G111)</f>
        <v>-0.45612413374487487</v>
      </c>
      <c r="H111">
        <f>IF(H7=Stand!H7,Stand!H111,Hit!H111)</f>
        <v>-0.36292586807283833</v>
      </c>
      <c r="I111">
        <f>IF(I7=Stand!I7,Stand!I111,Hit!I111)</f>
        <v>-0.39271659089901562</v>
      </c>
      <c r="J111">
        <f>IF(J7=Stand!J7,Stand!J111,Hit!J111)</f>
        <v>-0.44112297012360069</v>
      </c>
      <c r="K111">
        <f>IF(K7=Stand!K7,Stand!K111,Hit!K111)</f>
        <v>-0.54988410919942199</v>
      </c>
    </row>
    <row r="112" spans="1:11" x14ac:dyDescent="0.3">
      <c r="A112">
        <v>10</v>
      </c>
      <c r="B112">
        <f>IF(B8=Stand!B8,Stand!B112,Hit!B112)</f>
        <v>-0.51971754456469177</v>
      </c>
      <c r="C112">
        <f>IF(C8=Stand!C8,Stand!C112,Hit!C112)</f>
        <v>-0.41455289302374626</v>
      </c>
      <c r="D112">
        <f>IF(D8=Stand!D8,Stand!D112,Hit!D112)</f>
        <v>-0.41074063571208014</v>
      </c>
      <c r="E112">
        <f>IF(E8=Stand!E8,Stand!E112,Hit!E112)</f>
        <v>-0.4181729491437069</v>
      </c>
      <c r="F112">
        <f>IF(F8=Stand!F8,Stand!F112,Hit!F112)</f>
        <v>-0.41494401934743752</v>
      </c>
      <c r="G112">
        <f>IF(G8=Stand!G8,Stand!G112,Hit!G112)</f>
        <v>-0.40334937685888633</v>
      </c>
      <c r="H112">
        <f>IF(H8=Stand!H8,Stand!H112,Hit!H112)</f>
        <v>-0.3213752943194127</v>
      </c>
      <c r="I112">
        <f>IF(I8=Stand!I8,Stand!I112,Hit!I112)</f>
        <v>-0.35093893283822203</v>
      </c>
      <c r="J112">
        <f>IF(J8=Stand!J8,Stand!J112,Hit!J112)</f>
        <v>-0.38490346848624718</v>
      </c>
      <c r="K112">
        <f>IF(K8=Stand!K8,Stand!K112,Hit!K112)</f>
        <v>-0.4391161443290561</v>
      </c>
    </row>
    <row r="113" spans="1:11" x14ac:dyDescent="0.3">
      <c r="A113">
        <v>11</v>
      </c>
      <c r="B113">
        <f>IF(B9=Stand!B9,Stand!B113,Hit!B113)</f>
        <v>-0.44074979780503526</v>
      </c>
      <c r="C113">
        <f>IF(C9=Stand!C9,Stand!C113,Hit!C113)</f>
        <v>-0.38732362736852477</v>
      </c>
      <c r="D113">
        <f>IF(D9=Stand!D9,Stand!D113,Hit!D113)</f>
        <v>-0.38427148739709915</v>
      </c>
      <c r="E113">
        <f>IF(E9=Stand!E9,Stand!E113,Hit!E113)</f>
        <v>-0.39250386290507289</v>
      </c>
      <c r="F113">
        <f>IF(F9=Stand!F9,Stand!F113,Hit!F113)</f>
        <v>-0.38996413317711753</v>
      </c>
      <c r="G113">
        <f>IF(G9=Stand!G9,Stand!G113,Hit!G113)</f>
        <v>-0.38092708697640476</v>
      </c>
      <c r="H113">
        <f>IF(H9=Stand!H9,Stand!H113,Hit!H113)</f>
        <v>-0.30428136261891797</v>
      </c>
      <c r="I113">
        <f>IF(I9=Stand!I9,Stand!I113,Hit!I113)</f>
        <v>-0.33492471434221421</v>
      </c>
      <c r="J113">
        <f>IF(J9=Stand!J9,Stand!J113,Hit!J113)</f>
        <v>-0.37086719682791891</v>
      </c>
      <c r="K113">
        <f>IF(K9=Stand!K9,Stand!K113,Hit!K113)</f>
        <v>-0.41340283543922207</v>
      </c>
    </row>
    <row r="114" spans="1:11" x14ac:dyDescent="0.3">
      <c r="A114">
        <v>12</v>
      </c>
      <c r="B114">
        <f>IF(B10=Stand!B10,Stand!B114,Hit!B114)</f>
        <v>-0.69498195510467564</v>
      </c>
      <c r="C114">
        <f>IF(C10=Stand!C10,Stand!C114,Hit!C114)</f>
        <v>-0.64537193969934437</v>
      </c>
      <c r="D114">
        <f>IF(D10=Stand!D10,Stand!D114,Hit!D114)</f>
        <v>-0.64253780972587782</v>
      </c>
      <c r="E114">
        <f>IF(E10=Stand!E10,Stand!E114,Hit!E114)</f>
        <v>-0.78789092338230082</v>
      </c>
      <c r="F114">
        <f>IF(F10=Stand!F10,Stand!F114,Hit!F114)</f>
        <v>-0.78789092338230082</v>
      </c>
      <c r="G114">
        <f>IF(G10=Stand!G10,Stand!G114,Hit!G114)</f>
        <v>-0.78789092338230082</v>
      </c>
      <c r="H114">
        <f>IF(H10=Stand!H10,Stand!H114,Hit!H114)</f>
        <v>-0.56826126528899534</v>
      </c>
      <c r="I114">
        <f>IF(I10=Stand!I10,Stand!I114,Hit!I114)</f>
        <v>-0.59671580617491327</v>
      </c>
      <c r="J114">
        <f>IF(J10=Stand!J10,Stand!J114,Hit!J114)</f>
        <v>-0.63009096848306756</v>
      </c>
      <c r="K114">
        <f>IF(K10=Stand!K10,Stand!K114,Hit!K114)</f>
        <v>-0.66958834719356342</v>
      </c>
    </row>
    <row r="115" spans="1:11" x14ac:dyDescent="0.3">
      <c r="A115">
        <v>13</v>
      </c>
      <c r="B115">
        <f>IF(B11=Stand!B11,Stand!B115,Hit!B115)</f>
        <v>-0.71676895831148446</v>
      </c>
      <c r="C115">
        <f>IF(C11=Stand!C11,Stand!C115,Hit!C115)</f>
        <v>-0.78789092338230082</v>
      </c>
      <c r="D115">
        <f>IF(D11=Stand!D11,Stand!D115,Hit!D115)</f>
        <v>-0.78789092338230082</v>
      </c>
      <c r="E115">
        <f>IF(E11=Stand!E11,Stand!E115,Hit!E115)</f>
        <v>-0.78789092338230082</v>
      </c>
      <c r="F115">
        <f>IF(F11=Stand!F11,Stand!F115,Hit!F115)</f>
        <v>-0.78789092338230082</v>
      </c>
      <c r="G115">
        <f>IF(G11=Stand!G11,Stand!G115,Hit!G115)</f>
        <v>-0.78789092338230082</v>
      </c>
      <c r="H115">
        <f>IF(H11=Stand!H11,Stand!H115,Hit!H115)</f>
        <v>-0.59909974633978136</v>
      </c>
      <c r="I115">
        <f>IF(I11=Stand!I11,Stand!I115,Hit!I115)</f>
        <v>-0.62552182001956225</v>
      </c>
      <c r="J115">
        <f>IF(J11=Stand!J11,Stand!J115,Hit!J115)</f>
        <v>-0.65651304216284845</v>
      </c>
      <c r="K115">
        <f>IF(K11=Stand!K11,Stand!K115,Hit!K115)</f>
        <v>-0.69318917953688031</v>
      </c>
    </row>
    <row r="116" spans="1:11" x14ac:dyDescent="0.3">
      <c r="A116">
        <v>14</v>
      </c>
      <c r="B116">
        <f>IF(B12=Stand!B12,Stand!B116,Hit!B116)</f>
        <v>-0.73699974700352133</v>
      </c>
      <c r="C116">
        <f>IF(C12=Stand!C12,Stand!C116,Hit!C116)</f>
        <v>-0.78789092338230082</v>
      </c>
      <c r="D116">
        <f>IF(D12=Stand!D12,Stand!D116,Hit!D116)</f>
        <v>-0.78789092338230082</v>
      </c>
      <c r="E116">
        <f>IF(E12=Stand!E12,Stand!E116,Hit!E116)</f>
        <v>-0.78789092338230082</v>
      </c>
      <c r="F116">
        <f>IF(F12=Stand!F12,Stand!F116,Hit!F116)</f>
        <v>-0.78789092338230082</v>
      </c>
      <c r="G116">
        <f>IF(G12=Stand!G12,Stand!G116,Hit!G116)</f>
        <v>-0.78789092338230082</v>
      </c>
      <c r="H116">
        <f>IF(H12=Stand!H12,Stand!H116,Hit!H116)</f>
        <v>-0.62773547874408275</v>
      </c>
      <c r="I116">
        <f>IF(I12=Stand!I12,Stand!I116,Hit!I116)</f>
        <v>-0.65227026144673639</v>
      </c>
      <c r="J116">
        <f>IF(J12=Stand!J12,Stand!J116,Hit!J116)</f>
        <v>-0.68104782486550219</v>
      </c>
      <c r="K116">
        <f>IF(K12=Stand!K12,Stand!K116,Hit!K116)</f>
        <v>-0.71510423814138879</v>
      </c>
    </row>
    <row r="117" spans="1:11" x14ac:dyDescent="0.3">
      <c r="A117">
        <v>15</v>
      </c>
      <c r="B117">
        <f>IF(B13=Stand!B13,Stand!B117,Hit!B117)</f>
        <v>-0.75578547936041274</v>
      </c>
      <c r="C117">
        <f>IF(C13=Stand!C13,Stand!C117,Hit!C117)</f>
        <v>-0.78789092338230082</v>
      </c>
      <c r="D117">
        <f>IF(D13=Stand!D13,Stand!D117,Hit!D117)</f>
        <v>-0.78789092338230082</v>
      </c>
      <c r="E117">
        <f>IF(E13=Stand!E13,Stand!E117,Hit!E117)</f>
        <v>-0.78789092338230082</v>
      </c>
      <c r="F117">
        <f>IF(F13=Stand!F13,Stand!F117,Hit!F117)</f>
        <v>-0.78789092338230082</v>
      </c>
      <c r="G117">
        <f>IF(G13=Stand!G13,Stand!G117,Hit!G117)</f>
        <v>-0.78789092338230082</v>
      </c>
      <c r="H117">
        <f>IF(H13=Stand!H13,Stand!H117,Hit!H117)</f>
        <v>-0.65432580169093391</v>
      </c>
      <c r="I117">
        <f>IF(I13=Stand!I13,Stand!I117,Hit!I117)</f>
        <v>-0.67710809991482657</v>
      </c>
      <c r="J117">
        <f>IF(J13=Stand!J13,Stand!J117,Hit!J117)</f>
        <v>-0.70383012308939485</v>
      </c>
      <c r="K117">
        <f>IF(K13=Stand!K13,Stand!K117,Hit!K117)</f>
        <v>-0.73545393541700388</v>
      </c>
    </row>
    <row r="118" spans="1:11" x14ac:dyDescent="0.3">
      <c r="A118">
        <v>16</v>
      </c>
      <c r="B118">
        <f>IF(B14=Stand!B14,Stand!B118,Hit!B118)</f>
        <v>-0.78789092338230082</v>
      </c>
      <c r="C118">
        <f>IF(C14=Stand!C14,Stand!C118,Hit!C118)</f>
        <v>-0.78789092338230082</v>
      </c>
      <c r="D118">
        <f>IF(D14=Stand!D14,Stand!D118,Hit!D118)</f>
        <v>-0.78789092338230082</v>
      </c>
      <c r="E118">
        <f>IF(E14=Stand!E14,Stand!E118,Hit!E118)</f>
        <v>-0.78789092338230082</v>
      </c>
      <c r="F118">
        <f>IF(F14=Stand!F14,Stand!F118,Hit!F118)</f>
        <v>-0.78789092338230082</v>
      </c>
      <c r="G118">
        <f>IF(G14=Stand!G14,Stand!G118,Hit!G118)</f>
        <v>-0.78789092338230082</v>
      </c>
      <c r="H118">
        <f>IF(H14=Stand!H14,Stand!H118,Hit!H118)</f>
        <v>-0.67901681585586726</v>
      </c>
      <c r="I118">
        <f>IF(I14=Stand!I14,Stand!I118,Hit!I118)</f>
        <v>-0.70017180706376769</v>
      </c>
      <c r="J118">
        <f>IF(J14=Stand!J14,Stand!J118,Hit!J118)</f>
        <v>-0.72498511429729517</v>
      </c>
      <c r="K118">
        <f>IF(K14=Stand!K14,Stand!K118,Hit!K118)</f>
        <v>-0.75435008288721794</v>
      </c>
    </row>
    <row r="119" spans="1:11" x14ac:dyDescent="0.3">
      <c r="A119">
        <v>17</v>
      </c>
      <c r="B119">
        <f>IF(B15=Stand!B15,Stand!B119,Hit!B119)</f>
        <v>-0.67646658485968691</v>
      </c>
      <c r="C119">
        <f>IF(C15=Stand!C15,Stand!C119,Hit!C119)</f>
        <v>-0.50658272407690341</v>
      </c>
      <c r="D119">
        <f>IF(D15=Stand!D15,Stand!D119,Hit!D119)</f>
        <v>-0.49109112680671685</v>
      </c>
      <c r="E119">
        <f>IF(E15=Stand!E15,Stand!E119,Hit!E119)</f>
        <v>-0.47504181864785899</v>
      </c>
      <c r="F119">
        <f>IF(F15=Stand!F15,Stand!F119,Hit!F119)</f>
        <v>-0.46134504514718699</v>
      </c>
      <c r="G119">
        <f>IF(G15=Stand!G15,Stand!G119,Hit!G119)</f>
        <v>-0.41141133141165598</v>
      </c>
      <c r="H119">
        <f>IF(H15=Stand!H15,Stand!H119,Hit!H119)</f>
        <v>-0.36912139784422809</v>
      </c>
      <c r="I119">
        <f>IF(I15=Stand!I15,Stand!I119,Hit!I119)</f>
        <v>-0.62669221329963865</v>
      </c>
      <c r="J119">
        <f>IF(J15=Stand!J15,Stand!J119,Hit!J119)</f>
        <v>-0.65157939907966278</v>
      </c>
      <c r="K119">
        <f>IF(K15=Stand!K15,Stand!K119,Hit!K119)</f>
        <v>-0.6764665848596868</v>
      </c>
    </row>
    <row r="120" spans="1:11" x14ac:dyDescent="0.3">
      <c r="A120">
        <v>18</v>
      </c>
      <c r="B120">
        <f>IF(B16=Stand!B16,Stand!B120,Hit!B120)</f>
        <v>-0.56504224633707278</v>
      </c>
      <c r="C120">
        <f>IF(C16=Stand!C16,Stand!C120,Hit!C120)</f>
        <v>-0.37167537370220893</v>
      </c>
      <c r="D120">
        <f>IF(D16=Stand!D16,Stand!D120,Hit!D120)</f>
        <v>-0.36060880035197201</v>
      </c>
      <c r="E120">
        <f>IF(E16=Stand!E16,Stand!E120,Hit!E120)</f>
        <v>-0.34910374415465584</v>
      </c>
      <c r="F120">
        <f>IF(F16=Stand!F16,Stand!F120,Hit!F120)</f>
        <v>-0.33909375987663615</v>
      </c>
      <c r="G120">
        <f>IF(G16=Stand!G16,Stand!G120,Hit!G120)</f>
        <v>-0.30514475254144569</v>
      </c>
      <c r="H120">
        <f>IF(H16=Stand!H16,Stand!H120,Hit!H120)</f>
        <v>-0.23132443481922021</v>
      </c>
      <c r="I120">
        <f>IF(I16=Stand!I16,Stand!I120,Hit!I120)</f>
        <v>-0.26735643808123788</v>
      </c>
      <c r="J120">
        <f>IF(J16=Stand!J16,Stand!J120,Hit!J120)</f>
        <v>-0.53158395759377075</v>
      </c>
      <c r="K120">
        <f>IF(K16=Stand!K16,Stand!K120,Hit!K120)</f>
        <v>-0.56504224633707278</v>
      </c>
    </row>
    <row r="121" spans="1:11" x14ac:dyDescent="0.3">
      <c r="A121">
        <v>19</v>
      </c>
      <c r="B121">
        <f>IF(B17=Stand!B17,Stand!B121,Hit!B121)</f>
        <v>-0.45361790781445882</v>
      </c>
      <c r="C121">
        <f>IF(C17=Stand!C17,Stand!C121,Hit!C121)</f>
        <v>-0.24201994027720117</v>
      </c>
      <c r="D121">
        <f>IF(D17=Stand!D17,Stand!D121,Hit!D121)</f>
        <v>-0.23502826305026803</v>
      </c>
      <c r="E121">
        <f>IF(E17=Stand!E17,Stand!E121,Hit!E121)</f>
        <v>-0.22771733101784777</v>
      </c>
      <c r="F121">
        <f>IF(F17=Stand!F17,Stand!F121,Hit!F121)</f>
        <v>-0.22139413596248042</v>
      </c>
      <c r="G121">
        <f>IF(G17=Stand!G17,Stand!G121,Hit!G121)</f>
        <v>-0.19887817367123536</v>
      </c>
      <c r="H121">
        <f>IF(H17=Stand!H17,Stand!H121,Hit!H121)</f>
        <v>-0.15269906942734846</v>
      </c>
      <c r="I121">
        <f>IF(I17=Stand!I17,Stand!I121,Hit!I121)</f>
        <v>-0.13878989363206784</v>
      </c>
      <c r="J121">
        <f>IF(J17=Stand!J17,Stand!J121,Hit!J121)</f>
        <v>-0.18081928533864794</v>
      </c>
      <c r="K121">
        <f>IF(K17=Stand!K17,Stand!K121,Hit!K121)</f>
        <v>-0.45361790781445882</v>
      </c>
    </row>
    <row r="122" spans="1:11" x14ac:dyDescent="0.3">
      <c r="A122">
        <v>20</v>
      </c>
      <c r="B122">
        <f>IF(B18=Stand!B18,Stand!B122,Hit!B122)</f>
        <v>-0.3421935692918448</v>
      </c>
      <c r="C122">
        <f>IF(C18=Stand!C18,Stand!C122,Hit!C122)</f>
        <v>-0.11799348450596005</v>
      </c>
      <c r="D122">
        <f>IF(D18=Stand!D18,Stand!D122,Hit!D122)</f>
        <v>-0.11469964269825067</v>
      </c>
      <c r="E122">
        <f>IF(E18=Stand!E18,Stand!E122,Hit!E122)</f>
        <v>-0.11123270703408057</v>
      </c>
      <c r="F122">
        <f>IF(F18=Stand!F18,Stand!F122,Hit!F122)</f>
        <v>-0.10824617340471979</v>
      </c>
      <c r="G122">
        <f>IF(G18=Stand!G18,Stand!G122,Hit!G122)</f>
        <v>-9.7163256157420136E-2</v>
      </c>
      <c r="H122">
        <f>IF(H18=Stand!H18,Stand!H122,Hit!H122)</f>
        <v>-7.4073704035476681E-2</v>
      </c>
      <c r="I122">
        <f>IF(I18=Stand!I18,Stand!I122,Hit!I122)</f>
        <v>-6.939494681603392E-2</v>
      </c>
      <c r="J122">
        <f>IF(J18=Stand!J18,Stand!J122,Hit!J122)</f>
        <v>-6.0823843852755924E-2</v>
      </c>
      <c r="K122">
        <f>IF(K18=Stand!K18,Stand!K122,Hit!K122)</f>
        <v>-0.11142433852261402</v>
      </c>
    </row>
    <row r="123" spans="1:11" x14ac:dyDescent="0.3">
      <c r="A123">
        <v>21</v>
      </c>
      <c r="B123">
        <f>IF(B19=Stand!B19,Stand!B123,Hit!B123)</f>
        <v>0</v>
      </c>
      <c r="C123">
        <f>IF(C19=Stand!C19,Stand!C123,Hit!C123)</f>
        <v>0</v>
      </c>
      <c r="D123">
        <f>IF(D19=Stand!D19,Stand!D123,Hit!D123)</f>
        <v>0</v>
      </c>
      <c r="E123">
        <f>IF(E19=Stand!E19,Stand!E123,Hit!E123)</f>
        <v>0</v>
      </c>
      <c r="F123">
        <f>IF(F19=Stand!F19,Stand!F123,Hit!F123)</f>
        <v>0</v>
      </c>
      <c r="G123">
        <f>IF(G19=Stand!G19,Stand!G123,Hit!G123)</f>
        <v>0</v>
      </c>
      <c r="H123">
        <f>IF(H19=Stand!H19,Stand!H123,Hit!H123)</f>
        <v>0</v>
      </c>
      <c r="I123">
        <f>IF(I19=Stand!I19,Stand!I123,Hit!I123)</f>
        <v>0</v>
      </c>
      <c r="J123">
        <f>IF(J19=Stand!J19,Stand!J123,Hit!J123)</f>
        <v>0</v>
      </c>
      <c r="K123">
        <f>IF(K19=Stand!K19,Stand!K123,Hit!K123)</f>
        <v>0</v>
      </c>
    </row>
    <row r="124" spans="1:11" x14ac:dyDescent="0.3">
      <c r="A124">
        <v>22</v>
      </c>
      <c r="B124">
        <f>IF(B20=Stand!B20,Stand!B124,Hit!B124)</f>
        <v>-1</v>
      </c>
      <c r="C124">
        <f>IF(C20=Stand!C20,Stand!C124,Hit!C124)</f>
        <v>-1</v>
      </c>
      <c r="D124">
        <f>IF(D20=Stand!D20,Stand!D124,Hit!D124)</f>
        <v>-1</v>
      </c>
      <c r="E124">
        <f>IF(E20=Stand!E20,Stand!E124,Hit!E124)</f>
        <v>-1</v>
      </c>
      <c r="F124">
        <f>IF(F20=Stand!F20,Stand!F124,Hit!F124)</f>
        <v>-1</v>
      </c>
      <c r="G124">
        <f>IF(G20=Stand!G20,Stand!G124,Hit!G124)</f>
        <v>-1</v>
      </c>
      <c r="H124">
        <f>IF(H20=Stand!H20,Stand!H124,Hit!H124)</f>
        <v>-1</v>
      </c>
      <c r="I124">
        <f>IF(I20=Stand!I20,Stand!I124,Hit!I124)</f>
        <v>-1</v>
      </c>
      <c r="J124">
        <f>IF(J20=Stand!J20,Stand!J124,Hit!J124)</f>
        <v>-1</v>
      </c>
      <c r="K124">
        <f>IF(K20=Stand!K20,Stand!K124,Hit!K124)</f>
        <v>-1</v>
      </c>
    </row>
    <row r="125" spans="1:11" x14ac:dyDescent="0.3">
      <c r="A125">
        <v>23</v>
      </c>
      <c r="B125">
        <f>IF(B21=Stand!B21,Stand!B125,Hit!B125)</f>
        <v>-1</v>
      </c>
      <c r="C125">
        <f>IF(C21=Stand!C21,Stand!C125,Hit!C125)</f>
        <v>-1</v>
      </c>
      <c r="D125">
        <f>IF(D21=Stand!D21,Stand!D125,Hit!D125)</f>
        <v>-1</v>
      </c>
      <c r="E125">
        <f>IF(E21=Stand!E21,Stand!E125,Hit!E125)</f>
        <v>-1</v>
      </c>
      <c r="F125">
        <f>IF(F21=Stand!F21,Stand!F125,Hit!F125)</f>
        <v>-1</v>
      </c>
      <c r="G125">
        <f>IF(G21=Stand!G21,Stand!G125,Hit!G125)</f>
        <v>-1</v>
      </c>
      <c r="H125">
        <f>IF(H21=Stand!H21,Stand!H125,Hit!H125)</f>
        <v>-1</v>
      </c>
      <c r="I125">
        <f>IF(I21=Stand!I21,Stand!I125,Hit!I125)</f>
        <v>-1</v>
      </c>
      <c r="J125">
        <f>IF(J21=Stand!J21,Stand!J125,Hit!J125)</f>
        <v>-1</v>
      </c>
      <c r="K125">
        <f>IF(K21=Stand!K21,Stand!K125,Hit!K125)</f>
        <v>-1</v>
      </c>
    </row>
    <row r="126" spans="1:11" x14ac:dyDescent="0.3">
      <c r="A126">
        <v>24</v>
      </c>
      <c r="B126">
        <f>IF(B22=Stand!B22,Stand!B126,Hit!B126)</f>
        <v>-1</v>
      </c>
      <c r="C126">
        <f>IF(C22=Stand!C22,Stand!C126,Hit!C126)</f>
        <v>-1</v>
      </c>
      <c r="D126">
        <f>IF(D22=Stand!D22,Stand!D126,Hit!D126)</f>
        <v>-1</v>
      </c>
      <c r="E126">
        <f>IF(E22=Stand!E22,Stand!E126,Hit!E126)</f>
        <v>-1</v>
      </c>
      <c r="F126">
        <f>IF(F22=Stand!F22,Stand!F126,Hit!F126)</f>
        <v>-1</v>
      </c>
      <c r="G126">
        <f>IF(G22=Stand!G22,Stand!G126,Hit!G126)</f>
        <v>-1</v>
      </c>
      <c r="H126">
        <f>IF(H22=Stand!H22,Stand!H126,Hit!H126)</f>
        <v>-1</v>
      </c>
      <c r="I126">
        <f>IF(I22=Stand!I22,Stand!I126,Hit!I126)</f>
        <v>-1</v>
      </c>
      <c r="J126">
        <f>IF(J22=Stand!J22,Stand!J126,Hit!J126)</f>
        <v>-1</v>
      </c>
      <c r="K126">
        <f>IF(K22=Stand!K22,Stand!K126,Hit!K126)</f>
        <v>-1</v>
      </c>
    </row>
    <row r="127" spans="1:11" x14ac:dyDescent="0.3">
      <c r="A127">
        <v>25</v>
      </c>
      <c r="B127">
        <f>IF(B23=Stand!B23,Stand!B127,Hit!B127)</f>
        <v>-1</v>
      </c>
      <c r="C127">
        <f>IF(C23=Stand!C23,Stand!C127,Hit!C127)</f>
        <v>-1</v>
      </c>
      <c r="D127">
        <f>IF(D23=Stand!D23,Stand!D127,Hit!D127)</f>
        <v>-1</v>
      </c>
      <c r="E127">
        <f>IF(E23=Stand!E23,Stand!E127,Hit!E127)</f>
        <v>-1</v>
      </c>
      <c r="F127">
        <f>IF(F23=Stand!F23,Stand!F127,Hit!F127)</f>
        <v>-1</v>
      </c>
      <c r="G127">
        <f>IF(G23=Stand!G23,Stand!G127,Hit!G127)</f>
        <v>-1</v>
      </c>
      <c r="H127">
        <f>IF(H23=Stand!H23,Stand!H127,Hit!H127)</f>
        <v>-1</v>
      </c>
      <c r="I127">
        <f>IF(I23=Stand!I23,Stand!I127,Hit!I127)</f>
        <v>-1</v>
      </c>
      <c r="J127">
        <f>IF(J23=Stand!J23,Stand!J127,Hit!J127)</f>
        <v>-1</v>
      </c>
      <c r="K127">
        <f>IF(K23=Stand!K23,Stand!K127,Hit!K127)</f>
        <v>-1</v>
      </c>
    </row>
    <row r="128" spans="1:11" x14ac:dyDescent="0.3">
      <c r="A128">
        <v>26</v>
      </c>
      <c r="B128">
        <f>IF(B24=Stand!B24,Stand!B128,Hit!B128)</f>
        <v>-1</v>
      </c>
      <c r="C128">
        <f>IF(C24=Stand!C24,Stand!C128,Hit!C128)</f>
        <v>-1</v>
      </c>
      <c r="D128">
        <f>IF(D24=Stand!D24,Stand!D128,Hit!D128)</f>
        <v>-1</v>
      </c>
      <c r="E128">
        <f>IF(E24=Stand!E24,Stand!E128,Hit!E128)</f>
        <v>-1</v>
      </c>
      <c r="F128">
        <f>IF(F24=Stand!F24,Stand!F128,Hit!F128)</f>
        <v>-1</v>
      </c>
      <c r="G128">
        <f>IF(G24=Stand!G24,Stand!G128,Hit!G128)</f>
        <v>-1</v>
      </c>
      <c r="H128">
        <f>IF(H24=Stand!H24,Stand!H128,Hit!H128)</f>
        <v>-1</v>
      </c>
      <c r="I128">
        <f>IF(I24=Stand!I24,Stand!I128,Hit!I128)</f>
        <v>-1</v>
      </c>
      <c r="J128">
        <f>IF(J24=Stand!J24,Stand!J128,Hit!J128)</f>
        <v>-1</v>
      </c>
      <c r="K128">
        <f>IF(K24=Stand!K24,Stand!K128,Hit!K128)</f>
        <v>-1</v>
      </c>
    </row>
    <row r="129" spans="1:11" x14ac:dyDescent="0.3">
      <c r="A129">
        <v>27</v>
      </c>
      <c r="B129">
        <f>IF(B25=Stand!B25,Stand!B129,Hit!B129)</f>
        <v>-1</v>
      </c>
      <c r="C129">
        <f>IF(C25=Stand!C25,Stand!C129,Hit!C129)</f>
        <v>-1</v>
      </c>
      <c r="D129">
        <f>IF(D25=Stand!D25,Stand!D129,Hit!D129)</f>
        <v>-1</v>
      </c>
      <c r="E129">
        <f>IF(E25=Stand!E25,Stand!E129,Hit!E129)</f>
        <v>-1</v>
      </c>
      <c r="F129">
        <f>IF(F25=Stand!F25,Stand!F129,Hit!F129)</f>
        <v>-1</v>
      </c>
      <c r="G129">
        <f>IF(G25=Stand!G25,Stand!G129,Hit!G129)</f>
        <v>-1</v>
      </c>
      <c r="H129">
        <f>IF(H25=Stand!H25,Stand!H129,Hit!H129)</f>
        <v>-1</v>
      </c>
      <c r="I129">
        <f>IF(I25=Stand!I25,Stand!I129,Hit!I129)</f>
        <v>-1</v>
      </c>
      <c r="J129">
        <f>IF(J25=Stand!J25,Stand!J129,Hit!J129)</f>
        <v>-1</v>
      </c>
      <c r="K129">
        <f>IF(K25=Stand!K25,Stand!K129,Hit!K129)</f>
        <v>-1</v>
      </c>
    </row>
    <row r="130" spans="1:11" x14ac:dyDescent="0.3">
      <c r="A130">
        <v>28</v>
      </c>
      <c r="B130">
        <f>IF(B26=Stand!B26,Stand!B130,Hit!B130)</f>
        <v>-1</v>
      </c>
      <c r="C130">
        <f>IF(C26=Stand!C26,Stand!C130,Hit!C130)</f>
        <v>-1</v>
      </c>
      <c r="D130">
        <f>IF(D26=Stand!D26,Stand!D130,Hit!D130)</f>
        <v>-1</v>
      </c>
      <c r="E130">
        <f>IF(E26=Stand!E26,Stand!E130,Hit!E130)</f>
        <v>-1</v>
      </c>
      <c r="F130">
        <f>IF(F26=Stand!F26,Stand!F130,Hit!F130)</f>
        <v>-1</v>
      </c>
      <c r="G130">
        <f>IF(G26=Stand!G26,Stand!G130,Hit!G130)</f>
        <v>-1</v>
      </c>
      <c r="H130">
        <f>IF(H26=Stand!H26,Stand!H130,Hit!H130)</f>
        <v>-1</v>
      </c>
      <c r="I130">
        <f>IF(I26=Stand!I26,Stand!I130,Hit!I130)</f>
        <v>-1</v>
      </c>
      <c r="J130">
        <f>IF(J26=Stand!J26,Stand!J130,Hit!J130)</f>
        <v>-1</v>
      </c>
      <c r="K130">
        <f>IF(K26=Stand!K26,Stand!K130,Hit!K130)</f>
        <v>-1</v>
      </c>
    </row>
    <row r="131" spans="1:11" x14ac:dyDescent="0.3">
      <c r="A131">
        <v>29</v>
      </c>
      <c r="B131">
        <f>IF(B27=Stand!B27,Stand!B131,Hit!B131)</f>
        <v>-1</v>
      </c>
      <c r="C131">
        <f>IF(C27=Stand!C27,Stand!C131,Hit!C131)</f>
        <v>-1</v>
      </c>
      <c r="D131">
        <f>IF(D27=Stand!D27,Stand!D131,Hit!D131)</f>
        <v>-1</v>
      </c>
      <c r="E131">
        <f>IF(E27=Stand!E27,Stand!E131,Hit!E131)</f>
        <v>-1</v>
      </c>
      <c r="F131">
        <f>IF(F27=Stand!F27,Stand!F131,Hit!F131)</f>
        <v>-1</v>
      </c>
      <c r="G131">
        <f>IF(G27=Stand!G27,Stand!G131,Hit!G131)</f>
        <v>-1</v>
      </c>
      <c r="H131">
        <f>IF(H27=Stand!H27,Stand!H131,Hit!H131)</f>
        <v>-1</v>
      </c>
      <c r="I131">
        <f>IF(I27=Stand!I27,Stand!I131,Hit!I131)</f>
        <v>-1</v>
      </c>
      <c r="J131">
        <f>IF(J27=Stand!J27,Stand!J131,Hit!J131)</f>
        <v>-1</v>
      </c>
      <c r="K131">
        <f>IF(K27=Stand!K27,Stand!K131,Hit!K131)</f>
        <v>-1</v>
      </c>
    </row>
    <row r="132" spans="1:11" x14ac:dyDescent="0.3">
      <c r="A132">
        <v>30</v>
      </c>
      <c r="B132">
        <f>IF(B28=Stand!B28,Stand!B132,Hit!B132)</f>
        <v>-1</v>
      </c>
      <c r="C132">
        <f>IF(C28=Stand!C28,Stand!C132,Hit!C132)</f>
        <v>-1</v>
      </c>
      <c r="D132">
        <f>IF(D28=Stand!D28,Stand!D132,Hit!D132)</f>
        <v>-1</v>
      </c>
      <c r="E132">
        <f>IF(E28=Stand!E28,Stand!E132,Hit!E132)</f>
        <v>-1</v>
      </c>
      <c r="F132">
        <f>IF(F28=Stand!F28,Stand!F132,Hit!F132)</f>
        <v>-1</v>
      </c>
      <c r="G132">
        <f>IF(G28=Stand!G28,Stand!G132,Hit!G132)</f>
        <v>-1</v>
      </c>
      <c r="H132">
        <f>IF(H28=Stand!H28,Stand!H132,Hit!H132)</f>
        <v>-1</v>
      </c>
      <c r="I132">
        <f>IF(I28=Stand!I28,Stand!I132,Hit!I132)</f>
        <v>-1</v>
      </c>
      <c r="J132">
        <f>IF(J28=Stand!J28,Stand!J132,Hit!J132)</f>
        <v>-1</v>
      </c>
      <c r="K132">
        <f>IF(K28=Stand!K28,Stand!K132,Hit!K132)</f>
        <v>-1</v>
      </c>
    </row>
    <row r="133" spans="1:11" x14ac:dyDescent="0.3">
      <c r="A133">
        <v>31</v>
      </c>
      <c r="B133">
        <f>IF(B29=Stand!B29,Stand!B133,Hit!B133)</f>
        <v>-1</v>
      </c>
      <c r="C133">
        <f>IF(C29=Stand!C29,Stand!C133,Hit!C133)</f>
        <v>-1</v>
      </c>
      <c r="D133">
        <f>IF(D29=Stand!D29,Stand!D133,Hit!D133)</f>
        <v>-1</v>
      </c>
      <c r="E133">
        <f>IF(E29=Stand!E29,Stand!E133,Hit!E133)</f>
        <v>-1</v>
      </c>
      <c r="F133">
        <f>IF(F29=Stand!F29,Stand!F133,Hit!F133)</f>
        <v>-1</v>
      </c>
      <c r="G133">
        <f>IF(G29=Stand!G29,Stand!G133,Hit!G133)</f>
        <v>-1</v>
      </c>
      <c r="H133">
        <f>IF(H29=Stand!H29,Stand!H133,Hit!H133)</f>
        <v>-1</v>
      </c>
      <c r="I133">
        <f>IF(I29=Stand!I29,Stand!I133,Hit!I133)</f>
        <v>-1</v>
      </c>
      <c r="J133">
        <f>IF(J29=Stand!J29,Stand!J133,Hit!J133)</f>
        <v>-1</v>
      </c>
      <c r="K133">
        <f>IF(K29=Stand!K29,Stand!K133,Hit!K133)</f>
        <v>-1</v>
      </c>
    </row>
    <row r="135" spans="1:11" x14ac:dyDescent="0.3">
      <c r="A135" t="s">
        <v>4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3">
      <c r="A136">
        <v>12</v>
      </c>
      <c r="B136">
        <f>IF(B32=Stand!B32,Stand!B136,Hit!B136)</f>
        <v>-0.54550417377244853</v>
      </c>
      <c r="C136">
        <f>IF(C32=Stand!C32,Stand!C136,Hit!C136)</f>
        <v>-0.46053328988236136</v>
      </c>
      <c r="D136">
        <f>IF(D32=Stand!D32,Stand!D136,Hit!D136)</f>
        <v>-0.45669114292413376</v>
      </c>
      <c r="E136">
        <f>IF(E32=Stand!E32,Stand!E136,Hit!E136)</f>
        <v>-0.50343624548286681</v>
      </c>
      <c r="F136">
        <f>IF(F32=Stand!F32,Stand!F136,Hit!F136)</f>
        <v>-0.50084751526634408</v>
      </c>
      <c r="G136">
        <f>IF(G32=Stand!G32,Stand!G136,Hit!G136)</f>
        <v>-0.49173137064627787</v>
      </c>
      <c r="H136">
        <f>IF(H32=Stand!H32,Stand!H136,Hit!H136)</f>
        <v>-0.37197965652123854</v>
      </c>
      <c r="I136">
        <f>IF(I32=Stand!I32,Stand!I136,Hit!I136)</f>
        <v>-0.39617998580532177</v>
      </c>
      <c r="J136">
        <f>IF(J32=Stand!J32,Stand!J136,Hit!J136)</f>
        <v>-0.44239030336025914</v>
      </c>
      <c r="K136">
        <f>IF(K32=Stand!K32,Stand!K136,Hit!K136)</f>
        <v>-0.50432893007274882</v>
      </c>
    </row>
    <row r="137" spans="1:11" x14ac:dyDescent="0.3">
      <c r="A137">
        <v>13</v>
      </c>
      <c r="B137">
        <f>IF(B33=Stand!B33,Stand!B137,Hit!B137)</f>
        <v>-0.56240601621241026</v>
      </c>
      <c r="C137">
        <f>IF(C33=Stand!C33,Stand!C137,Hit!C137)</f>
        <v>-0.51445576020727635</v>
      </c>
      <c r="D137">
        <f>IF(D33=Stand!D33,Stand!D137,Hit!D137)</f>
        <v>-0.5114953658832363</v>
      </c>
      <c r="E137">
        <f>IF(E33=Stand!E33,Stand!E137,Hit!E137)</f>
        <v>-0.52375443676139788</v>
      </c>
      <c r="F137">
        <f>IF(F33=Stand!F33,Stand!F137,Hit!F137)</f>
        <v>-0.52135061584605524</v>
      </c>
      <c r="G137">
        <f>IF(G33=Stand!G33,Stand!G137,Hit!G137)</f>
        <v>-0.51288562441313668</v>
      </c>
      <c r="H137">
        <f>IF(H33=Stand!H33,Stand!H137,Hit!H137)</f>
        <v>-0.39481076601916004</v>
      </c>
      <c r="I137">
        <f>IF(I33=Stand!I33,Stand!I137,Hit!I137)</f>
        <v>-0.41873426264447799</v>
      </c>
      <c r="J137">
        <f>IF(J33=Stand!J33,Stand!J137,Hit!J137)</f>
        <v>-0.4633466576346828</v>
      </c>
      <c r="K137">
        <f>IF(K33=Stand!K33,Stand!K137,Hit!K137)</f>
        <v>-0.52287626910804041</v>
      </c>
    </row>
    <row r="138" spans="1:11" x14ac:dyDescent="0.3">
      <c r="A138">
        <v>14</v>
      </c>
      <c r="B138">
        <f>IF(B34=Stand!B34,Stand!B138,Hit!B138)</f>
        <v>-0.57921216598864034</v>
      </c>
      <c r="C138">
        <f>IF(C34=Stand!C34,Stand!C138,Hit!C138)</f>
        <v>-0.5339868432912066</v>
      </c>
      <c r="D138">
        <f>IF(D34=Stand!D34,Stand!D138,Hit!D138)</f>
        <v>-0.53123790570459806</v>
      </c>
      <c r="E138">
        <f>IF(E34=Stand!E34,Stand!E138,Hit!E138)</f>
        <v>-0.54262132866289092</v>
      </c>
      <c r="F138">
        <f>IF(F34=Stand!F34,Stand!F138,Hit!F138)</f>
        <v>-0.54038920924150124</v>
      </c>
      <c r="G138">
        <f>IF(G34=Stand!G34,Stand!G138,Hit!G138)</f>
        <v>-0.5325288600537913</v>
      </c>
      <c r="H138">
        <f>IF(H34=Stand!H34,Stand!H138,Hit!H138)</f>
        <v>-0.41758447387186204</v>
      </c>
      <c r="I138">
        <f>IF(I34=Stand!I34,Stand!I138,Hit!I138)</f>
        <v>-0.44114721429331949</v>
      </c>
      <c r="J138">
        <f>IF(J34=Stand!J34,Stand!J138,Hit!J138)</f>
        <v>-0.48415419444459573</v>
      </c>
      <c r="K138">
        <f>IF(K34=Stand!K34,Stand!K138,Hit!K138)</f>
        <v>-0.54130292231138855</v>
      </c>
    </row>
    <row r="139" spans="1:11" x14ac:dyDescent="0.3">
      <c r="A139">
        <v>15</v>
      </c>
      <c r="B139">
        <f>IF(B35=Stand!B35,Stand!B139,Hit!B139)</f>
        <v>-0.59585005959167214</v>
      </c>
      <c r="C139">
        <f>IF(C35=Stand!C35,Stand!C139,Hit!C139)</f>
        <v>-0.55212284901199915</v>
      </c>
      <c r="D139">
        <f>IF(D35=Stand!D35,Stand!D139,Hit!D139)</f>
        <v>-0.54957026411014831</v>
      </c>
      <c r="E139">
        <f>IF(E35=Stand!E35,Stand!E139,Hit!E139)</f>
        <v>-0.56014058542856304</v>
      </c>
      <c r="F139">
        <f>IF(F35=Stand!F35,Stand!F139,Hit!F139)</f>
        <v>-0.55806790310870125</v>
      </c>
      <c r="G139">
        <f>IF(G35=Stand!G35,Stand!G139,Hit!G139)</f>
        <v>-0.55076900743439905</v>
      </c>
      <c r="H139">
        <f>IF(H35=Stand!H35,Stand!H139,Hit!H139)</f>
        <v>-0.44019249506183517</v>
      </c>
      <c r="I139">
        <f>IF(I35=Stand!I35,Stand!I139,Hit!I139)</f>
        <v>-0.46332395722373215</v>
      </c>
      <c r="J139">
        <f>IF(J35=Stand!J35,Stand!J139,Hit!J139)</f>
        <v>-0.50472725325291556</v>
      </c>
      <c r="K139">
        <f>IF(K35=Stand!K35,Stand!K139,Hit!K139)</f>
        <v>-0.55953150123513584</v>
      </c>
    </row>
    <row r="140" spans="1:11" x14ac:dyDescent="0.3">
      <c r="A140">
        <v>16</v>
      </c>
      <c r="B140">
        <f>IF(B36=Stand!B36,Stand!B140,Hit!B140)</f>
        <v>-0.61644700215283599</v>
      </c>
      <c r="C140">
        <f>IF(C36=Stand!C36,Stand!C140,Hit!C140)</f>
        <v>-0.56896342575273495</v>
      </c>
      <c r="D140">
        <f>IF(D36=Stand!D36,Stand!D140,Hit!D140)</f>
        <v>-0.56659316834387352</v>
      </c>
      <c r="E140">
        <f>IF(E36=Stand!E36,Stand!E140,Hit!E140)</f>
        <v>-0.5764084667109729</v>
      </c>
      <c r="F140">
        <f>IF(F36=Stand!F36,Stand!F140,Hit!F140)</f>
        <v>-0.57448383312824414</v>
      </c>
      <c r="G140">
        <f>IF(G36=Stand!G36,Stand!G140,Hit!G140)</f>
        <v>-0.56770628714496352</v>
      </c>
      <c r="H140">
        <f>IF(H36=Stand!H36,Stand!H140,Hit!H140)</f>
        <v>-0.46254230672532326</v>
      </c>
      <c r="I140">
        <f>IF(I36=Stand!I36,Stand!I140,Hit!I140)</f>
        <v>-0.48518388374422211</v>
      </c>
      <c r="J140">
        <f>IF(J36=Stand!J36,Stand!J140,Hit!J140)</f>
        <v>-0.5249931700149213</v>
      </c>
      <c r="K140">
        <f>IF(K36=Stand!K36,Stand!K140,Hit!K140)</f>
        <v>-0.57749628866818747</v>
      </c>
    </row>
    <row r="141" spans="1:11" x14ac:dyDescent="0.3">
      <c r="A141">
        <v>17</v>
      </c>
      <c r="B141">
        <f>IF(B37=Stand!B37,Stand!B141,Hit!B141)</f>
        <v>-0.59685747123419386</v>
      </c>
      <c r="C141">
        <f>IF(C37=Stand!C37,Stand!C141,Hit!C141)</f>
        <v>-0.50422733292473321</v>
      </c>
      <c r="D141">
        <f>IF(D37=Stand!D37,Stand!D141,Hit!D141)</f>
        <v>-0.49760020896787999</v>
      </c>
      <c r="E141">
        <f>IF(E37=Stand!E37,Stand!E141,Hit!E141)</f>
        <v>-0.50212889797765581</v>
      </c>
      <c r="F141">
        <f>IF(F37=Stand!F37,Stand!F141,Hit!F141)</f>
        <v>-0.49642837436492993</v>
      </c>
      <c r="G141">
        <f>IF(G37=Stand!G37,Stand!G141,Hit!G141)</f>
        <v>-0.47586816345601768</v>
      </c>
      <c r="H141">
        <f>IF(H37=Stand!H37,Stand!H141,Hit!H141)</f>
        <v>-0.38946322365989378</v>
      </c>
      <c r="I141">
        <f>IF(I37=Stand!I37,Stand!I141,Hit!I141)</f>
        <v>-0.47954599433443851</v>
      </c>
      <c r="J141">
        <f>IF(J37=Stand!J37,Stand!J141,Hit!J141)</f>
        <v>-0.51830524740148154</v>
      </c>
      <c r="K141">
        <f>IF(K37=Stand!K37,Stand!K141,Hit!K141)</f>
        <v>-0.5678762745331094</v>
      </c>
    </row>
    <row r="142" spans="1:11" x14ac:dyDescent="0.3">
      <c r="A142">
        <v>18</v>
      </c>
      <c r="B142">
        <f>IF(B38=Stand!B38,Stand!B142,Hit!B142)</f>
        <v>-0.56504224633707278</v>
      </c>
      <c r="C142">
        <f>IF(C38=Stand!C38,Stand!C142,Hit!C142)</f>
        <v>-0.37167537370220893</v>
      </c>
      <c r="D142">
        <f>IF(D38=Stand!D38,Stand!D142,Hit!D142)</f>
        <v>-0.36060880035197201</v>
      </c>
      <c r="E142">
        <f>IF(E38=Stand!E38,Stand!E142,Hit!E142)</f>
        <v>-0.34910374415465584</v>
      </c>
      <c r="F142">
        <f>IF(F38=Stand!F38,Stand!F142,Hit!F142)</f>
        <v>-0.33909375987663615</v>
      </c>
      <c r="G142">
        <f>IF(G38=Stand!G38,Stand!G142,Hit!G142)</f>
        <v>-0.30514475254144569</v>
      </c>
      <c r="H142">
        <f>IF(H38=Stand!H38,Stand!H142,Hit!H142)</f>
        <v>-0.23132443481922021</v>
      </c>
      <c r="I142">
        <f>IF(I38=Stand!I38,Stand!I142,Hit!I142)</f>
        <v>-0.26735643808123788</v>
      </c>
      <c r="J142">
        <f>IF(J38=Stand!J38,Stand!J142,Hit!J142)</f>
        <v>-0.49354041781109681</v>
      </c>
      <c r="K142">
        <f>IF(K38=Stand!K38,Stand!K142,Hit!K142)</f>
        <v>-0.54379719997854659</v>
      </c>
    </row>
    <row r="143" spans="1:11" x14ac:dyDescent="0.3">
      <c r="A143">
        <v>19</v>
      </c>
      <c r="B143">
        <f>IF(B39=Stand!B39,Stand!B143,Hit!B143)</f>
        <v>-0.45361790781445882</v>
      </c>
      <c r="C143">
        <f>IF(C39=Stand!C39,Stand!C143,Hit!C143)</f>
        <v>-0.24201994027720117</v>
      </c>
      <c r="D143">
        <f>IF(D39=Stand!D39,Stand!D143,Hit!D143)</f>
        <v>-0.23502826305026803</v>
      </c>
      <c r="E143">
        <f>IF(E39=Stand!E39,Stand!E143,Hit!E143)</f>
        <v>-0.22771733101784777</v>
      </c>
      <c r="F143">
        <f>IF(F39=Stand!F39,Stand!F143,Hit!F143)</f>
        <v>-0.22139413596248042</v>
      </c>
      <c r="G143">
        <f>IF(G39=Stand!G39,Stand!G143,Hit!G143)</f>
        <v>-0.19887817367123536</v>
      </c>
      <c r="H143">
        <f>IF(H39=Stand!H39,Stand!H143,Hit!H143)</f>
        <v>-0.15269906942734846</v>
      </c>
      <c r="I143">
        <f>IF(I39=Stand!I39,Stand!I143,Hit!I143)</f>
        <v>-0.13878989363206784</v>
      </c>
      <c r="J143">
        <f>IF(J39=Stand!J39,Stand!J143,Hit!J143)</f>
        <v>-0.18081928533864794</v>
      </c>
      <c r="K143">
        <f>IF(K39=Stand!K39,Stand!K143,Hit!K143)</f>
        <v>-0.45361790781445882</v>
      </c>
    </row>
    <row r="144" spans="1:11" x14ac:dyDescent="0.3">
      <c r="A144">
        <v>20</v>
      </c>
      <c r="B144">
        <f>IF(B40=Stand!B40,Stand!B144,Hit!B144)</f>
        <v>-0.3421935692918448</v>
      </c>
      <c r="C144">
        <f>IF(C40=Stand!C40,Stand!C144,Hit!C144)</f>
        <v>-0.11799348450596005</v>
      </c>
      <c r="D144">
        <f>IF(D40=Stand!D40,Stand!D144,Hit!D144)</f>
        <v>-0.11469964269825067</v>
      </c>
      <c r="E144">
        <f>IF(E40=Stand!E40,Stand!E144,Hit!E144)</f>
        <v>-0.11123270703408057</v>
      </c>
      <c r="F144">
        <f>IF(F40=Stand!F40,Stand!F144,Hit!F144)</f>
        <v>-0.10824617340471979</v>
      </c>
      <c r="G144">
        <f>IF(G40=Stand!G40,Stand!G144,Hit!G144)</f>
        <v>-9.7163256157420136E-2</v>
      </c>
      <c r="H144">
        <f>IF(H40=Stand!H40,Stand!H144,Hit!H144)</f>
        <v>-7.4073704035476681E-2</v>
      </c>
      <c r="I144">
        <f>IF(I40=Stand!I40,Stand!I144,Hit!I144)</f>
        <v>-6.939494681603392E-2</v>
      </c>
      <c r="J144">
        <f>IF(J40=Stand!J40,Stand!J144,Hit!J144)</f>
        <v>-6.0823843852755924E-2</v>
      </c>
      <c r="K144">
        <f>IF(K40=Stand!K40,Stand!K144,Hit!K144)</f>
        <v>-0.11142433852261402</v>
      </c>
    </row>
    <row r="145" spans="1:11" x14ac:dyDescent="0.3">
      <c r="A145">
        <v>21</v>
      </c>
      <c r="B145">
        <f>IF(B41=Stand!B41,Stand!B145,Hit!B145)</f>
        <v>0</v>
      </c>
      <c r="C145">
        <f>IF(C41=Stand!C41,Stand!C145,Hit!C145)</f>
        <v>0</v>
      </c>
      <c r="D145">
        <f>IF(D41=Stand!D41,Stand!D145,Hit!D145)</f>
        <v>0</v>
      </c>
      <c r="E145">
        <f>IF(E41=Stand!E41,Stand!E145,Hit!E145)</f>
        <v>0</v>
      </c>
      <c r="F145">
        <f>IF(F41=Stand!F41,Stand!F145,Hit!F145)</f>
        <v>0</v>
      </c>
      <c r="G145">
        <f>IF(G41=Stand!G41,Stand!G145,Hit!G145)</f>
        <v>0</v>
      </c>
      <c r="H145">
        <f>IF(H41=Stand!H41,Stand!H145,Hit!H145)</f>
        <v>0</v>
      </c>
      <c r="I145">
        <f>IF(I41=Stand!I41,Stand!I145,Hit!I145)</f>
        <v>0</v>
      </c>
      <c r="J145">
        <f>IF(J41=Stand!J41,Stand!J145,Hit!J145)</f>
        <v>0</v>
      </c>
      <c r="K145">
        <f>IF(K41=Stand!K41,Stand!K145,Hit!K145)</f>
        <v>0</v>
      </c>
    </row>
    <row r="146" spans="1:11" x14ac:dyDescent="0.3">
      <c r="A146">
        <v>22</v>
      </c>
      <c r="B146">
        <f>IF(B42=Stand!B42,Stand!B146,Hit!B146)</f>
        <v>-0.69498195510467564</v>
      </c>
      <c r="C146">
        <f>IF(C42=Stand!C42,Stand!C146,Hit!C146)</f>
        <v>-0.64537193969934437</v>
      </c>
      <c r="D146">
        <f>IF(D42=Stand!D42,Stand!D146,Hit!D146)</f>
        <v>-0.64253780972587782</v>
      </c>
      <c r="E146">
        <f>IF(E42=Stand!E42,Stand!E146,Hit!E146)</f>
        <v>-0.78789092338230082</v>
      </c>
      <c r="F146">
        <f>IF(F42=Stand!F42,Stand!F146,Hit!F146)</f>
        <v>-0.78789092338230082</v>
      </c>
      <c r="G146">
        <f>IF(G42=Stand!G42,Stand!G146,Hit!G146)</f>
        <v>-0.78789092338230082</v>
      </c>
      <c r="H146">
        <f>IF(H42=Stand!H42,Stand!H146,Hit!H146)</f>
        <v>-0.56826126528899534</v>
      </c>
      <c r="I146">
        <f>IF(I42=Stand!I42,Stand!I146,Hit!I146)</f>
        <v>-0.59671580617491327</v>
      </c>
      <c r="J146">
        <f>IF(J42=Stand!J42,Stand!J146,Hit!J146)</f>
        <v>-0.63009096848306756</v>
      </c>
      <c r="K146">
        <f>IF(K42=Stand!K42,Stand!K146,Hit!K146)</f>
        <v>-0.66958834719356342</v>
      </c>
    </row>
    <row r="147" spans="1:11" x14ac:dyDescent="0.3">
      <c r="A147">
        <v>23</v>
      </c>
      <c r="B147">
        <f>IF(B43=Stand!B43,Stand!B147,Hit!B147)</f>
        <v>-0.71676895831148446</v>
      </c>
      <c r="C147">
        <f>IF(C43=Stand!C43,Stand!C147,Hit!C147)</f>
        <v>-0.78789092338230082</v>
      </c>
      <c r="D147">
        <f>IF(D43=Stand!D43,Stand!D147,Hit!D147)</f>
        <v>-0.78789092338230082</v>
      </c>
      <c r="E147">
        <f>IF(E43=Stand!E43,Stand!E147,Hit!E147)</f>
        <v>-0.78789092338230082</v>
      </c>
      <c r="F147">
        <f>IF(F43=Stand!F43,Stand!F147,Hit!F147)</f>
        <v>-0.78789092338230082</v>
      </c>
      <c r="G147">
        <f>IF(G43=Stand!G43,Stand!G147,Hit!G147)</f>
        <v>-0.78789092338230082</v>
      </c>
      <c r="H147">
        <f>IF(H43=Stand!H43,Stand!H147,Hit!H147)</f>
        <v>-0.59909974633978136</v>
      </c>
      <c r="I147">
        <f>IF(I43=Stand!I43,Stand!I147,Hit!I147)</f>
        <v>-0.62552182001956225</v>
      </c>
      <c r="J147">
        <f>IF(J43=Stand!J43,Stand!J147,Hit!J147)</f>
        <v>-0.65651304216284845</v>
      </c>
      <c r="K147">
        <f>IF(K43=Stand!K43,Stand!K147,Hit!K147)</f>
        <v>-0.69318917953688031</v>
      </c>
    </row>
    <row r="148" spans="1:11" x14ac:dyDescent="0.3">
      <c r="A148">
        <v>24</v>
      </c>
      <c r="B148">
        <f>IF(B44=Stand!B44,Stand!B148,Hit!B148)</f>
        <v>-0.73699974700352133</v>
      </c>
      <c r="C148">
        <f>IF(C44=Stand!C44,Stand!C148,Hit!C148)</f>
        <v>-0.78789092338230082</v>
      </c>
      <c r="D148">
        <f>IF(D44=Stand!D44,Stand!D148,Hit!D148)</f>
        <v>-0.78789092338230082</v>
      </c>
      <c r="E148">
        <f>IF(E44=Stand!E44,Stand!E148,Hit!E148)</f>
        <v>-0.78789092338230082</v>
      </c>
      <c r="F148">
        <f>IF(F44=Stand!F44,Stand!F148,Hit!F148)</f>
        <v>-0.78789092338230082</v>
      </c>
      <c r="G148">
        <f>IF(G44=Stand!G44,Stand!G148,Hit!G148)</f>
        <v>-0.78789092338230082</v>
      </c>
      <c r="H148">
        <f>IF(H44=Stand!H44,Stand!H148,Hit!H148)</f>
        <v>-0.62773547874408275</v>
      </c>
      <c r="I148">
        <f>IF(I44=Stand!I44,Stand!I148,Hit!I148)</f>
        <v>-0.65227026144673639</v>
      </c>
      <c r="J148">
        <f>IF(J44=Stand!J44,Stand!J148,Hit!J148)</f>
        <v>-0.68104782486550219</v>
      </c>
      <c r="K148">
        <f>IF(K44=Stand!K44,Stand!K148,Hit!K148)</f>
        <v>-0.71510423814138879</v>
      </c>
    </row>
    <row r="149" spans="1:11" x14ac:dyDescent="0.3">
      <c r="A149">
        <v>25</v>
      </c>
      <c r="B149">
        <f>IF(B45=Stand!B45,Stand!B149,Hit!B149)</f>
        <v>-0.75578547936041274</v>
      </c>
      <c r="C149">
        <f>IF(C45=Stand!C45,Stand!C149,Hit!C149)</f>
        <v>-0.78789092338230082</v>
      </c>
      <c r="D149">
        <f>IF(D45=Stand!D45,Stand!D149,Hit!D149)</f>
        <v>-0.78789092338230082</v>
      </c>
      <c r="E149">
        <f>IF(E45=Stand!E45,Stand!E149,Hit!E149)</f>
        <v>-0.78789092338230082</v>
      </c>
      <c r="F149">
        <f>IF(F45=Stand!F45,Stand!F149,Hit!F149)</f>
        <v>-0.78789092338230082</v>
      </c>
      <c r="G149">
        <f>IF(G45=Stand!G45,Stand!G149,Hit!G149)</f>
        <v>-0.78789092338230082</v>
      </c>
      <c r="H149">
        <f>IF(H45=Stand!H45,Stand!H149,Hit!H149)</f>
        <v>-0.65432580169093391</v>
      </c>
      <c r="I149">
        <f>IF(I45=Stand!I45,Stand!I149,Hit!I149)</f>
        <v>-0.67710809991482657</v>
      </c>
      <c r="J149">
        <f>IF(J45=Stand!J45,Stand!J149,Hit!J149)</f>
        <v>-0.70383012308939485</v>
      </c>
      <c r="K149">
        <f>IF(K45=Stand!K45,Stand!K149,Hit!K149)</f>
        <v>-0.73545393541700388</v>
      </c>
    </row>
    <row r="150" spans="1:11" x14ac:dyDescent="0.3">
      <c r="A150">
        <v>26</v>
      </c>
      <c r="B150">
        <f>IF(B46=Stand!B46,Stand!B150,Hit!B150)</f>
        <v>-0.78789092338230082</v>
      </c>
      <c r="C150">
        <f>IF(C46=Stand!C46,Stand!C150,Hit!C150)</f>
        <v>-0.78789092338230082</v>
      </c>
      <c r="D150">
        <f>IF(D46=Stand!D46,Stand!D150,Hit!D150)</f>
        <v>-0.78789092338230082</v>
      </c>
      <c r="E150">
        <f>IF(E46=Stand!E46,Stand!E150,Hit!E150)</f>
        <v>-0.78789092338230082</v>
      </c>
      <c r="F150">
        <f>IF(F46=Stand!F46,Stand!F150,Hit!F150)</f>
        <v>-0.78789092338230082</v>
      </c>
      <c r="G150">
        <f>IF(G46=Stand!G46,Stand!G150,Hit!G150)</f>
        <v>-0.78789092338230082</v>
      </c>
      <c r="H150">
        <f>IF(H46=Stand!H46,Stand!H150,Hit!H150)</f>
        <v>-0.67901681585586726</v>
      </c>
      <c r="I150">
        <f>IF(I46=Stand!I46,Stand!I150,Hit!I150)</f>
        <v>-0.70017180706376769</v>
      </c>
      <c r="J150">
        <f>IF(J46=Stand!J46,Stand!J150,Hit!J150)</f>
        <v>-0.72498511429729517</v>
      </c>
      <c r="K150">
        <f>IF(K46=Stand!K46,Stand!K150,Hit!K150)</f>
        <v>-0.75435008288721794</v>
      </c>
    </row>
    <row r="151" spans="1:11" x14ac:dyDescent="0.3">
      <c r="A151">
        <v>27</v>
      </c>
      <c r="B151">
        <f>IF(B47=Stand!B47,Stand!B151,Hit!B151)</f>
        <v>-0.67646658485968691</v>
      </c>
      <c r="C151">
        <f>IF(C47=Stand!C47,Stand!C151,Hit!C151)</f>
        <v>-0.50658272407690341</v>
      </c>
      <c r="D151">
        <f>IF(D47=Stand!D47,Stand!D151,Hit!D151)</f>
        <v>-0.49109112680671685</v>
      </c>
      <c r="E151">
        <f>IF(E47=Stand!E47,Stand!E151,Hit!E151)</f>
        <v>-0.47504181864785899</v>
      </c>
      <c r="F151">
        <f>IF(F47=Stand!F47,Stand!F151,Hit!F151)</f>
        <v>-0.46134504514718699</v>
      </c>
      <c r="G151">
        <f>IF(G47=Stand!G47,Stand!G151,Hit!G151)</f>
        <v>-0.41141133141165598</v>
      </c>
      <c r="H151">
        <f>IF(H47=Stand!H47,Stand!H151,Hit!H151)</f>
        <v>-0.36912139784422809</v>
      </c>
      <c r="I151">
        <f>IF(I47=Stand!I47,Stand!I151,Hit!I151)</f>
        <v>-0.62669221329963865</v>
      </c>
      <c r="J151">
        <f>IF(J47=Stand!J47,Stand!J151,Hit!J151)</f>
        <v>-0.65157939907966278</v>
      </c>
      <c r="K151">
        <f>IF(K47=Stand!K47,Stand!K151,Hit!K151)</f>
        <v>-0.6764665848596868</v>
      </c>
    </row>
    <row r="152" spans="1:11" x14ac:dyDescent="0.3">
      <c r="A152">
        <v>28</v>
      </c>
      <c r="B152">
        <f>IF(B48=Stand!B48,Stand!B152,Hit!B152)</f>
        <v>-0.56504224633707278</v>
      </c>
      <c r="C152">
        <f>IF(C48=Stand!C48,Stand!C152,Hit!C152)</f>
        <v>-0.37167537370220893</v>
      </c>
      <c r="D152">
        <f>IF(D48=Stand!D48,Stand!D152,Hit!D152)</f>
        <v>-0.36060880035197201</v>
      </c>
      <c r="E152">
        <f>IF(E48=Stand!E48,Stand!E152,Hit!E152)</f>
        <v>-0.34910374415465584</v>
      </c>
      <c r="F152">
        <f>IF(F48=Stand!F48,Stand!F152,Hit!F152)</f>
        <v>-0.33909375987663615</v>
      </c>
      <c r="G152">
        <f>IF(G48=Stand!G48,Stand!G152,Hit!G152)</f>
        <v>-0.30514475254144569</v>
      </c>
      <c r="H152">
        <f>IF(H48=Stand!H48,Stand!H152,Hit!H152)</f>
        <v>-0.23132443481922021</v>
      </c>
      <c r="I152">
        <f>IF(I48=Stand!I48,Stand!I152,Hit!I152)</f>
        <v>-0.26735643808123788</v>
      </c>
      <c r="J152">
        <f>IF(J48=Stand!J48,Stand!J152,Hit!J152)</f>
        <v>-0.53158395759377075</v>
      </c>
      <c r="K152">
        <f>IF(K48=Stand!K48,Stand!K152,Hit!K152)</f>
        <v>-0.56504224633707278</v>
      </c>
    </row>
    <row r="153" spans="1:11" x14ac:dyDescent="0.3">
      <c r="A153">
        <v>29</v>
      </c>
      <c r="B153">
        <f>IF(B49=Stand!B49,Stand!B153,Hit!B153)</f>
        <v>-0.45361790781445882</v>
      </c>
      <c r="C153">
        <f>IF(C49=Stand!C49,Stand!C153,Hit!C153)</f>
        <v>-0.24201994027720117</v>
      </c>
      <c r="D153">
        <f>IF(D49=Stand!D49,Stand!D153,Hit!D153)</f>
        <v>-0.23502826305026803</v>
      </c>
      <c r="E153">
        <f>IF(E49=Stand!E49,Stand!E153,Hit!E153)</f>
        <v>-0.22771733101784777</v>
      </c>
      <c r="F153">
        <f>IF(F49=Stand!F49,Stand!F153,Hit!F153)</f>
        <v>-0.22139413596248042</v>
      </c>
      <c r="G153">
        <f>IF(G49=Stand!G49,Stand!G153,Hit!G153)</f>
        <v>-0.19887817367123536</v>
      </c>
      <c r="H153">
        <f>IF(H49=Stand!H49,Stand!H153,Hit!H153)</f>
        <v>-0.15269906942734846</v>
      </c>
      <c r="I153">
        <f>IF(I49=Stand!I49,Stand!I153,Hit!I153)</f>
        <v>-0.13878989363206784</v>
      </c>
      <c r="J153">
        <f>IF(J49=Stand!J49,Stand!J153,Hit!J153)</f>
        <v>-0.18081928533864794</v>
      </c>
      <c r="K153">
        <f>IF(K49=Stand!K49,Stand!K153,Hit!K153)</f>
        <v>-0.45361790781445882</v>
      </c>
    </row>
    <row r="154" spans="1:11" x14ac:dyDescent="0.3">
      <c r="A154">
        <v>30</v>
      </c>
      <c r="B154">
        <f>IF(B50=Stand!B50,Stand!B154,Hit!B154)</f>
        <v>-0.3421935692918448</v>
      </c>
      <c r="C154">
        <f>IF(C50=Stand!C50,Stand!C154,Hit!C154)</f>
        <v>-0.11799348450596005</v>
      </c>
      <c r="D154">
        <f>IF(D50=Stand!D50,Stand!D154,Hit!D154)</f>
        <v>-0.11469964269825067</v>
      </c>
      <c r="E154">
        <f>IF(E50=Stand!E50,Stand!E154,Hit!E154)</f>
        <v>-0.11123270703408057</v>
      </c>
      <c r="F154">
        <f>IF(F50=Stand!F50,Stand!F154,Hit!F154)</f>
        <v>-0.10824617340471979</v>
      </c>
      <c r="G154">
        <f>IF(G50=Stand!G50,Stand!G154,Hit!G154)</f>
        <v>-9.7163256157420136E-2</v>
      </c>
      <c r="H154">
        <f>IF(H50=Stand!H50,Stand!H154,Hit!H154)</f>
        <v>-7.4073704035476681E-2</v>
      </c>
      <c r="I154">
        <f>IF(I50=Stand!I50,Stand!I154,Hit!I154)</f>
        <v>-6.939494681603392E-2</v>
      </c>
      <c r="J154">
        <f>IF(J50=Stand!J50,Stand!J154,Hit!J154)</f>
        <v>-6.0823843852755924E-2</v>
      </c>
      <c r="K154">
        <f>IF(K50=Stand!K50,Stand!K154,Hit!K154)</f>
        <v>-0.11142433852261402</v>
      </c>
    </row>
    <row r="155" spans="1:11" x14ac:dyDescent="0.3">
      <c r="A155">
        <v>31</v>
      </c>
      <c r="B155">
        <f>IF(B51=Stand!B51,Stand!B155,Hit!B155)</f>
        <v>0</v>
      </c>
      <c r="C155">
        <f>IF(C51=Stand!C51,Stand!C155,Hit!C155)</f>
        <v>0</v>
      </c>
      <c r="D155">
        <f>IF(D51=Stand!D51,Stand!D155,Hit!D155)</f>
        <v>0</v>
      </c>
      <c r="E155">
        <f>IF(E51=Stand!E51,Stand!E155,Hit!E155)</f>
        <v>0</v>
      </c>
      <c r="F155">
        <f>IF(F51=Stand!F51,Stand!F155,Hit!F155)</f>
        <v>0</v>
      </c>
      <c r="G155">
        <f>IF(G51=Stand!G51,Stand!G155,Hit!G155)</f>
        <v>0</v>
      </c>
      <c r="H155">
        <f>IF(H51=Stand!H51,Stand!H155,Hit!H155)</f>
        <v>0</v>
      </c>
      <c r="I155">
        <f>IF(I51=Stand!I51,Stand!I155,Hit!I155)</f>
        <v>0</v>
      </c>
      <c r="J155">
        <f>IF(J51=Stand!J51,Stand!J155,Hit!J155)</f>
        <v>0</v>
      </c>
      <c r="K155">
        <f>IF(K51=Stand!K51,Stand!K155,Hit!K155)</f>
        <v>0</v>
      </c>
    </row>
  </sheetData>
  <sheetProtection sheet="1" objects="1" scenarios="1"/>
  <mergeCells count="2">
    <mergeCell ref="A52:K52"/>
    <mergeCell ref="A104:K104"/>
  </mergeCells>
  <phoneticPr fontId="16" type="noConversion"/>
  <conditionalFormatting sqref="O2:X29">
    <cfRule type="containsText" dxfId="791" priority="5" operator="containsText" text="S">
      <formula>NOT(ISERROR(SEARCH("S",O2)))</formula>
    </cfRule>
    <cfRule type="containsText" dxfId="790" priority="6" operator="containsText" text="H">
      <formula>NOT(ISERROR(SEARCH("H",O2)))</formula>
    </cfRule>
  </conditionalFormatting>
  <conditionalFormatting sqref="O32:X51">
    <cfRule type="containsText" dxfId="789" priority="3" operator="containsText" text="S">
      <formula>NOT(ISERROR(SEARCH("S",O32)))</formula>
    </cfRule>
    <cfRule type="containsText" dxfId="788" priority="4" operator="containsText" text="H">
      <formula>NOT(ISERROR(SEARCH("H",O32)))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155"/>
  <sheetViews>
    <sheetView topLeftCell="A18" workbookViewId="0">
      <selection activeCell="G39" sqref="G39"/>
    </sheetView>
  </sheetViews>
  <sheetFormatPr defaultColWidth="8.796875" defaultRowHeight="15.6" x14ac:dyDescent="0.3"/>
  <sheetData>
    <row r="1" spans="1:11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4</v>
      </c>
      <c r="B2">
        <f>IF(Rules!$B$7=Rules!$D$7,2*(SUM(Stand!B35*Inittialize!$F$2,Stand!B4*Inittialize!$F$3,Stand!B5*Inittialize!$F$4,Stand!B6*Inittialize!$F$5,Stand!B7*Inittialize!$F$6,Stand!B8*Inittialize!$F$7,Stand!B9*Inittialize!$F$8,Stand!B10*Inittialize!$F$9,Stand!B11*Inittialize!$F$10,Stand!B12*Inittialize!$F$11)),HS!B2)</f>
        <v>-1.1515636935292033</v>
      </c>
      <c r="C2">
        <f>IF(Rules!$B$7=Rules!$D$7,2*(SUM(Stand!C35*Inittialize!$F$2,Stand!C4*Inittialize!$F$3,Stand!C5*Inittialize!$F$4,Stand!C6*Inittialize!$F$5,Stand!C7*Inittialize!$F$6,Stand!C8*Inittialize!$F$7,Stand!C9*Inittialize!$F$8,Stand!C10*Inittialize!$F$9,Stand!C11*Inittialize!$F$10,Stand!C12*Inittialize!$F$11)),HS!C2)</f>
        <v>-0.58556745441855473</v>
      </c>
      <c r="D2">
        <f>IF(Rules!$B$7=Rules!$D$7,2*(SUM(Stand!D35*Inittialize!$F$2,Stand!D4*Inittialize!$F$3,Stand!D5*Inittialize!$F$4,Stand!D6*Inittialize!$F$5,Stand!D7*Inittialize!$F$6,Stand!D8*Inittialize!$F$7,Stand!D9*Inittialize!$F$8,Stand!D10*Inittialize!$F$9,Stand!D11*Inittialize!$F$10,Stand!D12*Inittialize!$F$11)),HS!D2)</f>
        <v>-0.5045004584714271</v>
      </c>
      <c r="E2">
        <f>IF(Rules!$B$7=Rules!$D$7,2*(SUM(Stand!E35*Inittialize!$F$2,Stand!E4*Inittialize!$F$3,Stand!E5*Inittialize!$F$4,Stand!E6*Inittialize!$F$5,Stand!E7*Inittialize!$F$6,Stand!E8*Inittialize!$F$7,Stand!E9*Inittialize!$F$8,Stand!E10*Inittialize!$F$9,Stand!E11*Inittialize!$F$10,Stand!E12*Inittialize!$F$11)),HS!E2)</f>
        <v>-0.42212621798982886</v>
      </c>
      <c r="F2">
        <f>IF(OR(Rules!$B26=Rules!D26,Rules!$B$7=Rules!$D$7),2*(SUM(Stand!F35*Inittialize!$F$2,Stand!F4*Inittialize!$F$3,Stand!F5*Inittialize!$F$4,Stand!F6*Inittialize!$F$5,Stand!F7*Inittialize!$F$6,Stand!F8*Inittialize!$F$7,Stand!F9*Inittialize!$F$8,Stand!F10*Inittialize!$F$9,Stand!F11*Inittialize!$F$10,Stand!F12*Inittialize!$F$11)),HS!F2)</f>
        <v>-0.33438532167095097</v>
      </c>
      <c r="G2">
        <f>IF(OR(Rules!$B26=Rules!D26,Rules!$B$7=Rules!$D$7),2*(SUM(Stand!G35*Inittialize!$F$2,Stand!G4*Inittialize!$F$3,Stand!G5*Inittialize!$F$4,Stand!G6*Inittialize!$F$5,Stand!G7*Inittialize!$F$6,Stand!G8*Inittialize!$F$7,Stand!G9*Inittialize!$F$8,Stand!G10*Inittialize!$F$9,Stand!G11*Inittialize!$F$10,Stand!G12*Inittialize!$F$11)),HS!G2)</f>
        <v>-0.30739803166000912</v>
      </c>
      <c r="H2">
        <f>IF(Rules!$B$7=Rules!$D$7,2*(SUM(Stand!H35*Inittialize!$F$2,Stand!H4*Inittialize!$F$3,Stand!H5*Inittialize!$F$4,Stand!H6*Inittialize!$F$5,Stand!H7*Inittialize!$F$6,Stand!H8*Inittialize!$F$7,Stand!H9*Inittialize!$F$8,Stand!H10*Inittialize!$F$9,Stand!H11*Inittialize!$F$10,Stand!H12*Inittialize!$F$11)),HS!H2)</f>
        <v>-0.95075036655386702</v>
      </c>
      <c r="I2">
        <f>IF(Rules!$B$7=Rules!$D$7,2*(SUM(Stand!I35*Inittialize!$F$2,Stand!I4*Inittialize!$F$3,Stand!I5*Inittialize!$F$4,Stand!I6*Inittialize!$F$5,Stand!I7*Inittialize!$F$6,Stand!I8*Inittialize!$F$7,Stand!I9*Inittialize!$F$8,Stand!I10*Inittialize!$F$9,Stand!I11*Inittialize!$F$10,Stand!I12*Inittialize!$F$11)),HS!I2)</f>
        <v>-1.0210350309952347</v>
      </c>
      <c r="J2">
        <f>IF(Rules!$B$7=Rules!$D$7,2*(SUM(Stand!J35*Inittialize!$F$2,Stand!J4*Inittialize!$F$3,Stand!J5*Inittialize!$F$4,Stand!J6*Inittialize!$F$5,Stand!J7*Inittialize!$F$6,Stand!J8*Inittialize!$F$7,Stand!J9*Inittialize!$F$8,Stand!J10*Inittialize!$F$9,Stand!J11*Inittialize!$F$10,Stand!J12*Inittialize!$F$11)),HS!J2)</f>
        <v>-1.086299362262219</v>
      </c>
      <c r="K2">
        <f>IF(Rules!$B$7=Rules!$D$7,2*(SUM(Stand!K35*Inittialize!$F$2,Stand!K4*Inittialize!$F$3,Stand!K5*Inittialize!$F$4,Stand!K6*Inittialize!$F$5,Stand!K7*Inittialize!$F$6,Stand!K8*Inittialize!$F$7,Stand!K9*Inittialize!$F$8,Stand!K10*Inittialize!$F$9,Stand!K11*Inittialize!$F$10,Stand!K12*Inittialize!$F$11)),HS!K2)</f>
        <v>-1.1515636935292033</v>
      </c>
    </row>
    <row r="3" spans="1:11" x14ac:dyDescent="0.3">
      <c r="A3">
        <v>5</v>
      </c>
      <c r="B3">
        <f>IF(Rules!$B$7=Rules!$D$7,2*(SUM(Stand!B36*Inittialize!$F$2,Stand!B5*Inittialize!$F$3,Stand!B6*Inittialize!$F$4,Stand!B7*Inittialize!$F$5,Stand!B8*Inittialize!$F$6,Stand!B9*Inittialize!$F$7,Stand!B10*Inittialize!$F$8,Stand!B11*Inittialize!$F$9,Stand!B12*Inittialize!$F$10,Stand!B13*Inittialize!$F$11)),HS!B3)</f>
        <v>-1.1515636935292033</v>
      </c>
      <c r="C3">
        <f>IF(Rules!$B$7=Rules!$D$7,2*(SUM(Stand!C36*Inittialize!$F$2,Stand!C5*Inittialize!$F$3,Stand!C6*Inittialize!$F$4,Stand!C7*Inittialize!$F$5,Stand!C8*Inittialize!$F$6,Stand!C9*Inittialize!$F$7,Stand!C10*Inittialize!$F$8,Stand!C11*Inittialize!$F$9,Stand!C12*Inittialize!$F$10,Stand!C13*Inittialize!$F$11)),HS!C3)</f>
        <v>-0.58556745441855473</v>
      </c>
      <c r="D3">
        <f>IF(Rules!$B$7=Rules!$D$7,2*(SUM(Stand!D36*Inittialize!$F$2,Stand!D5*Inittialize!$F$3,Stand!D6*Inittialize!$F$4,Stand!D7*Inittialize!$F$5,Stand!D8*Inittialize!$F$6,Stand!D9*Inittialize!$F$7,Stand!D10*Inittialize!$F$8,Stand!D11*Inittialize!$F$9,Stand!D12*Inittialize!$F$10,Stand!D13*Inittialize!$F$11)),HS!D3)</f>
        <v>-0.5045004584714271</v>
      </c>
      <c r="E3">
        <f>IF(Rules!$B$7=Rules!$D$7,2*(SUM(Stand!E36*Inittialize!$F$2,Stand!E5*Inittialize!$F$3,Stand!E6*Inittialize!$F$4,Stand!E7*Inittialize!$F$5,Stand!E8*Inittialize!$F$6,Stand!E9*Inittialize!$F$7,Stand!E10*Inittialize!$F$8,Stand!E11*Inittialize!$F$9,Stand!E12*Inittialize!$F$10,Stand!E13*Inittialize!$F$11)),HS!E3)</f>
        <v>-0.42212621798982886</v>
      </c>
      <c r="F3">
        <f>IF(OR(Rules!$B26=Rules!D26,Rules!$B$7=Rules!$D$7),2*(SUM(Stand!F36*Inittialize!$F$2,Stand!F5*Inittialize!$F$3,Stand!F6*Inittialize!$F$4,Stand!F7*Inittialize!$F$5,Stand!F8*Inittialize!$F$6,Stand!F9*Inittialize!$F$7,Stand!F10*Inittialize!$F$8,Stand!F11*Inittialize!$F$9,Stand!F12*Inittialize!$F$10,Stand!F13*Inittialize!$F$11)),HS!F3)</f>
        <v>-0.33438532167095097</v>
      </c>
      <c r="G3">
        <f>IF(OR(Rules!$B26=Rules!D26,Rules!$B$7=Rules!$D$7),2*(SUM(Stand!G36*Inittialize!$F$2,Stand!G5*Inittialize!$F$3,Stand!G6*Inittialize!$F$4,Stand!G7*Inittialize!$F$5,Stand!G8*Inittialize!$F$6,Stand!G9*Inittialize!$F$7,Stand!G10*Inittialize!$F$8,Stand!G11*Inittialize!$F$9,Stand!G12*Inittialize!$F$10,Stand!G13*Inittialize!$F$11)),HS!G3)</f>
        <v>-0.30739803166000912</v>
      </c>
      <c r="H3">
        <f>IF(Rules!$B$7=Rules!$D$7,2*(SUM(Stand!H36*Inittialize!$F$2,Stand!H5*Inittialize!$F$3,Stand!H6*Inittialize!$F$4,Stand!H7*Inittialize!$F$5,Stand!H8*Inittialize!$F$6,Stand!H9*Inittialize!$F$7,Stand!H10*Inittialize!$F$8,Stand!H11*Inittialize!$F$9,Stand!H12*Inittialize!$F$10,Stand!H13*Inittialize!$F$11)),HS!H3)</f>
        <v>-0.95075036655386702</v>
      </c>
      <c r="I3">
        <f>IF(Rules!$B$7=Rules!$D$7,2*(SUM(Stand!I36*Inittialize!$F$2,Stand!I5*Inittialize!$F$3,Stand!I6*Inittialize!$F$4,Stand!I7*Inittialize!$F$5,Stand!I8*Inittialize!$F$6,Stand!I9*Inittialize!$F$7,Stand!I10*Inittialize!$F$8,Stand!I11*Inittialize!$F$9,Stand!I12*Inittialize!$F$10,Stand!I13*Inittialize!$F$11)),HS!I3)</f>
        <v>-1.0210350309952347</v>
      </c>
      <c r="J3">
        <f>IF(Rules!$B$7=Rules!$D$7,2*(SUM(Stand!J36*Inittialize!$F$2,Stand!J5*Inittialize!$F$3,Stand!J6*Inittialize!$F$4,Stand!J7*Inittialize!$F$5,Stand!J8*Inittialize!$F$6,Stand!J9*Inittialize!$F$7,Stand!J10*Inittialize!$F$8,Stand!J11*Inittialize!$F$9,Stand!J12*Inittialize!$F$10,Stand!J13*Inittialize!$F$11)),HS!J3)</f>
        <v>-1.086299362262219</v>
      </c>
      <c r="K3">
        <f>IF(Rules!$B$7=Rules!$D$7,2*(SUM(Stand!K36*Inittialize!$F$2,Stand!K5*Inittialize!$F$3,Stand!K6*Inittialize!$F$4,Stand!K7*Inittialize!$F$5,Stand!K8*Inittialize!$F$6,Stand!K9*Inittialize!$F$7,Stand!K10*Inittialize!$F$8,Stand!K11*Inittialize!$F$9,Stand!K12*Inittialize!$F$10,Stand!K13*Inittialize!$F$11)),HS!K3)</f>
        <v>-1.1515636935292033</v>
      </c>
    </row>
    <row r="4" spans="1:11" x14ac:dyDescent="0.3">
      <c r="A4">
        <v>6</v>
      </c>
      <c r="B4">
        <f>IF(Rules!$B$7=Rules!$D$7,2*(SUM(Stand!B37*Inittialize!$F$2,Stand!B6*Inittialize!$F$3,Stand!B7*Inittialize!$F$4,Stand!B8*Inittialize!$F$5,Stand!B9*Inittialize!$F$6,Stand!B10*Inittialize!$F$7,Stand!B11*Inittialize!$F$8,Stand!B12*Inittialize!$F$9,Stand!B13*Inittialize!$F$10,Stand!B14*Inittialize!$F$11)),HS!B4)</f>
        <v>-1.1344214876026473</v>
      </c>
      <c r="C4">
        <f>IF(Rules!$B$7=Rules!$D$7,2*(SUM(Stand!C37*Inittialize!$F$2,Stand!C6*Inittialize!$F$3,Stand!C7*Inittialize!$F$4,Stand!C8*Inittialize!$F$5,Stand!C9*Inittialize!$F$6,Stand!C10*Inittialize!$F$7,Stand!C11*Inittialize!$F$8,Stand!C12*Inittialize!$F$9,Stand!C13*Inittialize!$F$10,Stand!C14*Inittialize!$F$11)),HS!C4)</f>
        <v>-0.56405835602967236</v>
      </c>
      <c r="D4">
        <f>IF(Rules!$B$7=Rules!$D$7,2*(SUM(Stand!D37*Inittialize!$F$2,Stand!D6*Inittialize!$F$3,Stand!D7*Inittialize!$F$4,Stand!D8*Inittialize!$F$5,Stand!D9*Inittialize!$F$6,Stand!D10*Inittialize!$F$7,Stand!D11*Inittialize!$F$8,Stand!D12*Inittialize!$F$9,Stand!D13*Inittialize!$F$10,Stand!D14*Inittialize!$F$11)),HS!D4)</f>
        <v>-0.4837259988081748</v>
      </c>
      <c r="E4">
        <f>IF(Rules!$B$7=Rules!$D$7,2*(SUM(Stand!E37*Inittialize!$F$2,Stand!E6*Inittialize!$F$3,Stand!E7*Inittialize!$F$4,Stand!E8*Inittialize!$F$5,Stand!E9*Inittialize!$F$6,Stand!E10*Inittialize!$F$7,Stand!E11*Inittialize!$F$8,Stand!E12*Inittialize!$F$9,Stand!E13*Inittialize!$F$10,Stand!E14*Inittialize!$F$11)),HS!E4)</f>
        <v>-0.40205087401296746</v>
      </c>
      <c r="F4">
        <f>IF(OR(Rules!$B26=Rules!D26,Rules!$B$7=Rules!$D$7),2*(SUM(Stand!F37*Inittialize!$F$2,Stand!F6*Inittialize!$F$3,Stand!F7*Inittialize!$F$4,Stand!F8*Inittialize!$F$5,Stand!F9*Inittialize!$F$6,Stand!F10*Inittialize!$F$7,Stand!F11*Inittialize!$F$8,Stand!F12*Inittialize!$F$9,Stand!F13*Inittialize!$F$10,Stand!F14*Inittialize!$F$11)),HS!F4)</f>
        <v>-0.31557743162932772</v>
      </c>
      <c r="G4">
        <f>IF(OR(Rules!$B26=Rules!D26,Rules!$B$7=Rules!$D$7),2*(SUM(Stand!G37*Inittialize!$F$2,Stand!G6*Inittialize!$F$3,Stand!G7*Inittialize!$F$4,Stand!G8*Inittialize!$F$5,Stand!G9*Inittialize!$F$6,Stand!G10*Inittialize!$F$7,Stand!G11*Inittialize!$F$8,Stand!G12*Inittialize!$F$9,Stand!G13*Inittialize!$F$10,Stand!G14*Inittialize!$F$11)),HS!G4)</f>
        <v>-0.28194600450564811</v>
      </c>
      <c r="H4">
        <f>IF(Rules!$B$7=Rules!$D$7,2*(SUM(Stand!H37*Inittialize!$F$2,Stand!H6*Inittialize!$F$3,Stand!H7*Inittialize!$F$4,Stand!H8*Inittialize!$F$5,Stand!H9*Inittialize!$F$6,Stand!H10*Inittialize!$F$7,Stand!H11*Inittialize!$F$8,Stand!H12*Inittialize!$F$9,Stand!H13*Inittialize!$F$10,Stand!H14*Inittialize!$F$11)),HS!H4)</f>
        <v>-0.89404787520090723</v>
      </c>
      <c r="I4">
        <f>IF(Rules!$B$7=Rules!$D$7,2*(SUM(Stand!I37*Inittialize!$F$2,Stand!I6*Inittialize!$F$3,Stand!I7*Inittialize!$F$4,Stand!I8*Inittialize!$F$5,Stand!I9*Inittialize!$F$6,Stand!I10*Inittialize!$F$7,Stand!I11*Inittialize!$F$8,Stand!I12*Inittialize!$F$9,Stand!I13*Inittialize!$F$10,Stand!I14*Inittialize!$F$11)),HS!I4)</f>
        <v>-1.0012555626184394</v>
      </c>
      <c r="J4">
        <f>IF(Rules!$B$7=Rules!$D$7,2*(SUM(Stand!J37*Inittialize!$F$2,Stand!J6*Inittialize!$F$3,Stand!J7*Inittialize!$F$4,Stand!J8*Inittialize!$F$5,Stand!J9*Inittialize!$F$6,Stand!J10*Inittialize!$F$7,Stand!J11*Inittialize!$F$8,Stand!J12*Inittialize!$F$9,Stand!J13*Inittialize!$F$10,Stand!J14*Inittialize!$F$11)),HS!J4)</f>
        <v>-1.0678385251105433</v>
      </c>
      <c r="K4">
        <f>IF(Rules!$B$7=Rules!$D$7,2*(SUM(Stand!K37*Inittialize!$F$2,Stand!K6*Inittialize!$F$3,Stand!K7*Inittialize!$F$4,Stand!K8*Inittialize!$F$5,Stand!K9*Inittialize!$F$6,Stand!K10*Inittialize!$F$7,Stand!K11*Inittialize!$F$8,Stand!K12*Inittialize!$F$9,Stand!K13*Inittialize!$F$10,Stand!K14*Inittialize!$F$11)),HS!K4)</f>
        <v>-1.1344214876026473</v>
      </c>
    </row>
    <row r="5" spans="1:11" x14ac:dyDescent="0.3">
      <c r="A5">
        <v>7</v>
      </c>
      <c r="B5">
        <f>IF(Rules!$B$7=Rules!$D$7,2*(SUM(Stand!B38*Inittialize!$F$2,Stand!B7*Inittialize!$F$3,Stand!B8*Inittialize!$F$4,Stand!B9*Inittialize!$F$5,Stand!B10*Inittialize!$F$6,Stand!B11*Inittialize!$F$7,Stand!B12*Inittialize!$F$8,Stand!B13*Inittialize!$F$9,Stand!B14*Inittialize!$F$10,Stand!B15*Inittialize!$F$11)),HS!B5)</f>
        <v>-1.0315682520433114</v>
      </c>
      <c r="C5">
        <f>IF(Rules!$B$7=Rules!$D$7,2*(SUM(Stand!C38*Inittialize!$F$2,Stand!C7*Inittialize!$F$3,Stand!C8*Inittialize!$F$4,Stand!C9*Inittialize!$F$5,Stand!C10*Inittialize!$F$6,Stand!C11*Inittialize!$F$7,Stand!C12*Inittialize!$F$8,Stand!C13*Inittialize!$F$9,Stand!C14*Inittialize!$F$10,Stand!C15*Inittialize!$F$11)),HS!C5)</f>
        <v>-0.43575788710453839</v>
      </c>
      <c r="D5">
        <f>IF(Rules!$B$7=Rules!$D$7,2*(SUM(Stand!D38*Inittialize!$F$2,Stand!D7*Inittialize!$F$3,Stand!D8*Inittialize!$F$4,Stand!D9*Inittialize!$F$5,Stand!D10*Inittialize!$F$6,Stand!D11*Inittialize!$F$7,Stand!D12*Inittialize!$F$8,Stand!D13*Inittialize!$F$9,Stand!D14*Inittialize!$F$10,Stand!D15*Inittialize!$F$11)),HS!D5)</f>
        <v>-0.3597794964219525</v>
      </c>
      <c r="E5">
        <f>IF(Rules!$B$7=Rules!$D$7,2*(SUM(Stand!E38*Inittialize!$F$2,Stand!E7*Inittialize!$F$3,Stand!E8*Inittialize!$F$4,Stand!E9*Inittialize!$F$5,Stand!E10*Inittialize!$F$6,Stand!E11*Inittialize!$F$7,Stand!E12*Inittialize!$F$8,Stand!E13*Inittialize!$F$9,Stand!E14*Inittialize!$F$10,Stand!E15*Inittialize!$F$11)),HS!E5)</f>
        <v>-0.28229906574509145</v>
      </c>
      <c r="F5">
        <f>IF(OR(Rules!$B26=Rules!D26,Rules!$B$7=Rules!$D$7),2*(SUM(Stand!F38*Inittialize!$F$2,Stand!F7*Inittialize!$F$3,Stand!F8*Inittialize!$F$4,Stand!F9*Inittialize!$F$5,Stand!F10*Inittialize!$F$6,Stand!F11*Inittialize!$F$7,Stand!F12*Inittialize!$F$8,Stand!F13*Inittialize!$F$9,Stand!F14*Inittialize!$F$10,Stand!F15*Inittialize!$F$11)),HS!F5)</f>
        <v>-0.20273009137958847</v>
      </c>
      <c r="G5">
        <f>IF(OR(Rules!$B26=Rules!D26,Rules!$B$7=Rules!$D$7),2*(SUM(Stand!G38*Inittialize!$F$2,Stand!G7*Inittialize!$F$3,Stand!G8*Inittialize!$F$4,Stand!G9*Inittialize!$F$5,Stand!G10*Inittialize!$F$6,Stand!G11*Inittialize!$F$7,Stand!G12*Inittialize!$F$8,Stand!G13*Inittialize!$F$9,Stand!G14*Inittialize!$F$10,Stand!G15*Inittialize!$F$11)),HS!G5)</f>
        <v>-0.13833716429227241</v>
      </c>
      <c r="H5">
        <f>IF(Rules!$B$7=Rules!$D$7,2*(SUM(Stand!H38*Inittialize!$F$2,Stand!H7*Inittialize!$F$3,Stand!H8*Inittialize!$F$4,Stand!H9*Inittialize!$F$5,Stand!H10*Inittialize!$F$6,Stand!H11*Inittialize!$F$7,Stand!H12*Inittialize!$F$8,Stand!H13*Inittialize!$F$9,Stand!H14*Inittialize!$F$10,Stand!H15*Inittialize!$F$11)),HS!H5)</f>
        <v>-0.58933588566302997</v>
      </c>
      <c r="I5">
        <f>IF(Rules!$B$7=Rules!$D$7,2*(SUM(Stand!I38*Inittialize!$F$2,Stand!I7*Inittialize!$F$3,Stand!I8*Inittialize!$F$4,Stand!I9*Inittialize!$F$5,Stand!I10*Inittialize!$F$6,Stand!I11*Inittialize!$F$7,Stand!I12*Inittialize!$F$8,Stand!I13*Inittialize!$F$9,Stand!I14*Inittialize!$F$10,Stand!I15*Inittialize!$F$11)),HS!I5)</f>
        <v>-0.84707579377778541</v>
      </c>
      <c r="J5">
        <f>IF(Rules!$B$7=Rules!$D$7,2*(SUM(Stand!J38*Inittialize!$F$2,Stand!J7*Inittialize!$F$3,Stand!J8*Inittialize!$F$4,Stand!J9*Inittialize!$F$5,Stand!J10*Inittialize!$F$6,Stand!J11*Inittialize!$F$7,Stand!J12*Inittialize!$F$8,Stand!J13*Inittialize!$F$9,Stand!J14*Inittialize!$F$10,Stand!J15*Inittialize!$F$11)),HS!J5)</f>
        <v>-0.95707350220048926</v>
      </c>
      <c r="K5">
        <f>IF(Rules!$B$7=Rules!$D$7,2*(SUM(Stand!K38*Inittialize!$F$2,Stand!K7*Inittialize!$F$3,Stand!K8*Inittialize!$F$4,Stand!K9*Inittialize!$F$5,Stand!K10*Inittialize!$F$6,Stand!K11*Inittialize!$F$7,Stand!K12*Inittialize!$F$8,Stand!K13*Inittialize!$F$9,Stand!K14*Inittialize!$F$10,Stand!K15*Inittialize!$F$11)),HS!K5)</f>
        <v>-1.0315682520433112</v>
      </c>
    </row>
    <row r="6" spans="1:11" x14ac:dyDescent="0.3">
      <c r="A6">
        <v>8</v>
      </c>
      <c r="B6">
        <f>IF(Rules!$B$7=Rules!$D$7,2*(SUM(Stand!B39*Inittialize!$F$2,Stand!B8*Inittialize!$F$3,Stand!B9*Inittialize!$F$4,Stand!B10*Inittialize!$F$5,Stand!B11*Inittialize!$F$6,Stand!B12*Inittialize!$F$7,Stand!B13*Inittialize!$F$8,Stand!B14*Inittialize!$F$9,Stand!B15*Inittialize!$F$10,Stand!B16*Inittialize!$F$11)),HS!B6)</f>
        <v>-0.84300398685119515</v>
      </c>
      <c r="C6">
        <f>IF(Rules!$B$7=Rules!$D$7,2*(SUM(Stand!C39*Inittialize!$F$2,Stand!C8*Inittialize!$F$3,Stand!C9*Inittialize!$F$4,Stand!C10*Inittialize!$F$5,Stand!C11*Inittialize!$F$6,Stand!C12*Inittialize!$F$7,Stand!C13*Inittialize!$F$8,Stand!C14*Inittialize!$F$9,Stand!C15*Inittialize!$F$10,Stand!C16*Inittialize!$F$11)),HS!C6)</f>
        <v>-0.20449052049882196</v>
      </c>
      <c r="D6">
        <f>IF(Rules!$B$7=Rules!$D$7,2*(SUM(Stand!D39*Inittialize!$F$2,Stand!D8*Inittialize!$F$3,Stand!D9*Inittialize!$F$4,Stand!D10*Inittialize!$F$5,Stand!D11*Inittialize!$F$6,Stand!D12*Inittialize!$F$7,Stand!D13*Inittialize!$F$8,Stand!D14*Inittialize!$F$9,Stand!D15*Inittialize!$F$10,Stand!D16*Inittialize!$F$11)),HS!D6)</f>
        <v>-0.13621609509408666</v>
      </c>
      <c r="E6">
        <f>IF(Rules!$B$7=Rules!$D$7,2*(SUM(Stand!E39*Inittialize!$F$2,Stand!E8*Inittialize!$F$3,Stand!E9*Inittialize!$F$4,Stand!E10*Inittialize!$F$5,Stand!E11*Inittialize!$F$6,Stand!E12*Inittialize!$F$7,Stand!E13*Inittialize!$F$8,Stand!E14*Inittialize!$F$9,Stand!E15*Inittialize!$F$10,Stand!E16*Inittialize!$F$11)),HS!E6)</f>
        <v>-6.6372071152658363E-2</v>
      </c>
      <c r="F6">
        <f>IF(OR(Rules!$B26=Rules!D26,Rules!$B$7=Rules!$D$7),2*(SUM(Stand!F39*Inittialize!$F$2,Stand!F8*Inittialize!$F$3,Stand!F9*Inittialize!$F$4,Stand!F10*Inittialize!$F$5,Stand!F11*Inittialize!$F$6,Stand!F12*Inittialize!$F$7,Stand!F13*Inittialize!$F$8,Stand!F14*Inittialize!$F$9,Stand!F15*Inittialize!$F$10,Stand!F16*Inittialize!$F$11)),HS!F6)</f>
        <v>3.4564434849752718E-3</v>
      </c>
      <c r="G6">
        <f>IF(OR(Rules!$B26=Rules!D26,Rules!$B$7=Rules!$D$7),2*(SUM(Stand!G39*Inittialize!$F$2,Stand!G8*Inittialize!$F$3,Stand!G9*Inittialize!$F$4,Stand!G10*Inittialize!$F$5,Stand!G11*Inittialize!$F$6,Stand!G12*Inittialize!$F$7,Stand!G13*Inittialize!$F$8,Stand!G14*Inittialize!$F$9,Stand!G15*Inittialize!$F$10,Stand!G16*Inittialize!$F$11)),HS!G6)</f>
        <v>8.7015198128957347E-2</v>
      </c>
      <c r="H6">
        <f>IF(Rules!$B$7=Rules!$D$7,2*(SUM(Stand!H39*Inittialize!$F$2,Stand!H8*Inittialize!$F$3,Stand!H9*Inittialize!$F$4,Stand!H10*Inittialize!$F$5,Stand!H11*Inittialize!$F$6,Stand!H12*Inittialize!$F$7,Stand!H13*Inittialize!$F$8,Stand!H14*Inittialize!$F$9,Stand!H15*Inittialize!$F$10,Stand!H16*Inittialize!$F$11)),HS!H6)</f>
        <v>-0.18772955497255245</v>
      </c>
      <c r="I6">
        <f>IF(Rules!$B$7=Rules!$D$7,2*(SUM(Stand!I39*Inittialize!$F$2,Stand!I8*Inittialize!$F$3,Stand!I9*Inittialize!$F$4,Stand!I10*Inittialize!$F$5,Stand!I11*Inittialize!$F$6,Stand!I12*Inittialize!$F$7,Stand!I13*Inittialize!$F$8,Stand!I14*Inittialize!$F$9,Stand!I15*Inittialize!$F$10,Stand!I16*Inittialize!$F$11)),HS!I6)</f>
        <v>-0.45198684873362766</v>
      </c>
      <c r="J6">
        <f>IF(Rules!$B$7=Rules!$D$7,2*(SUM(Stand!J39*Inittialize!$F$2,Stand!J8*Inittialize!$F$3,Stand!J9*Inittialize!$F$4,Stand!J10*Inittialize!$F$5,Stand!J11*Inittialize!$F$6,Stand!J12*Inittialize!$F$7,Stand!J13*Inittialize!$F$8,Stand!J14*Inittialize!$F$9,Stand!J15*Inittialize!$F$10,Stand!J16*Inittialize!$F$11)),HS!J6)</f>
        <v>-0.71850133495217472</v>
      </c>
      <c r="K6">
        <f>IF(Rules!$B$7=Rules!$D$7,2*(SUM(Stand!K39*Inittialize!$F$2,Stand!K8*Inittialize!$F$3,Stand!K9*Inittialize!$F$4,Stand!K10*Inittialize!$F$5,Stand!K11*Inittialize!$F$6,Stand!K12*Inittialize!$F$7,Stand!K13*Inittialize!$F$8,Stand!K14*Inittialize!$F$9,Stand!K15*Inittialize!$F$10,Stand!K16*Inittialize!$F$11)),HS!K6)</f>
        <v>-0.84300398685119515</v>
      </c>
    </row>
    <row r="7" spans="1:11" x14ac:dyDescent="0.3">
      <c r="A7">
        <v>9</v>
      </c>
      <c r="B7">
        <f>2*(SUM(Stand!B40*Inittialize!$F$2,Stand!B9*Inittialize!$F$3,Stand!B10*Inittialize!$F$4,Stand!B11*Inittialize!$F$5,Stand!B12*Inittialize!$F$6,Stand!B13*Inittialize!$F$7,Stand!B14*Inittialize!$F$8,Stand!B15*Inittialize!$F$9,Stand!B16*Inittialize!$F$10,Stand!B17*Inittialize!$F$11))</f>
        <v>-0.62015530980596723</v>
      </c>
      <c r="C7">
        <f>2*(SUM(Stand!C40*Inittialize!$F$2,Stand!C9*Inittialize!$F$3,Stand!C10*Inittialize!$F$4,Stand!C11*Inittialize!$F$5,Stand!C12*Inittialize!$F$6,Stand!C13*Inittialize!$F$7,Stand!C14*Inittialize!$F$8,Stand!C15*Inittialize!$F$9,Stand!C16*Inittialize!$F$10,Stand!C17*Inittialize!$F$11))</f>
        <v>6.1118503166597005E-2</v>
      </c>
      <c r="D7">
        <f>2*(SUM(Stand!D40*Inittialize!$F$2,Stand!D9*Inittialize!$F$3,Stand!D10*Inittialize!$F$4,Stand!D11*Inittialize!$F$5,Stand!D12*Inittialize!$F$6,Stand!D13*Inittialize!$F$7,Stand!D14*Inittialize!$F$8,Stand!D15*Inittialize!$F$9,Stand!D16*Inittialize!$F$10,Stand!D17*Inittialize!$F$11))</f>
        <v>0.12081635332999674</v>
      </c>
      <c r="E7">
        <f>2*(SUM(Stand!E40*Inittialize!$F$2,Stand!E9*Inittialize!$F$3,Stand!E10*Inittialize!$F$4,Stand!E11*Inittialize!$F$5,Stand!E12*Inittialize!$F$6,Stand!E13*Inittialize!$F$7,Stand!E14*Inittialize!$F$8,Stand!E15*Inittialize!$F$9,Stand!E16*Inittialize!$F$10,Stand!E17*Inittialize!$F$11))</f>
        <v>0.18194893405242163</v>
      </c>
      <c r="F7">
        <f>2*(SUM(Stand!F40*Inittialize!$F$2,Stand!F9*Inittialize!$F$3,Stand!F10*Inittialize!$F$4,Stand!F11*Inittialize!$F$5,Stand!F12*Inittialize!$F$6,Stand!F13*Inittialize!$F$7,Stand!F14*Inittialize!$F$8,Stand!F15*Inittialize!$F$9,Stand!F16*Inittialize!$F$10,Stand!F17*Inittialize!$F$11))</f>
        <v>0.2430572248730361</v>
      </c>
      <c r="G7">
        <f>2*(SUM(Stand!G40*Inittialize!$F$2,Stand!G9*Inittialize!$F$3,Stand!G10*Inittialize!$F$4,Stand!G11*Inittialize!$F$5,Stand!G12*Inittialize!$F$6,Stand!G13*Inittialize!$F$7,Stand!G14*Inittialize!$F$8,Stand!G15*Inittialize!$F$9,Stand!G16*Inittialize!$F$10,Stand!G17*Inittialize!$F$11))</f>
        <v>0.31705474570166675</v>
      </c>
      <c r="H7">
        <f>2*(SUM(Stand!H40*Inittialize!$F$2,Stand!H9*Inittialize!$F$3,Stand!H10*Inittialize!$F$4,Stand!H11*Inittialize!$F$5,Stand!H12*Inittialize!$F$6,Stand!H13*Inittialize!$F$7,Stand!H14*Inittialize!$F$8,Stand!H15*Inittialize!$F$9,Stand!H16*Inittialize!$F$10,Stand!H17*Inittialize!$F$11))</f>
        <v>0.10425035196048565</v>
      </c>
      <c r="I7">
        <f>2*(SUM(Stand!I40*Inittialize!$F$2,Stand!I9*Inittialize!$F$3,Stand!I10*Inittialize!$F$4,Stand!I11*Inittialize!$F$5,Stand!I12*Inittialize!$F$6,Stand!I13*Inittialize!$F$7,Stand!I14*Inittialize!$F$8,Stand!I15*Inittialize!$F$9,Stand!I16*Inittialize!$F$10,Stand!I17*Inittialize!$F$11))</f>
        <v>-2.6442289648669515E-2</v>
      </c>
      <c r="J7">
        <f>2*(SUM(Stand!J40*Inittialize!$F$2,Stand!J9*Inittialize!$F$3,Stand!J10*Inittialize!$F$4,Stand!J11*Inittialize!$F$5,Stand!J12*Inittialize!$F$6,Stand!J13*Inittialize!$F$7,Stand!J14*Inittialize!$F$8,Stand!J15*Inittialize!$F$9,Stand!J16*Inittialize!$F$10,Stand!J17*Inittialize!$F$11))</f>
        <v>-0.30099565908098247</v>
      </c>
      <c r="K7">
        <f>2*(SUM(Stand!K40*Inittialize!$F$2,Stand!K9*Inittialize!$F$3,Stand!K10*Inittialize!$F$4,Stand!K11*Inittialize!$F$5,Stand!K12*Inittialize!$F$6,Stand!K13*Inittialize!$F$7,Stand!K14*Inittialize!$F$8,Stand!K15*Inittialize!$F$9,Stand!K16*Inittialize!$F$10,Stand!K17*Inittialize!$F$11))</f>
        <v>-0.58465235122608561</v>
      </c>
    </row>
    <row r="8" spans="1:11" x14ac:dyDescent="0.3">
      <c r="A8">
        <v>10</v>
      </c>
      <c r="B8">
        <f>2*(SUM(Stand!B41*Inittialize!$F$2,Stand!B10*Inittialize!$F$3,Stand!B11*Inittialize!$F$4,Stand!B12*Inittialize!$F$5,Stand!B13*Inittialize!$F$6,Stand!B14*Inittialize!$F$7,Stand!B15*Inittialize!$F$8,Stand!B16*Inittialize!$F$9,Stand!B17*Inittialize!$F$10,Stand!B18*Inittialize!$F$11))</f>
        <v>-0.32751926232774553</v>
      </c>
      <c r="C8">
        <f>2*(SUM(Stand!C41*Inittialize!$F$2,Stand!C10*Inittialize!$F$3,Stand!C11*Inittialize!$F$4,Stand!C12*Inittialize!$F$5,Stand!C13*Inittialize!$F$6,Stand!C14*Inittialize!$F$7,Stand!C15*Inittialize!$F$8,Stand!C16*Inittialize!$F$9,Stand!C17*Inittialize!$F$10,Stand!C18*Inittialize!$F$11))</f>
        <v>0.35893941244229921</v>
      </c>
      <c r="D8">
        <f>2*(SUM(Stand!D41*Inittialize!$F$2,Stand!D10*Inittialize!$F$3,Stand!D11*Inittialize!$F$4,Stand!D12*Inittialize!$F$5,Stand!D13*Inittialize!$F$6,Stand!D14*Inittialize!$F$7,Stand!D15*Inittialize!$F$8,Stand!D16*Inittialize!$F$9,Stand!D17*Inittialize!$F$10,Stand!D18*Inittialize!$F$11))</f>
        <v>0.40932067017593943</v>
      </c>
      <c r="E8">
        <f>2*(SUM(Stand!E41*Inittialize!$F$2,Stand!E10*Inittialize!$F$3,Stand!E11*Inittialize!$F$4,Stand!E12*Inittialize!$F$5,Stand!E13*Inittialize!$F$6,Stand!E14*Inittialize!$F$7,Stand!E15*Inittialize!$F$8,Stand!E16*Inittialize!$F$9,Stand!E17*Inittialize!$F$10,Stand!E18*Inittialize!$F$11))</f>
        <v>0.46094024379435394</v>
      </c>
      <c r="F8">
        <f>2*(SUM(Stand!F41*Inittialize!$F$2,Stand!F10*Inittialize!$F$3,Stand!F11*Inittialize!$F$4,Stand!F12*Inittialize!$F$5,Stand!F13*Inittialize!$F$6,Stand!F14*Inittialize!$F$7,Stand!F15*Inittialize!$F$8,Stand!F16*Inittialize!$F$9,Stand!F17*Inittialize!$F$10,Stand!F18*Inittialize!$F$11))</f>
        <v>0.51251710900326763</v>
      </c>
      <c r="G8">
        <f>2*(SUM(Stand!G41*Inittialize!$F$2,Stand!G10*Inittialize!$F$3,Stand!G11*Inittialize!$F$4,Stand!G12*Inittialize!$F$5,Stand!G13*Inittialize!$F$6,Stand!G14*Inittialize!$F$7,Stand!G15*Inittialize!$F$8,Stand!G16*Inittialize!$F$9,Stand!G17*Inittialize!$F$10,Stand!G18*Inittialize!$F$11))</f>
        <v>0.57559016859776846</v>
      </c>
      <c r="H8">
        <f>2*(SUM(Stand!H41*Inittialize!$F$2,Stand!H10*Inittialize!$F$3,Stand!H11*Inittialize!$F$4,Stand!H12*Inittialize!$F$5,Stand!H13*Inittialize!$F$6,Stand!H14*Inittialize!$F$7,Stand!H15*Inittialize!$F$8,Stand!H16*Inittialize!$F$9,Stand!H17*Inittialize!$F$10,Stand!H18*Inittialize!$F$11))</f>
        <v>0.39241245528243768</v>
      </c>
      <c r="I8">
        <f>2*(SUM(Stand!I41*Inittialize!$F$2,Stand!I10*Inittialize!$F$3,Stand!I11*Inittialize!$F$4,Stand!I12*Inittialize!$F$5,Stand!I13*Inittialize!$F$6,Stand!I14*Inittialize!$F$7,Stand!I15*Inittialize!$F$8,Stand!I16*Inittialize!$F$9,Stand!I17*Inittialize!$F$10,Stand!I18*Inittialize!$F$11))</f>
        <v>0.28663571688628381</v>
      </c>
      <c r="J8">
        <f>2*(SUM(Stand!J41*Inittialize!$F$2,Stand!J10*Inittialize!$F$3,Stand!J11*Inittialize!$F$4,Stand!J12*Inittialize!$F$5,Stand!J13*Inittialize!$F$6,Stand!J14*Inittialize!$F$7,Stand!J15*Inittialize!$F$8,Stand!J16*Inittialize!$F$9,Stand!J17*Inittialize!$F$10,Stand!J18*Inittialize!$F$11))</f>
        <v>0.14432836838077101</v>
      </c>
      <c r="K8">
        <f>2*(SUM(Stand!K41*Inittialize!$F$2,Stand!K10*Inittialize!$F$3,Stand!K11*Inittialize!$F$4,Stand!K12*Inittialize!$F$5,Stand!K13*Inittialize!$F$6,Stand!K14*Inittialize!$F$7,Stand!K15*Inittialize!$F$8,Stand!K16*Inittialize!$F$9,Stand!K17*Inittialize!$F$10,Stand!K18*Inittialize!$F$11))</f>
        <v>-0.15000446942833717</v>
      </c>
    </row>
    <row r="9" spans="1:11" x14ac:dyDescent="0.3">
      <c r="A9">
        <v>11</v>
      </c>
      <c r="B9">
        <f>2*(SUM(Stand!B42*Inittialize!$F$2,Stand!B11*Inittialize!$F$3,Stand!B12*Inittialize!$F$4,Stand!B13*Inittialize!$F$5,Stand!B14*Inittialize!$F$6,Stand!B15*Inittialize!$F$7,Stand!B16*Inittialize!$F$8,Stand!B17*Inittialize!$F$9,Stand!B18*Inittialize!$F$10,Stand!B19*Inittialize!$F$11))</f>
        <v>-0.11815715102876462</v>
      </c>
      <c r="C9">
        <f>2*(SUM(Stand!C42*Inittialize!$F$2,Stand!C11*Inittialize!$F$3,Stand!C12*Inittialize!$F$4,Stand!C13*Inittialize!$F$5,Stand!C14*Inittialize!$F$6,Stand!C15*Inittialize!$F$7,Stand!C16*Inittialize!$F$8,Stand!C17*Inittialize!$F$9,Stand!C18*Inittialize!$F$10,Stand!C19*Inittialize!$F$11))</f>
        <v>0.47064092333946905</v>
      </c>
      <c r="D9">
        <f>2*(SUM(Stand!D42*Inittialize!$F$2,Stand!D11*Inittialize!$F$3,Stand!D12*Inittialize!$F$4,Stand!D13*Inittialize!$F$5,Stand!D14*Inittialize!$F$6,Stand!D15*Inittialize!$F$7,Stand!D16*Inittialize!$F$8,Stand!D17*Inittialize!$F$9,Stand!D18*Inittialize!$F$10,Stand!D19*Inittialize!$F$11))</f>
        <v>0.51779525312221697</v>
      </c>
      <c r="E9">
        <f>2*(SUM(Stand!E42*Inittialize!$F$2,Stand!E11*Inittialize!$F$3,Stand!E12*Inittialize!$F$4,Stand!E13*Inittialize!$F$5,Stand!E14*Inittialize!$F$6,Stand!E15*Inittialize!$F$7,Stand!E16*Inittialize!$F$8,Stand!E17*Inittialize!$F$9,Stand!E18*Inittialize!$F$10,Stand!E19*Inittialize!$F$11))</f>
        <v>0.56604055041797596</v>
      </c>
      <c r="F9">
        <f>2*(SUM(Stand!F42*Inittialize!$F$2,Stand!F11*Inittialize!$F$3,Stand!F12*Inittialize!$F$4,Stand!F13*Inittialize!$F$5,Stand!F14*Inittialize!$F$6,Stand!F15*Inittialize!$F$7,Stand!F16*Inittialize!$F$8,Stand!F17*Inittialize!$F$9,Stand!F18*Inittialize!$F$10,Stand!F19*Inittialize!$F$11))</f>
        <v>0.6146990179090277</v>
      </c>
      <c r="G9">
        <f>2*(SUM(Stand!G42*Inittialize!$F$2,Stand!G11*Inittialize!$F$3,Stand!G12*Inittialize!$F$4,Stand!G13*Inittialize!$F$5,Stand!G14*Inittialize!$F$6,Stand!G15*Inittialize!$F$7,Stand!G16*Inittialize!$F$8,Stand!G17*Inittialize!$F$9,Stand!G18*Inittialize!$F$10,Stand!G19*Inittialize!$F$11))</f>
        <v>0.66738009490756944</v>
      </c>
      <c r="H9">
        <f>2*(SUM(Stand!H42*Inittialize!$F$2,Stand!H11*Inittialize!$F$3,Stand!H12*Inittialize!$F$4,Stand!H13*Inittialize!$F$5,Stand!H14*Inittialize!$F$6,Stand!H15*Inittialize!$F$7,Stand!H16*Inittialize!$F$8,Stand!H17*Inittialize!$F$9,Stand!H18*Inittialize!$F$10,Stand!H19*Inittialize!$F$11))</f>
        <v>0.46288894886429077</v>
      </c>
      <c r="I9">
        <f>2*(SUM(Stand!I42*Inittialize!$F$2,Stand!I11*Inittialize!$F$3,Stand!I12*Inittialize!$F$4,Stand!I13*Inittialize!$F$5,Stand!I14*Inittialize!$F$6,Stand!I15*Inittialize!$F$7,Stand!I16*Inittialize!$F$8,Stand!I17*Inittialize!$F$9,Stand!I18*Inittialize!$F$10,Stand!I19*Inittialize!$F$11))</f>
        <v>0.35069259087031507</v>
      </c>
      <c r="J9">
        <f>2*(SUM(Stand!J42*Inittialize!$F$2,Stand!J11*Inittialize!$F$3,Stand!J12*Inittialize!$F$4,Stand!J13*Inittialize!$F$5,Stand!J14*Inittialize!$F$6,Stand!J15*Inittialize!$F$7,Stand!J16*Inittialize!$F$8,Stand!J17*Inittialize!$F$9,Stand!J18*Inittialize!$F$10,Stand!J19*Inittialize!$F$11))</f>
        <v>0.2277834231524547</v>
      </c>
      <c r="K9">
        <f>2*(SUM(Stand!K42*Inittialize!$F$2,Stand!K11*Inittialize!$F$3,Stand!K12*Inittialize!$F$4,Stand!K13*Inittialize!$F$5,Stand!K14*Inittialize!$F$6,Stand!K15*Inittialize!$F$7,Stand!K16*Inittialize!$F$8,Stand!K17*Inittialize!$F$9,Stand!K18*Inittialize!$F$10,Stand!K19*Inittialize!$F$11))</f>
        <v>5.935764187064374E-2</v>
      </c>
    </row>
    <row r="10" spans="1:11" x14ac:dyDescent="0.3">
      <c r="A10">
        <v>12</v>
      </c>
      <c r="B10">
        <f>IF(Rules!$B$7=Rules!$D$7,2*(SUM(Stand!B11*Inittialize!$F$2,Stand!B12*Inittialize!$F$3,Stand!B13*Inittialize!$F$4,Stand!B14*Inittialize!$F$5,Stand!B15*Inittialize!$F$6,Stand!B16*Inittialize!$F$7,Stand!B17*Inittialize!$F$8,Stand!B18*Inittialize!$F$9,Stand!B19*Inittialize!$F$10,Stand!B20*Inittialize!$F$11)),HS!B10)</f>
        <v>-0.94856291185335917</v>
      </c>
      <c r="C10">
        <f>IF(Rules!$B$7=Rules!$D$7,2*(SUM(Stand!C11*Inittialize!$F$2,Stand!C12*Inittialize!$F$3,Stand!C13*Inittialize!$F$4,Stand!C14*Inittialize!$F$5,Stand!C15*Inittialize!$F$6,Stand!C16*Inittialize!$F$7,Stand!C17*Inittialize!$F$8,Stand!C18*Inittialize!$F$9,Stand!C19*Inittialize!$F$10,Stand!C20*Inittialize!$F$11)),HS!C10)</f>
        <v>-0.50677997193327606</v>
      </c>
      <c r="D10">
        <f>IF(Rules!$B$7=Rules!$D$7,2*(SUM(Stand!D11*Inittialize!$F$2,Stand!D12*Inittialize!$F$3,Stand!D13*Inittialize!$F$4,Stand!D14*Inittialize!$F$5,Stand!D15*Inittialize!$F$6,Stand!D16*Inittialize!$F$7,Stand!D17*Inittialize!$F$8,Stand!D18*Inittialize!$F$9,Stand!D19*Inittialize!$F$10,Stand!D20*Inittialize!$F$11)),HS!D10)</f>
        <v>-0.4673817995961731</v>
      </c>
      <c r="E10">
        <f>IF(Rules!$B$7=Rules!$D$7,2*(SUM(Stand!E11*Inittialize!$F$2,Stand!E12*Inittialize!$F$3,Stand!E13*Inittialize!$F$4,Stand!E14*Inittialize!$F$5,Stand!E15*Inittialize!$F$6,Stand!E16*Inittialize!$F$7,Stand!E17*Inittialize!$F$8,Stand!E18*Inittialize!$F$9,Stand!E19*Inittialize!$F$10,Stand!E20*Inittialize!$F$11)),HS!E10)</f>
        <v>-0.42707310649015395</v>
      </c>
      <c r="F10">
        <f>IF(OR(Rules!$B26=Rules!D26,Rules!$B$7=Rules!$D$7),2*(SUM(Stand!F11*Inittialize!$F$2,Stand!F12*Inittialize!$F$3,Stand!F13*Inittialize!$F$4,Stand!F14*Inittialize!$F$5,Stand!F15*Inittialize!$F$6,Stand!F16*Inittialize!$F$7,Stand!F17*Inittialize!$F$8,Stand!F18*Inittialize!$F$9,Stand!F19*Inittialize!$F$10,Stand!F20*Inittialize!$F$11)),HS!F10)</f>
        <v>-0.386542338852567</v>
      </c>
      <c r="G10">
        <f>IF(OR(Rules!$B26=Rules!D26,Rules!$B$7=Rules!$D$7),2*(SUM(Stand!G11*Inittialize!$F$2,Stand!G12*Inittialize!$F$3,Stand!G13*Inittialize!$F$4,Stand!G14*Inittialize!$F$5,Stand!G15*Inittialize!$F$6,Stand!G16*Inittialize!$F$7,Stand!G17*Inittialize!$F$8,Stand!G18*Inittialize!$F$9,Stand!G19*Inittialize!$F$10,Stand!G20*Inittialize!$F$11)),HS!G10)</f>
        <v>-0.34105239981515917</v>
      </c>
      <c r="H10">
        <f>IF(Rules!$B$7=Rules!$D$7,2*(SUM(Stand!H11*Inittialize!$F$2,Stand!H12*Inittialize!$F$3,Stand!H13*Inittialize!$F$4,Stand!H14*Inittialize!$F$5,Stand!H15*Inittialize!$F$6,Stand!H16*Inittialize!$F$7,Stand!H17*Inittialize!$F$8,Stand!H18*Inittialize!$F$9,Stand!H19*Inittialize!$F$10,Stand!H20*Inittialize!$F$11)),HS!H10)</f>
        <v>-0.5067116210767304</v>
      </c>
      <c r="I10">
        <f>IF(Rules!$B$7=Rules!$D$7,2*(SUM(Stand!I11*Inittialize!$F$2,Stand!I12*Inittialize!$F$3,Stand!I13*Inittialize!$F$4,Stand!I14*Inittialize!$F$5,Stand!I15*Inittialize!$F$6,Stand!I16*Inittialize!$F$7,Stand!I17*Inittialize!$F$8,Stand!I18*Inittialize!$F$9,Stand!I19*Inittialize!$F$10,Stand!I20*Inittialize!$F$11)),HS!I10)</f>
        <v>-0.61566089283034364</v>
      </c>
      <c r="J10">
        <f>IF(Rules!$B$7=Rules!$D$7,2*(SUM(Stand!J11*Inittialize!$F$2,Stand!J12*Inittialize!$F$3,Stand!J13*Inittialize!$F$4,Stand!J14*Inittialize!$F$5,Stand!J15*Inittialize!$F$6,Stand!J16*Inittialize!$F$7,Stand!J17*Inittialize!$F$8,Stand!J18*Inittialize!$F$9,Stand!J19*Inittialize!$F$10,Stand!J20*Inittialize!$F$11)),HS!J10)</f>
        <v>-0.73750562104917972</v>
      </c>
      <c r="K10">
        <f>IF(Rules!$B$7=Rules!$D$7,2*(SUM(Stand!K11*Inittialize!$F$2,Stand!K12*Inittialize!$F$3,Stand!K13*Inittialize!$F$4,Stand!K14*Inittialize!$F$5,Stand!K15*Inittialize!$F$6,Stand!K16*Inittialize!$F$7,Stand!K17*Inittialize!$F$8,Stand!K18*Inittialize!$F$9,Stand!K19*Inittialize!$F$10,Stand!K20*Inittialize!$F$11)),HS!K10)</f>
        <v>-0.87755699469359572</v>
      </c>
    </row>
    <row r="11" spans="1:11" x14ac:dyDescent="0.3">
      <c r="A11">
        <v>13</v>
      </c>
      <c r="B11">
        <f>IF(Rules!$B$7=Rules!$D$7,2*(SUM(Stand!B12*Inittialize!$F$2,Stand!B13*Inittialize!$F$3,Stand!B14*Inittialize!$F$4,Stand!B15*Inittialize!$F$5,Stand!B16*Inittialize!$F$6,Stand!B17*Inittialize!$F$7,Stand!B18*Inittialize!$F$8,Stand!B19*Inittialize!$F$9,Stand!B20*Inittialize!$F$10,Stand!B21*Inittialize!$F$11)),HS!B11)</f>
        <v>-1.0138272431203434</v>
      </c>
      <c r="C11">
        <f>IF(Rules!$B$7=Rules!$D$7,2*(SUM(Stand!C12*Inittialize!$F$2,Stand!C13*Inittialize!$F$3,Stand!C14*Inittialize!$F$4,Stand!C15*Inittialize!$F$5,Stand!C16*Inittialize!$F$6,Stand!C17*Inittialize!$F$7,Stand!C18*Inittialize!$F$8,Stand!C19*Inittialize!$F$9,Stand!C20*Inittialize!$F$10,Stand!C21*Inittialize!$F$11)),HS!C11)</f>
        <v>-0.61558247543954114</v>
      </c>
      <c r="D11">
        <f>IF(Rules!$B$7=Rules!$D$7,2*(SUM(Stand!D12*Inittialize!$F$2,Stand!D13*Inittialize!$F$3,Stand!D14*Inittialize!$F$4,Stand!D15*Inittialize!$F$5,Stand!D16*Inittialize!$F$6,Stand!D17*Inittialize!$F$7,Stand!D18*Inittialize!$F$8,Stand!D19*Inittialize!$F$9,Stand!D20*Inittialize!$F$10,Stand!D21*Inittialize!$F$11)),HS!D11)</f>
        <v>-0.58242022586760178</v>
      </c>
      <c r="E11">
        <f>IF(Rules!$B$7=Rules!$D$7,2*(SUM(Stand!E12*Inittialize!$F$2,Stand!E13*Inittialize!$F$3,Stand!E14*Inittialize!$F$4,Stand!E15*Inittialize!$F$5,Stand!E16*Inittialize!$F$6,Stand!E17*Inittialize!$F$7,Stand!E18*Inittialize!$F$8,Stand!E19*Inittialize!$F$9,Stand!E20*Inittialize!$F$10,Stand!E21*Inittialize!$F$11)),HS!E11)</f>
        <v>-0.54844801279862865</v>
      </c>
      <c r="F11">
        <f>IF(OR(Rules!$B26=Rules!D26,Rules!$B$7=Rules!$D$7),2*(SUM(Stand!F12*Inittialize!$F$2,Stand!F13*Inittialize!$F$3,Stand!F14*Inittialize!$F$4,Stand!F15*Inittialize!$F$5,Stand!F16*Inittialize!$F$6,Stand!F17*Inittialize!$F$7,Stand!F18*Inittialize!$F$8,Stand!F19*Inittialize!$F$9,Stand!F20*Inittialize!$F$10,Stand!F21*Inittialize!$F$11)),HS!F11)</f>
        <v>-0.51466654487787844</v>
      </c>
      <c r="G11">
        <f>IF(OR(Rules!$B26=Rules!D26,Rules!$B$7=Rules!$D$7),2*(SUM(Stand!G12*Inittialize!$F$2,Stand!G13*Inittialize!$F$3,Stand!G14*Inittialize!$F$4,Stand!G15*Inittialize!$F$5,Stand!G16*Inittialize!$F$6,Stand!G17*Inittialize!$F$7,Stand!G18*Inittialize!$F$8,Stand!G19*Inittialize!$F$9,Stand!G20*Inittialize!$F$10,Stand!G21*Inittialize!$F$11)),HS!G11)</f>
        <v>-0.47125255122592768</v>
      </c>
      <c r="H11">
        <f>IF(Rules!$B$7=Rules!$D$7,2*(SUM(Stand!H12*Inittialize!$F$2,Stand!H13*Inittialize!$F$3,Stand!H14*Inittialize!$F$4,Stand!H15*Inittialize!$F$5,Stand!H16*Inittialize!$F$6,Stand!H17*Inittialize!$F$7,Stand!H18*Inittialize!$F$8,Stand!H19*Inittialize!$F$9,Stand!H20*Inittialize!$F$10,Stand!H21*Inittialize!$F$11)),HS!H11)</f>
        <v>-0.58742313134181745</v>
      </c>
      <c r="I11">
        <f>IF(Rules!$B$7=Rules!$D$7,2*(SUM(Stand!I12*Inittialize!$F$2,Stand!I13*Inittialize!$F$3,Stand!I14*Inittialize!$F$4,Stand!I15*Inittialize!$F$5,Stand!I16*Inittialize!$F$6,Stand!I17*Inittialize!$F$7,Stand!I18*Inittialize!$F$8,Stand!I19*Inittialize!$F$9,Stand!I20*Inittialize!$F$10,Stand!I21*Inittialize!$F$11)),HS!I11)</f>
        <v>-0.69096589044609491</v>
      </c>
      <c r="J11">
        <f>IF(Rules!$B$7=Rules!$D$7,2*(SUM(Stand!J12*Inittialize!$F$2,Stand!J13*Inittialize!$F$3,Stand!J14*Inittialize!$F$4,Stand!J15*Inittialize!$F$5,Stand!J16*Inittialize!$F$6,Stand!J17*Inittialize!$F$7,Stand!J18*Inittialize!$F$8,Stand!J19*Inittialize!$F$9,Stand!J20*Inittialize!$F$10,Stand!J21*Inittialize!$F$11)),HS!J11)</f>
        <v>-0.80779028549054743</v>
      </c>
      <c r="K11">
        <f>IF(Rules!$B$7=Rules!$D$7,2*(SUM(Stand!K12*Inittialize!$F$2,Stand!K13*Inittialize!$F$3,Stand!K14*Inittialize!$F$4,Stand!K15*Inittialize!$F$5,Stand!K16*Inittialize!$F$6,Stand!K17*Inittialize!$F$7,Stand!K18*Inittialize!$F$8,Stand!K19*Inittialize!$F$9,Stand!K20*Inittialize!$F$10,Stand!K21*Inittialize!$F$11)),HS!K11)</f>
        <v>-0.9428213259605801</v>
      </c>
    </row>
    <row r="12" spans="1:11" x14ac:dyDescent="0.3">
      <c r="A12">
        <v>14</v>
      </c>
      <c r="B12">
        <f>IF(Rules!$B$7=Rules!$D$7,2*(SUM(Stand!B13*Inittialize!$F$2,Stand!B14*Inittialize!$F$3,Stand!B15*Inittialize!$F$4,Stand!B16*Inittialize!$F$5,Stand!B17*Inittialize!$F$6,Stand!B18*Inittialize!$F$7,Stand!B19*Inittialize!$F$8,Stand!B20*Inittialize!$F$9,Stand!B21*Inittialize!$F$10,Stand!B22*Inittialize!$F$11)),HS!B12)</f>
        <v>-1.0790915743873279</v>
      </c>
      <c r="C12">
        <f>IF(Rules!$B$7=Rules!$D$7,2*(SUM(Stand!C13*Inittialize!$F$2,Stand!C14*Inittialize!$F$3,Stand!C15*Inittialize!$F$4,Stand!C16*Inittialize!$F$5,Stand!C17*Inittialize!$F$6,Stand!C18*Inittialize!$F$7,Stand!C19*Inittialize!$F$8,Stand!C20*Inittialize!$F$9,Stand!C21*Inittialize!$F$10,Stand!C22*Inittialize!$F$11)),HS!C12)</f>
        <v>-0.72438497894580611</v>
      </c>
      <c r="D12">
        <f>IF(Rules!$B$7=Rules!$D$7,2*(SUM(Stand!D13*Inittialize!$F$2,Stand!D14*Inittialize!$F$3,Stand!D15*Inittialize!$F$4,Stand!D16*Inittialize!$F$5,Stand!D17*Inittialize!$F$6,Stand!D18*Inittialize!$F$7,Stand!D19*Inittialize!$F$8,Stand!D20*Inittialize!$F$9,Stand!D21*Inittialize!$F$10,Stand!D22*Inittialize!$F$11)),HS!D12)</f>
        <v>-0.69745865213903047</v>
      </c>
      <c r="E12">
        <f>IF(Rules!$B$7=Rules!$D$7,2*(SUM(Stand!E13*Inittialize!$F$2,Stand!E14*Inittialize!$F$3,Stand!E15*Inittialize!$F$4,Stand!E16*Inittialize!$F$5,Stand!E17*Inittialize!$F$6,Stand!E18*Inittialize!$F$7,Stand!E19*Inittialize!$F$8,Stand!E20*Inittialize!$F$9,Stand!E21*Inittialize!$F$10,Stand!E22*Inittialize!$F$11)),HS!E12)</f>
        <v>-0.66982291910710345</v>
      </c>
      <c r="F12">
        <f>IF(OR(Rules!$B26=Rules!D26,Rules!$B$7=Rules!$D$7),2*(SUM(Stand!F13*Inittialize!$F$2,Stand!F14*Inittialize!$F$3,Stand!F15*Inittialize!$F$4,Stand!F16*Inittialize!$F$5,Stand!F17*Inittialize!$F$6,Stand!F18*Inittialize!$F$7,Stand!F19*Inittialize!$F$8,Stand!F20*Inittialize!$F$9,Stand!F21*Inittialize!$F$10,Stand!F22*Inittialize!$F$11)),HS!F12)</f>
        <v>-0.64279075090318993</v>
      </c>
      <c r="G12">
        <f>IF(OR(Rules!$B26=Rules!D26,Rules!$B$7=Rules!$D$7),2*(SUM(Stand!G13*Inittialize!$F$2,Stand!G14*Inittialize!$F$3,Stand!G15*Inittialize!$F$4,Stand!G16*Inittialize!$F$5,Stand!G17*Inittialize!$F$6,Stand!G18*Inittialize!$F$7,Stand!G19*Inittialize!$F$8,Stand!G20*Inittialize!$F$9,Stand!G21*Inittialize!$F$10,Stand!G22*Inittialize!$F$11)),HS!G12)</f>
        <v>-0.60145270263669626</v>
      </c>
      <c r="H12">
        <f>IF(Rules!$B$7=Rules!$D$7,2*(SUM(Stand!H13*Inittialize!$F$2,Stand!H14*Inittialize!$F$3,Stand!H15*Inittialize!$F$4,Stand!H16*Inittialize!$F$5,Stand!H17*Inittialize!$F$6,Stand!H18*Inittialize!$F$7,Stand!H19*Inittialize!$F$8,Stand!H20*Inittialize!$F$9,Stand!H21*Inittialize!$F$10,Stand!H22*Inittialize!$F$11)),HS!H12)</f>
        <v>-0.66813464160690472</v>
      </c>
      <c r="I12">
        <f>IF(Rules!$B$7=Rules!$D$7,2*(SUM(Stand!I13*Inittialize!$F$2,Stand!I14*Inittialize!$F$3,Stand!I15*Inittialize!$F$4,Stand!I16*Inittialize!$F$5,Stand!I17*Inittialize!$F$6,Stand!I18*Inittialize!$F$7,Stand!I19*Inittialize!$F$8,Stand!I20*Inittialize!$F$9,Stand!I21*Inittialize!$F$10,Stand!I22*Inittialize!$F$11)),HS!I12)</f>
        <v>-0.76627088806184607</v>
      </c>
      <c r="J12">
        <f>IF(Rules!$B$7=Rules!$D$7,2*(SUM(Stand!J13*Inittialize!$F$2,Stand!J14*Inittialize!$F$3,Stand!J15*Inittialize!$F$4,Stand!J16*Inittialize!$F$5,Stand!J17*Inittialize!$F$6,Stand!J18*Inittialize!$F$7,Stand!J19*Inittialize!$F$8,Stand!J20*Inittialize!$F$9,Stand!J21*Inittialize!$F$10,Stand!J22*Inittialize!$F$11)),HS!J12)</f>
        <v>-0.87807494993191515</v>
      </c>
      <c r="K12">
        <f>IF(Rules!$B$7=Rules!$D$7,2*(SUM(Stand!K13*Inittialize!$F$2,Stand!K14*Inittialize!$F$3,Stand!K15*Inittialize!$F$4,Stand!K16*Inittialize!$F$5,Stand!K17*Inittialize!$F$6,Stand!K18*Inittialize!$F$7,Stand!K19*Inittialize!$F$8,Stand!K20*Inittialize!$F$9,Stand!K21*Inittialize!$F$10,Stand!K22*Inittialize!$F$11)),HS!K12)</f>
        <v>-1.0080856572275645</v>
      </c>
    </row>
    <row r="13" spans="1:11" x14ac:dyDescent="0.3">
      <c r="A13">
        <v>15</v>
      </c>
      <c r="B13">
        <f>IF(Rules!$B$7=Rules!$D$7,2*(SUM(Stand!B14*Inittialize!$F$2,Stand!B15*Inittialize!$F$3,Stand!B16*Inittialize!$F$4,Stand!B17*Inittialize!$F$5,Stand!B18*Inittialize!$F$6,Stand!B19*Inittialize!$F$7,Stand!B20*Inittialize!$F$8,Stand!B21*Inittialize!$F$9,Stand!B22*Inittialize!$F$10,Stand!B23*Inittialize!$F$11)),HS!B13)</f>
        <v>-1.1443559056543122</v>
      </c>
      <c r="C13">
        <f>IF(Rules!$B$7=Rules!$D$7,2*(SUM(Stand!C14*Inittialize!$F$2,Stand!C15*Inittialize!$F$3,Stand!C16*Inittialize!$F$4,Stand!C17*Inittialize!$F$5,Stand!C18*Inittialize!$F$6,Stand!C19*Inittialize!$F$7,Stand!C20*Inittialize!$F$8,Stand!C21*Inittialize!$F$9,Stand!C22*Inittialize!$F$10,Stand!C23*Inittialize!$F$11)),HS!C13)</f>
        <v>-0.83318748245207119</v>
      </c>
      <c r="D13">
        <f>IF(Rules!$B$7=Rules!$D$7,2*(SUM(Stand!D14*Inittialize!$F$2,Stand!D15*Inittialize!$F$3,Stand!D16*Inittialize!$F$4,Stand!D17*Inittialize!$F$5,Stand!D18*Inittialize!$F$6,Stand!D19*Inittialize!$F$7,Stand!D20*Inittialize!$F$8,Stand!D21*Inittialize!$F$9,Stand!D22*Inittialize!$F$10,Stand!D23*Inittialize!$F$11)),HS!D13)</f>
        <v>-0.81249707841045926</v>
      </c>
      <c r="E13">
        <f>IF(Rules!$B$7=Rules!$D$7,2*(SUM(Stand!E14*Inittialize!$F$2,Stand!E15*Inittialize!$F$3,Stand!E16*Inittialize!$F$4,Stand!E17*Inittialize!$F$5,Stand!E18*Inittialize!$F$6,Stand!E19*Inittialize!$F$7,Stand!E20*Inittialize!$F$8,Stand!E21*Inittialize!$F$9,Stand!E22*Inittialize!$F$10,Stand!E23*Inittialize!$F$11)),HS!E13)</f>
        <v>-0.79119782541557815</v>
      </c>
      <c r="F13">
        <f>IF(OR(Rules!$B26=Rules!D26,Rules!$B$7=Rules!$D$7),2*(SUM(Stand!F14*Inittialize!$F$2,Stand!F15*Inittialize!$F$3,Stand!F16*Inittialize!$F$4,Stand!F17*Inittialize!$F$5,Stand!F18*Inittialize!$F$6,Stand!F19*Inittialize!$F$7,Stand!F20*Inittialize!$F$8,Stand!F21*Inittialize!$F$9,Stand!F22*Inittialize!$F$10,Stand!F23*Inittialize!$F$11)),HS!F13)</f>
        <v>-0.77091495692850143</v>
      </c>
      <c r="G13">
        <f>IF(OR(Rules!$B26=Rules!D26,Rules!$B$7=Rules!$D$7),2*(SUM(Stand!G14*Inittialize!$F$2,Stand!G15*Inittialize!$F$3,Stand!G16*Inittialize!$F$4,Stand!G17*Inittialize!$F$5,Stand!G18*Inittialize!$F$6,Stand!G19*Inittialize!$F$7,Stand!G20*Inittialize!$F$8,Stand!G21*Inittialize!$F$9,Stand!G22*Inittialize!$F$10,Stand!G23*Inittialize!$F$11)),HS!G13)</f>
        <v>-0.73165285404746472</v>
      </c>
      <c r="H13">
        <f>IF(Rules!$B$7=Rules!$D$7,2*(SUM(Stand!H14*Inittialize!$F$2,Stand!H15*Inittialize!$F$3,Stand!H16*Inittialize!$F$4,Stand!H17*Inittialize!$F$5,Stand!H18*Inittialize!$F$6,Stand!H19*Inittialize!$F$7,Stand!H20*Inittialize!$F$8,Stand!H21*Inittialize!$F$9,Stand!H22*Inittialize!$F$10,Stand!H23*Inittialize!$F$11)),HS!H13)</f>
        <v>-0.74884615187199177</v>
      </c>
      <c r="I13">
        <f>IF(Rules!$B$7=Rules!$D$7,2*(SUM(Stand!I14*Inittialize!$F$2,Stand!I15*Inittialize!$F$3,Stand!I16*Inittialize!$F$4,Stand!I17*Inittialize!$F$5,Stand!I18*Inittialize!$F$6,Stand!I19*Inittialize!$F$7,Stand!I20*Inittialize!$F$8,Stand!I21*Inittialize!$F$9,Stand!I22*Inittialize!$F$10,Stand!I23*Inittialize!$F$11)),HS!I13)</f>
        <v>-0.84157588567759722</v>
      </c>
      <c r="J13">
        <f>IF(Rules!$B$7=Rules!$D$7,2*(SUM(Stand!J14*Inittialize!$F$2,Stand!J15*Inittialize!$F$3,Stand!J16*Inittialize!$F$4,Stand!J17*Inittialize!$F$5,Stand!J18*Inittialize!$F$6,Stand!J19*Inittialize!$F$7,Stand!J20*Inittialize!$F$8,Stand!J21*Inittialize!$F$9,Stand!J22*Inittialize!$F$10,Stand!J23*Inittialize!$F$11)),HS!J13)</f>
        <v>-0.94835961437328298</v>
      </c>
      <c r="K13">
        <f>IF(Rules!$B$7=Rules!$D$7,2*(SUM(Stand!K14*Inittialize!$F$2,Stand!K15*Inittialize!$F$3,Stand!K16*Inittialize!$F$4,Stand!K17*Inittialize!$F$5,Stand!K18*Inittialize!$F$6,Stand!K19*Inittialize!$F$7,Stand!K20*Inittialize!$F$8,Stand!K21*Inittialize!$F$9,Stand!K22*Inittialize!$F$10,Stand!K23*Inittialize!$F$11)),HS!K13)</f>
        <v>-1.0733499884945488</v>
      </c>
    </row>
    <row r="14" spans="1:11" x14ac:dyDescent="0.3">
      <c r="A14">
        <v>16</v>
      </c>
      <c r="B14">
        <f>IF(Rules!$B$7=Rules!$D$7,2*(SUM(Stand!B15*Inittialize!$F$2,Stand!B16*Inittialize!$F$3,Stand!B17*Inittialize!$F$4,Stand!B18*Inittialize!$F$5,Stand!B19*Inittialize!$F$6,Stand!B20*Inittialize!$F$7,Stand!B21*Inittialize!$F$8,Stand!B22*Inittialize!$F$9,Stand!B23*Inittialize!$F$10,Stand!B24*Inittialize!$F$11)),HS!B14)</f>
        <v>-1.2096202369212965</v>
      </c>
      <c r="C14">
        <f>IF(Rules!$B$7=Rules!$D$7,2*(SUM(Stand!C15*Inittialize!$F$2,Stand!C16*Inittialize!$F$3,Stand!C17*Inittialize!$F$4,Stand!C18*Inittialize!$F$5,Stand!C19*Inittialize!$F$6,Stand!C20*Inittialize!$F$7,Stand!C21*Inittialize!$F$8,Stand!C22*Inittialize!$F$9,Stand!C23*Inittialize!$F$10,Stand!C24*Inittialize!$F$11)),HS!C14)</f>
        <v>-0.94198998595833627</v>
      </c>
      <c r="D14">
        <f>IF(Rules!$B$7=Rules!$D$7,2*(SUM(Stand!D15*Inittialize!$F$2,Stand!D16*Inittialize!$F$3,Stand!D17*Inittialize!$F$4,Stand!D18*Inittialize!$F$5,Stand!D19*Inittialize!$F$6,Stand!D20*Inittialize!$F$7,Stand!D21*Inittialize!$F$8,Stand!D22*Inittialize!$F$9,Stand!D23*Inittialize!$F$10,Stand!D24*Inittialize!$F$11)),HS!D14)</f>
        <v>-0.92753550468188795</v>
      </c>
      <c r="E14">
        <f>IF(Rules!$B$7=Rules!$D$7,2*(SUM(Stand!E15*Inittialize!$F$2,Stand!E16*Inittialize!$F$3,Stand!E17*Inittialize!$F$4,Stand!E18*Inittialize!$F$5,Stand!E19*Inittialize!$F$6,Stand!E20*Inittialize!$F$7,Stand!E21*Inittialize!$F$8,Stand!E22*Inittialize!$F$9,Stand!E23*Inittialize!$F$10,Stand!E24*Inittialize!$F$11)),HS!E14)</f>
        <v>-0.91257273172405284</v>
      </c>
      <c r="F14">
        <f>IF(OR(Rules!$B26=Rules!D26,Rules!$B$7=Rules!$D$7),2*(SUM(Stand!F15*Inittialize!$F$2,Stand!F16*Inittialize!$F$3,Stand!F17*Inittialize!$F$4,Stand!F18*Inittialize!$F$5,Stand!F19*Inittialize!$F$6,Stand!F20*Inittialize!$F$7,Stand!F21*Inittialize!$F$8,Stand!F22*Inittialize!$F$9,Stand!F23*Inittialize!$F$10,Stand!F24*Inittialize!$F$11)),HS!F14)</f>
        <v>-0.89903916295381292</v>
      </c>
      <c r="G14">
        <f>IF(OR(Rules!$B26=Rules!D26,Rules!$B$7=Rules!$D$7),2*(SUM(Stand!G15*Inittialize!$F$2,Stand!G16*Inittialize!$F$3,Stand!G17*Inittialize!$F$4,Stand!G18*Inittialize!$F$5,Stand!G19*Inittialize!$F$6,Stand!G20*Inittialize!$F$7,Stand!G21*Inittialize!$F$8,Stand!G22*Inittialize!$F$9,Stand!G23*Inittialize!$F$10,Stand!G24*Inittialize!$F$11)),HS!G14)</f>
        <v>-0.86185300545823329</v>
      </c>
      <c r="H14">
        <f>IF(Rules!$B$7=Rules!$D$7,2*(SUM(Stand!H15*Inittialize!$F$2,Stand!H16*Inittialize!$F$3,Stand!H17*Inittialize!$F$4,Stand!H18*Inittialize!$F$5,Stand!H19*Inittialize!$F$6,Stand!H20*Inittialize!$F$7,Stand!H21*Inittialize!$F$8,Stand!H22*Inittialize!$F$9,Stand!H23*Inittialize!$F$10,Stand!H24*Inittialize!$F$11)),HS!H14)</f>
        <v>-0.82955766213707893</v>
      </c>
      <c r="I14">
        <f>IF(Rules!$B$7=Rules!$D$7,2*(SUM(Stand!I15*Inittialize!$F$2,Stand!I16*Inittialize!$F$3,Stand!I17*Inittialize!$F$4,Stand!I18*Inittialize!$F$5,Stand!I19*Inittialize!$F$6,Stand!I20*Inittialize!$F$7,Stand!I21*Inittialize!$F$8,Stand!I22*Inittialize!$F$9,Stand!I23*Inittialize!$F$10,Stand!I24*Inittialize!$F$11)),HS!I14)</f>
        <v>-0.91688088329334838</v>
      </c>
      <c r="J14">
        <f>IF(Rules!$B$7=Rules!$D$7,2*(SUM(Stand!J15*Inittialize!$F$2,Stand!J16*Inittialize!$F$3,Stand!J17*Inittialize!$F$4,Stand!J18*Inittialize!$F$5,Stand!J19*Inittialize!$F$6,Stand!J20*Inittialize!$F$7,Stand!J21*Inittialize!$F$8,Stand!J22*Inittialize!$F$9,Stand!J23*Inittialize!$F$10,Stand!J24*Inittialize!$F$11)),HS!J14)</f>
        <v>-1.0186442788146506</v>
      </c>
      <c r="K14">
        <f>IF(Rules!$B$7=Rules!$D$7,2*(SUM(Stand!K15*Inittialize!$F$2,Stand!K16*Inittialize!$F$3,Stand!K17*Inittialize!$F$4,Stand!K18*Inittialize!$F$5,Stand!K19*Inittialize!$F$6,Stand!K20*Inittialize!$F$7,Stand!K21*Inittialize!$F$8,Stand!K22*Inittialize!$F$9,Stand!K23*Inittialize!$F$10,Stand!K24*Inittialize!$F$11)),HS!K14)</f>
        <v>-1.1386143197615333</v>
      </c>
    </row>
    <row r="15" spans="1:11" x14ac:dyDescent="0.3">
      <c r="A15">
        <v>17</v>
      </c>
      <c r="B15">
        <f>IF(Rules!$B$7=Rules!$D$7,2*(SUM(Stand!B16*Inittialize!$F$2,Stand!B17*Inittialize!$F$3,Stand!B18*Inittialize!$F$4,Stand!B19*Inittialize!$F$5,Stand!B20*Inittialize!$F$6,Stand!B21*Inittialize!$F$7,Stand!B22*Inittialize!$F$8,Stand!B23*Inittialize!$F$9,Stand!B24*Inittialize!$F$10,Stand!B25*Inittialize!$F$11)),HS!B15)</f>
        <v>-1.292026774114837</v>
      </c>
      <c r="C15">
        <f>IF(Rules!$B$7=Rules!$D$7,2*(SUM(Stand!C16*Inittialize!$F$2,Stand!C17*Inittialize!$F$3,Stand!C18*Inittialize!$F$4,Stand!C19*Inittialize!$F$5,Stand!C20*Inittialize!$F$6,Stand!C21*Inittialize!$F$7,Stand!C22*Inittialize!$F$8,Stand!C23*Inittialize!$F$9,Stand!C24*Inittialize!$F$10,Stand!C25*Inittialize!$F$11)),HS!C15)</f>
        <v>-1.0723015878534836</v>
      </c>
      <c r="D15">
        <f>IF(Rules!$B$7=Rules!$D$7,2*(SUM(Stand!D16*Inittialize!$F$2,Stand!D17*Inittialize!$F$3,Stand!D18*Inittialize!$F$4,Stand!D19*Inittialize!$F$5,Stand!D20*Inittialize!$F$6,Stand!D21*Inittialize!$F$7,Stand!D22*Inittialize!$F$8,Stand!D23*Inittialize!$F$9,Stand!D24*Inittialize!$F$10,Stand!D25*Inittialize!$F$11)),HS!D15)</f>
        <v>-1.0633483906165688</v>
      </c>
      <c r="E15">
        <f>IF(Rules!$B$7=Rules!$D$7,2*(SUM(Stand!E16*Inittialize!$F$2,Stand!E17*Inittialize!$F$3,Stand!E18*Inittialize!$F$4,Stand!E19*Inittialize!$F$5,Stand!E20*Inittialize!$F$6,Stand!E21*Inittialize!$F$7,Stand!E22*Inittialize!$F$8,Stand!E23*Inittialize!$F$9,Stand!E24*Inittialize!$F$10,Stand!E25*Inittialize!$F$11)),HS!E15)</f>
        <v>-1.0540229820093887</v>
      </c>
      <c r="F15">
        <f>IF(OR(Rules!$B26=Rules!D26,Rules!$B$7=Rules!$D$7),2*(SUM(Stand!F16*Inittialize!$F$2,Stand!F17*Inittialize!$F$3,Stand!F18*Inittialize!$F$4,Stand!F19*Inittialize!$F$5,Stand!F20*Inittialize!$F$6,Stand!F21*Inittialize!$F$7,Stand!F22*Inittialize!$F$8,Stand!F23*Inittialize!$F$9,Stand!F24*Inittialize!$F$10,Stand!F25*Inittialize!$F$11)),HS!F15)</f>
        <v>-1.0459712590207477</v>
      </c>
      <c r="G15">
        <f>IF(OR(Rules!$B26=Rules!D26,Rules!$B$7=Rules!$D$7),2*(SUM(Stand!G16*Inittialize!$F$2,Stand!G17*Inittialize!$F$3,Stand!G18*Inittialize!$F$4,Stand!G19*Inittialize!$F$5,Stand!G20*Inittialize!$F$6,Stand!G21*Inittialize!$F$7,Stand!G22*Inittialize!$F$8,Stand!G23*Inittialize!$F$9,Stand!G24*Inittialize!$F$10,Stand!G25*Inittialize!$F$11)),HS!G15)</f>
        <v>-1.0175051840233629</v>
      </c>
      <c r="H15">
        <f>IF(Rules!$B$7=Rules!$D$7,2*(SUM(Stand!H16*Inittialize!$F$2,Stand!H17*Inittialize!$F$3,Stand!H18*Inittialize!$F$4,Stand!H19*Inittialize!$F$5,Stand!H20*Inittialize!$F$6,Stand!H21*Inittialize!$F$7,Stand!H22*Inittialize!$F$8,Stand!H23*Inittialize!$F$9,Stand!H24*Inittialize!$F$10,Stand!H25*Inittialize!$F$11)),HS!H15)</f>
        <v>-0.96697166375512589</v>
      </c>
      <c r="I15">
        <f>IF(Rules!$B$7=Rules!$D$7,2*(SUM(Stand!I16*Inittialize!$F$2,Stand!I17*Inittialize!$F$3,Stand!I18*Inittialize!$F$4,Stand!I19*Inittialize!$F$5,Stand!I20*Inittialize!$F$6,Stand!I21*Inittialize!$F$7,Stand!I22*Inittialize!$F$8,Stand!I23*Inittialize!$F$9,Stand!I24*Inittialize!$F$10,Stand!I25*Inittialize!$F$11)),HS!I15)</f>
        <v>-1.0119653492858949</v>
      </c>
      <c r="J15">
        <f>IF(Rules!$B$7=Rules!$D$7,2*(SUM(Stand!J16*Inittialize!$F$2,Stand!J17*Inittialize!$F$3,Stand!J18*Inittialize!$F$4,Stand!J19*Inittialize!$F$5,Stand!J20*Inittialize!$F$6,Stand!J21*Inittialize!$F$7,Stand!J22*Inittialize!$F$8,Stand!J23*Inittialize!$F$9,Stand!J24*Inittialize!$F$10,Stand!J25*Inittialize!$F$11)),HS!J15)</f>
        <v>-1.1073897804076942</v>
      </c>
      <c r="K15">
        <f>IF(Rules!$B$7=Rules!$D$7,2*(SUM(Stand!K16*Inittialize!$F$2,Stand!K17*Inittialize!$F$3,Stand!K18*Inittialize!$F$4,Stand!K19*Inittialize!$F$5,Stand!K20*Inittialize!$F$6,Stand!K21*Inittialize!$F$7,Stand!K22*Inittialize!$F$8,Stand!K23*Inittialize!$F$9,Stand!K24*Inittialize!$F$10,Stand!K25*Inittialize!$F$11)),HS!K15)</f>
        <v>-1.2210208569550736</v>
      </c>
    </row>
    <row r="16" spans="1:11" x14ac:dyDescent="0.3">
      <c r="A16">
        <v>18</v>
      </c>
      <c r="B16">
        <f>IF(Rules!$B$7=Rules!$D$7,2*(SUM(Stand!B17*Inittialize!$F$2,Stand!B18*Inittialize!$F$3,Stand!B19*Inittialize!$F$4,Stand!B20*Inittialize!$F$5,Stand!B21*Inittialize!$F$6,Stand!B22*Inittialize!$F$7,Stand!B23*Inittialize!$F$8,Stand!B24*Inittialize!$F$9,Stand!B25*Inittialize!$F$10,Stand!B26*Inittialize!$F$11)),HS!B16)</f>
        <v>-1.4087177231614891</v>
      </c>
      <c r="C16">
        <f>IF(Rules!$B$7=Rules!$D$7,2*(SUM(Stand!C17*Inittialize!$F$2,Stand!C18*Inittialize!$F$3,Stand!C19*Inittialize!$F$4,Stand!C20*Inittialize!$F$5,Stand!C21*Inittialize!$F$6,Stand!C22*Inittialize!$F$7,Stand!C23*Inittialize!$F$8,Stand!C24*Inittialize!$F$9,Stand!C25*Inittialize!$F$10,Stand!C26*Inittialize!$F$11)),HS!C16)</f>
        <v>-1.2448772651182356</v>
      </c>
      <c r="D16">
        <f>IF(Rules!$B$7=Rules!$D$7,2*(SUM(Stand!D17*Inittialize!$F$2,Stand!D18*Inittialize!$F$3,Stand!D19*Inittialize!$F$4,Stand!D20*Inittialize!$F$5,Stand!D21*Inittialize!$F$6,Stand!D22*Inittialize!$F$7,Stand!D23*Inittialize!$F$8,Stand!D24*Inittialize!$F$9,Stand!D25*Inittialize!$F$10,Stand!D26*Inittialize!$F$11)),HS!D16)</f>
        <v>-1.2400099402844629</v>
      </c>
      <c r="E16">
        <f>IF(Rules!$B$7=Rules!$D$7,2*(SUM(Stand!E17*Inittialize!$F$2,Stand!E18*Inittialize!$F$3,Stand!E19*Inittialize!$F$4,Stand!E20*Inittialize!$F$5,Stand!E21*Inittialize!$F$6,Stand!E22*Inittialize!$F$7,Stand!E23*Inittialize!$F$8,Stand!E24*Inittialize!$F$9,Stand!E25*Inittialize!$F$10,Stand!E26*Inittialize!$F$11)),HS!E16)</f>
        <v>-1.2349236646551558</v>
      </c>
      <c r="F16">
        <f>IF(OR(Rules!$B26=Rules!D26,Rules!$B$7=Rules!$D$7),2*(SUM(Stand!F17*Inittialize!$F$2,Stand!F18*Inittialize!$F$3,Stand!F19*Inittialize!$F$4,Stand!F20*Inittialize!$F$5,Stand!F21*Inittialize!$F$6,Stand!F22*Inittialize!$F$7,Stand!F23*Inittialize!$F$8,Stand!F24*Inittialize!$F$9,Stand!F25*Inittialize!$F$10,Stand!F26*Inittialize!$F$11)),HS!F16)</f>
        <v>-1.2305191351709288</v>
      </c>
      <c r="G16">
        <f>IF(OR(Rules!$B26=Rules!D26,Rules!$B$7=Rules!$D$7),2*(SUM(Stand!G17*Inittialize!$F$2,Stand!G18*Inittialize!$F$3,Stand!G19*Inittialize!$F$4,Stand!G20*Inittialize!$F$5,Stand!G21*Inittialize!$F$6,Stand!G22*Inittialize!$F$7,Stand!G23*Inittialize!$F$8,Stand!G24*Inittialize!$F$9,Stand!G25*Inittialize!$F$10,Stand!G26*Inittialize!$F$11)),HS!G16)</f>
        <v>-1.214958094184424</v>
      </c>
      <c r="H16">
        <f>IF(Rules!$B$7=Rules!$D$7,2*(SUM(Stand!H17*Inittialize!$F$2,Stand!H18*Inittialize!$F$3,Stand!H19*Inittialize!$F$4,Stand!H20*Inittialize!$F$5,Stand!H21*Inittialize!$F$6,Stand!H22*Inittialize!$F$7,Stand!H23*Inittialize!$F$8,Stand!H24*Inittialize!$F$9,Stand!H25*Inittialize!$F$10,Stand!H26*Inittialize!$F$11)),HS!H16)</f>
        <v>-1.1822876894992107</v>
      </c>
      <c r="I16">
        <f>IF(Rules!$B$7=Rules!$D$7,2*(SUM(Stand!I17*Inittialize!$F$2,Stand!I18*Inittialize!$F$3,Stand!I19*Inittialize!$F$4,Stand!I20*Inittialize!$F$5,Stand!I21*Inittialize!$F$6,Stand!I22*Inittialize!$F$7,Stand!I23*Inittialize!$F$8,Stand!I24*Inittialize!$F$9,Stand!I25*Inittialize!$F$10,Stand!I26*Inittialize!$F$11)),HS!I16)</f>
        <v>-1.1821117106119141</v>
      </c>
      <c r="J16">
        <f>IF(Rules!$B$7=Rules!$D$7,2*(SUM(Stand!J17*Inittialize!$F$2,Stand!J18*Inittialize!$F$3,Stand!J19*Inittialize!$F$4,Stand!J20*Inittialize!$F$5,Stand!J21*Inittialize!$F$6,Stand!J22*Inittialize!$F$7,Stand!J23*Inittialize!$F$8,Stand!J24*Inittialize!$F$9,Stand!J25*Inittialize!$F$10,Stand!J26*Inittialize!$F$11)),HS!J16)</f>
        <v>-1.2330569563040892</v>
      </c>
      <c r="K16">
        <f>IF(Rules!$B$7=Rules!$D$7,2*(SUM(Stand!K17*Inittialize!$F$2,Stand!K18*Inittialize!$F$3,Stand!K19*Inittialize!$F$4,Stand!K20*Inittialize!$F$5,Stand!K21*Inittialize!$F$6,Stand!K22*Inittialize!$F$7,Stand!K23*Inittialize!$F$8,Stand!K24*Inittialize!$F$9,Stand!K25*Inittialize!$F$10,Stand!K26*Inittialize!$F$11)),HS!K16)</f>
        <v>-1.3377118060017259</v>
      </c>
    </row>
    <row r="17" spans="1:11" x14ac:dyDescent="0.3">
      <c r="A17">
        <v>19</v>
      </c>
      <c r="B17">
        <f>IF(Rules!$B$7=Rules!$D$7,2*(SUM(Stand!B18*Inittialize!$F$2,Stand!B19*Inittialize!$F$3,Stand!B20*Inittialize!$F$4,Stand!B21*Inittialize!$F$5,Stand!B22*Inittialize!$F$6,Stand!B23*Inittialize!$F$7,Stand!B24*Inittialize!$F$8,Stand!B25*Inittialize!$F$9,Stand!B26*Inittialize!$F$10,Stand!B27*Inittialize!$F$11)),HS!B17)</f>
        <v>-1.5596930840612537</v>
      </c>
      <c r="C17">
        <f>IF(Rules!$B$7=Rules!$D$7,2*(SUM(Stand!C18*Inittialize!$F$2,Stand!C19*Inittialize!$F$3,Stand!C20*Inittialize!$F$4,Stand!C21*Inittialize!$F$5,Stand!C22*Inittialize!$F$6,Stand!C23*Inittialize!$F$7,Stand!C24*Inittialize!$F$8,Stand!C25*Inittialize!$F$9,Stand!C26*Inittialize!$F$10,Stand!C27*Inittialize!$F$11)),HS!C17)</f>
        <v>-1.4581549091214032</v>
      </c>
      <c r="D17">
        <f>IF(Rules!$B$7=Rules!$D$7,2*(SUM(Stand!D18*Inittialize!$F$2,Stand!D19*Inittialize!$F$3,Stand!D20*Inittialize!$F$4,Stand!D21*Inittialize!$F$5,Stand!D22*Inittialize!$F$6,Stand!D23*Inittialize!$F$7,Stand!D24*Inittialize!$F$8,Stand!D25*Inittialize!$F$9,Stand!D26*Inittialize!$F$10,Stand!D27*Inittialize!$F$11)),HS!D17)</f>
        <v>-1.4560657766841185</v>
      </c>
      <c r="E17">
        <f>IF(Rules!$B$7=Rules!$D$7,2*(SUM(Stand!E18*Inittialize!$F$2,Stand!E19*Inittialize!$F$3,Stand!E20*Inittialize!$F$4,Stand!E21*Inittialize!$F$5,Stand!E22*Inittialize!$F$6,Stand!E23*Inittialize!$F$7,Stand!E24*Inittialize!$F$8,Stand!E25*Inittialize!$F$9,Stand!E26*Inittialize!$F$10,Stand!E27*Inittialize!$F$11)),HS!E17)</f>
        <v>-1.4538742684747707</v>
      </c>
      <c r="F17">
        <f>IF(OR(Rules!$B26=Rules!D26,Rules!$B$7=Rules!$D$7),2*(SUM(Stand!F18*Inittialize!$F$2,Stand!F19*Inittialize!$F$3,Stand!F20*Inittialize!$F$4,Stand!F21*Inittialize!$F$5,Stand!F22*Inittialize!$F$6,Stand!F23*Inittialize!$F$7,Stand!F24*Inittialize!$F$8,Stand!F25*Inittialize!$F$9,Stand!F26*Inittialize!$F$10,Stand!F27*Inittialize!$F$11)),HS!F17)</f>
        <v>-1.4519825358110645</v>
      </c>
      <c r="G17">
        <f>IF(OR(Rules!$B26=Rules!D26,Rules!$B$7=Rules!$D$7),2*(SUM(Stand!G18*Inittialize!$F$2,Stand!G19*Inittialize!$F$3,Stand!G20*Inittialize!$F$4,Stand!G21*Inittialize!$F$5,Stand!G22*Inittialize!$F$6,Stand!G23*Inittialize!$F$7,Stand!G24*Inittialize!$F$8,Stand!G25*Inittialize!$F$9,Stand!G26*Inittialize!$F$10,Stand!G27*Inittialize!$F$11)),HS!G17)</f>
        <v>-1.4451084132286272</v>
      </c>
      <c r="H17">
        <f>IF(Rules!$B$7=Rules!$D$7,2*(SUM(Stand!H18*Inittialize!$F$2,Stand!H19*Inittialize!$F$3,Stand!H20*Inittialize!$F$4,Stand!H21*Inittialize!$F$5,Stand!H22*Inittialize!$F$6,Stand!H23*Inittialize!$F$7,Stand!H24*Inittialize!$F$8,Stand!H25*Inittialize!$F$9,Stand!H26*Inittialize!$F$10,Stand!H27*Inittialize!$F$11)),HS!H17)</f>
        <v>-1.4308994580766619</v>
      </c>
      <c r="I17">
        <f>IF(Rules!$B$7=Rules!$D$7,2*(SUM(Stand!I18*Inittialize!$F$2,Stand!I19*Inittialize!$F$3,Stand!I20*Inittialize!$F$4,Stand!I21*Inittialize!$F$5,Stand!I22*Inittialize!$F$6,Stand!I23*Inittialize!$F$7,Stand!I24*Inittialize!$F$8,Stand!I25*Inittialize!$F$9,Stand!I26*Inittialize!$F$10,Stand!I27*Inittialize!$F$11)),HS!I17)</f>
        <v>-1.4273199672714054</v>
      </c>
      <c r="J17">
        <f>IF(Rules!$B$7=Rules!$D$7,2*(SUM(Stand!J18*Inittialize!$F$2,Stand!J19*Inittialize!$F$3,Stand!J20*Inittialize!$F$4,Stand!J21*Inittialize!$F$5,Stand!J22*Inittialize!$F$6,Stand!J23*Inittialize!$F$7,Stand!J24*Inittialize!$F$8,Stand!J25*Inittialize!$F$9,Stand!J26*Inittialize!$F$10,Stand!J27*Inittialize!$F$11)),HS!J17)</f>
        <v>-1.4311487650837169</v>
      </c>
      <c r="K17">
        <f>IF(Rules!$B$7=Rules!$D$7,2*(SUM(Stand!K18*Inittialize!$F$2,Stand!K19*Inittialize!$F$3,Stand!K20*Inittialize!$F$4,Stand!K21*Inittialize!$F$5,Stand!K22*Inittialize!$F$6,Stand!K23*Inittialize!$F$7,Stand!K24*Inittialize!$F$8,Stand!K25*Inittialize!$F$9,Stand!K26*Inittialize!$F$10,Stand!K27*Inittialize!$F$11)),HS!K17)</f>
        <v>-1.4886871669014903</v>
      </c>
    </row>
    <row r="18" spans="1:11" x14ac:dyDescent="0.3">
      <c r="A18">
        <v>20</v>
      </c>
      <c r="B18">
        <f>IF(Rules!$B$7=Rules!$D$7,2*(SUM(Stand!B19*Inittialize!$F$2,Stand!B20*Inittialize!$F$3,Stand!B21*Inittialize!$F$4,Stand!B22*Inittialize!$F$5,Stand!B23*Inittialize!$F$6,Stand!B24*Inittialize!$F$7,Stand!B25*Inittialize!$F$8,Stand!B26*Inittialize!$F$9,Stand!B27*Inittialize!$F$10,Stand!B28*Inittialize!$F$11)),HS!B18)</f>
        <v>-1.7449528568141299</v>
      </c>
      <c r="C18">
        <f>IF(Rules!$B$7=Rules!$D$7,2*(SUM(Stand!C19*Inittialize!$F$2,Stand!C20*Inittialize!$F$3,Stand!C21*Inittialize!$F$4,Stand!C22*Inittialize!$F$5,Stand!C23*Inittialize!$F$6,Stand!C24*Inittialize!$F$7,Stand!C25*Inittialize!$F$8,Stand!C26*Inittialize!$F$9,Stand!C27*Inittialize!$F$10,Stand!C28*Inittialize!$F$11)),HS!C18)</f>
        <v>-1.7104605360778402</v>
      </c>
      <c r="D18">
        <f>IF(Rules!$B$7=Rules!$D$7,2*(SUM(Stand!D19*Inittialize!$F$2,Stand!D20*Inittialize!$F$3,Stand!D21*Inittialize!$F$4,Stand!D22*Inittialize!$F$5,Stand!D23*Inittialize!$F$6,Stand!D24*Inittialize!$F$7,Stand!D25*Inittialize!$F$8,Stand!D26*Inittialize!$F$9,Stand!D27*Inittialize!$F$10,Stand!D28*Inittialize!$F$11)),HS!D18)</f>
        <v>-1.7099537911843463</v>
      </c>
      <c r="E18">
        <f>IF(Rules!$B$7=Rules!$D$7,2*(SUM(Stand!E19*Inittialize!$F$2,Stand!E20*Inittialize!$F$3,Stand!E21*Inittialize!$F$4,Stand!E22*Inittialize!$F$5,Stand!E23*Inittialize!$F$6,Stand!E24*Inittialize!$F$7,Stand!E25*Inittialize!$F$8,Stand!E26*Inittialize!$F$9,Stand!E27*Inittialize!$F$10,Stand!E28*Inittialize!$F$11)),HS!E18)</f>
        <v>-1.7094204164667817</v>
      </c>
      <c r="F18">
        <f>IF(OR(Rules!$B26=Rules!D26,Rules!$B$7=Rules!$D$7),2*(SUM(Stand!F19*Inittialize!$F$2,Stand!F20*Inittialize!$F$3,Stand!F21*Inittialize!$F$4,Stand!F22*Inittialize!$F$5,Stand!F23*Inittialize!$F$6,Stand!F24*Inittialize!$F$7,Stand!F25*Inittialize!$F$8,Stand!F26*Inittialize!$F$9,Stand!F27*Inittialize!$F$10,Stand!F28*Inittialize!$F$11)),HS!F18)</f>
        <v>-1.7089609497545724</v>
      </c>
      <c r="G18">
        <f>IF(OR(Rules!$B26=Rules!D26,Rules!$B$7=Rules!$D$7),2*(SUM(Stand!G19*Inittialize!$F$2,Stand!G20*Inittialize!$F$3,Stand!G21*Inittialize!$F$4,Stand!G22*Inittialize!$F$5,Stand!G23*Inittialize!$F$6,Stand!G24*Inittialize!$F$7,Stand!G25*Inittialize!$F$8,Stand!G26*Inittialize!$F$9,Stand!G27*Inittialize!$F$10,Stand!G28*Inittialize!$F$11)),HS!G18)</f>
        <v>-1.70725588556268</v>
      </c>
      <c r="H18">
        <f>IF(Rules!$B$7=Rules!$D$7,2*(SUM(Stand!H19*Inittialize!$F$2,Stand!H20*Inittialize!$F$3,Stand!H21*Inittialize!$F$4,Stand!H22*Inittialize!$F$5,Stand!H23*Inittialize!$F$6,Stand!H24*Inittialize!$F$7,Stand!H25*Inittialize!$F$8,Stand!H26*Inittialize!$F$9,Stand!H27*Inittialize!$F$10,Stand!H28*Inittialize!$F$11)),HS!H18)</f>
        <v>-1.7037036467746889</v>
      </c>
      <c r="I18">
        <f>IF(Rules!$B$7=Rules!$D$7,2*(SUM(Stand!I19*Inittialize!$F$2,Stand!I20*Inittialize!$F$3,Stand!I21*Inittialize!$F$4,Stand!I22*Inittialize!$F$5,Stand!I23*Inittialize!$F$6,Stand!I24*Inittialize!$F$7,Stand!I25*Inittialize!$F$8,Stand!I26*Inittialize!$F$9,Stand!I27*Inittialize!$F$10,Stand!I28*Inittialize!$F$11)),HS!I18)</f>
        <v>-1.7029838379716975</v>
      </c>
      <c r="J18">
        <f>IF(Rules!$B$7=Rules!$D$7,2*(SUM(Stand!J19*Inittialize!$F$2,Stand!J20*Inittialize!$F$3,Stand!J21*Inittialize!$F$4,Stand!J22*Inittialize!$F$5,Stand!J23*Inittialize!$F$6,Stand!J24*Inittialize!$F$7,Stand!J25*Inittialize!$F$8,Stand!J26*Inittialize!$F$9,Stand!J27*Inittialize!$F$10,Stand!J28*Inittialize!$F$11)),HS!J18)</f>
        <v>-1.7016652067465778</v>
      </c>
      <c r="K18">
        <f>IF(Rules!$B$7=Rules!$D$7,2*(SUM(Stand!K19*Inittialize!$F$2,Stand!K20*Inittialize!$F$3,Stand!K21*Inittialize!$F$4,Stand!K22*Inittialize!$F$5,Stand!K23*Inittialize!$F$6,Stand!K24*Inittialize!$F$7,Stand!K25*Inittialize!$F$8,Stand!K26*Inittialize!$F$9,Stand!K27*Inittialize!$F$10,Stand!K28*Inittialize!$F$11)),HS!K18)</f>
        <v>-1.7094498982342485</v>
      </c>
    </row>
    <row r="19" spans="1:11" x14ac:dyDescent="0.3">
      <c r="A19">
        <v>21</v>
      </c>
      <c r="B19">
        <f>IF(Rules!$B$7=Rules!$D$7,2*(SUM(Stand!B20*Inittialize!$F$2,Stand!B21*Inittialize!$F$3,Stand!B22*Inittialize!$F$4,Stand!B23*Inittialize!$F$5,Stand!B24*Inittialize!$F$6,Stand!B25*Inittialize!$F$7,Stand!B26*Inittialize!$F$8,Stand!B27*Inittialize!$F$9,Stand!B28*Inittialize!$F$10,Stand!B29*Inittialize!$F$11)),HS!B19)</f>
        <v>-2</v>
      </c>
      <c r="C19">
        <f>IF(Rules!$B$7=Rules!$D$7,2*(SUM(Stand!C20*Inittialize!$F$2,Stand!C21*Inittialize!$F$3,Stand!C22*Inittialize!$F$4,Stand!C23*Inittialize!$F$5,Stand!C24*Inittialize!$F$6,Stand!C25*Inittialize!$F$7,Stand!C26*Inittialize!$F$8,Stand!C27*Inittialize!$F$9,Stand!C28*Inittialize!$F$10,Stand!C29*Inittialize!$F$11)),HS!C19)</f>
        <v>-2</v>
      </c>
      <c r="D19">
        <f>IF(Rules!$B$7=Rules!$D$7,2*(SUM(Stand!D20*Inittialize!$F$2,Stand!D21*Inittialize!$F$3,Stand!D22*Inittialize!$F$4,Stand!D23*Inittialize!$F$5,Stand!D24*Inittialize!$F$6,Stand!D25*Inittialize!$F$7,Stand!D26*Inittialize!$F$8,Stand!D27*Inittialize!$F$9,Stand!D28*Inittialize!$F$10,Stand!D29*Inittialize!$F$11)),HS!D19)</f>
        <v>-2</v>
      </c>
      <c r="E19">
        <f>IF(Rules!$B$7=Rules!$D$7,2*(SUM(Stand!E20*Inittialize!$F$2,Stand!E21*Inittialize!$F$3,Stand!E22*Inittialize!$F$4,Stand!E23*Inittialize!$F$5,Stand!E24*Inittialize!$F$6,Stand!E25*Inittialize!$F$7,Stand!E26*Inittialize!$F$8,Stand!E27*Inittialize!$F$9,Stand!E28*Inittialize!$F$10,Stand!E29*Inittialize!$F$11)),HS!E19)</f>
        <v>-2</v>
      </c>
      <c r="F19">
        <f>IF(OR(Rules!$B26=Rules!D26,Rules!$B$7=Rules!$D$7),2*(SUM(Stand!F20*Inittialize!$F$2,Stand!F21*Inittialize!$F$3,Stand!F22*Inittialize!$F$4,Stand!F23*Inittialize!$F$5,Stand!F24*Inittialize!$F$6,Stand!F25*Inittialize!$F$7,Stand!F26*Inittialize!$F$8,Stand!F27*Inittialize!$F$9,Stand!F28*Inittialize!$F$10,Stand!F29*Inittialize!$F$11)),HS!F19)</f>
        <v>-2</v>
      </c>
      <c r="G19">
        <f>IF(OR(Rules!$B26=Rules!D26,Rules!$B$7=Rules!$D$7),2*(SUM(Stand!G20*Inittialize!$F$2,Stand!G21*Inittialize!$F$3,Stand!G22*Inittialize!$F$4,Stand!G23*Inittialize!$F$5,Stand!G24*Inittialize!$F$6,Stand!G25*Inittialize!$F$7,Stand!G26*Inittialize!$F$8,Stand!G27*Inittialize!$F$9,Stand!G28*Inittialize!$F$10,Stand!G29*Inittialize!$F$11)),HS!G19)</f>
        <v>-2</v>
      </c>
      <c r="H19">
        <f>IF(Rules!$B$7=Rules!$D$7,2*(SUM(Stand!H20*Inittialize!$F$2,Stand!H21*Inittialize!$F$3,Stand!H22*Inittialize!$F$4,Stand!H23*Inittialize!$F$5,Stand!H24*Inittialize!$F$6,Stand!H25*Inittialize!$F$7,Stand!H26*Inittialize!$F$8,Stand!H27*Inittialize!$F$9,Stand!H28*Inittialize!$F$10,Stand!H29*Inittialize!$F$11)),HS!H19)</f>
        <v>-2</v>
      </c>
      <c r="I19">
        <f>IF(Rules!$B$7=Rules!$D$7,2*(SUM(Stand!I20*Inittialize!$F$2,Stand!I21*Inittialize!$F$3,Stand!I22*Inittialize!$F$4,Stand!I23*Inittialize!$F$5,Stand!I24*Inittialize!$F$6,Stand!I25*Inittialize!$F$7,Stand!I26*Inittialize!$F$8,Stand!I27*Inittialize!$F$9,Stand!I28*Inittialize!$F$10,Stand!I29*Inittialize!$F$11)),HS!I19)</f>
        <v>-2</v>
      </c>
      <c r="J19">
        <f>IF(Rules!$B$7=Rules!$D$7,2*(SUM(Stand!J20*Inittialize!$F$2,Stand!J21*Inittialize!$F$3,Stand!J22*Inittialize!$F$4,Stand!J23*Inittialize!$F$5,Stand!J24*Inittialize!$F$6,Stand!J25*Inittialize!$F$7,Stand!J26*Inittialize!$F$8,Stand!J27*Inittialize!$F$9,Stand!J28*Inittialize!$F$10,Stand!J29*Inittialize!$F$11)),HS!J19)</f>
        <v>-2</v>
      </c>
      <c r="K19">
        <f>IF(Rules!$B$7=Rules!$D$7,2*(SUM(Stand!K20*Inittialize!$F$2,Stand!K21*Inittialize!$F$3,Stand!K22*Inittialize!$F$4,Stand!K23*Inittialize!$F$5,Stand!K24*Inittialize!$F$6,Stand!K25*Inittialize!$F$7,Stand!K26*Inittialize!$F$8,Stand!K27*Inittialize!$F$9,Stand!K28*Inittialize!$F$10,Stand!K29*Inittialize!$F$11)),HS!K19)</f>
        <v>-2</v>
      </c>
    </row>
    <row r="20" spans="1:11" x14ac:dyDescent="0.3">
      <c r="A20"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 x14ac:dyDescent="0.3">
      <c r="A21"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3">
      <c r="A22"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3">
      <c r="A23"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3">
      <c r="A24"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3">
      <c r="A25"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3">
      <c r="A26"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3">
      <c r="A27"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3">
      <c r="A28"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3">
      <c r="A29"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 x14ac:dyDescent="0.3">
      <c r="A31" t="s">
        <v>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</row>
    <row r="32" spans="1:11" x14ac:dyDescent="0.3">
      <c r="A32">
        <v>12</v>
      </c>
      <c r="B32">
        <f>IF(Rules!$B$7=Rules!$D$7,2*SUM(Stand!B33*Inittialize!$F$2,Stand!B34*Inittialize!$F$3,Stand!B35*Inittialize!$F$4,Stand!B36*Inittialize!$F$5,Stand!B37*Inittialize!$F$6,Stand!B38*Inittialize!$F$7,Stand!B39*Inittialize!$F$8,Stand!B40*Inittialize!$F$9,Stand!B41*Inittialize!$F$10,Stand!B42*Inittialize!$F$11),HS!B32)</f>
        <v>-0.68750558678542162</v>
      </c>
      <c r="C32">
        <f>IF(Rules!$B$7=Rules!$D$7,2*SUM(Stand!C33*Inittialize!$F$2,Stand!C34*Inittialize!$F$3,Stand!C35*Inittialize!$F$4,Stand!C36*Inittialize!$F$5,Stand!C37*Inittialize!$F$6,Stand!C38*Inittialize!$F$7,Stand!C39*Inittialize!$F$8,Stand!C40*Inittialize!$F$9,Stand!C41*Inittialize!$F$10,Stand!C42*Inittialize!$F$11),HS!C32)</f>
        <v>-7.1569957908216006E-2</v>
      </c>
      <c r="D32">
        <f>IF(Rules!$B$7=Rules!$D$7,2*SUM(Stand!D33*Inittialize!$F$2,Stand!D34*Inittialize!$F$3,Stand!D35*Inittialize!$F$4,Stand!D36*Inittialize!$F$5,Stand!D37*Inittialize!$F$6,Stand!D38*Inittialize!$F$7,Stand!D39*Inittialize!$F$8,Stand!D40*Inittialize!$F$9,Stand!D41*Inittialize!$F$10,Stand!D42*Inittialize!$F$11),HS!D32)</f>
        <v>-7.2280945104583327E-3</v>
      </c>
      <c r="E32">
        <f>IF(Rules!$B$7=Rules!$D$7,2*SUM(Stand!E33*Inittialize!$F$2,Stand!E34*Inittialize!$F$3,Stand!E35*Inittialize!$F$4,Stand!E36*Inittialize!$F$5,Stand!E37*Inittialize!$F$6,Stand!E38*Inittialize!$F$7,Stand!E39*Inittialize!$F$8,Stand!E40*Inittialize!$F$9,Stand!E41*Inittialize!$F$10,Stand!E42*Inittialize!$F$11),HS!E32)</f>
        <v>5.842651874374491E-2</v>
      </c>
      <c r="F32">
        <f>IF(OR(Rules!$B26=Rules!D26,Rules!$B$7=Rules!$D$7),2*SUM(Stand!F33*Inittialize!$F$2,Stand!F34*Inittialize!$F$3,Stand!F35*Inittialize!$F$4,Stand!F36*Inittialize!$F$5,Stand!F37*Inittialize!$F$6,Stand!F38*Inittialize!$F$7,Stand!F39*Inittialize!$F$8,Stand!F40*Inittialize!$F$9,Stand!F41*Inittialize!$F$10,Stand!F42*Inittialize!$F$11),HS!F32)</f>
        <v>0.12595448524867892</v>
      </c>
      <c r="G32">
        <f>IF(OR(Rules!$B26=Rules!D26,Rules!$B$7=Rules!$D$7),2*SUM(Stand!G33*Inittialize!$F$2,Stand!G34*Inittialize!$F$3,Stand!G35*Inittialize!$F$4,Stand!G36*Inittialize!$F$5,Stand!G37*Inittialize!$F$6,Stand!G38*Inittialize!$F$7,Stand!G39*Inittialize!$F$8,Stand!G40*Inittialize!$F$9,Stand!G41*Inittialize!$F$10,Stand!G42*Inittialize!$F$11),HS!G32)</f>
        <v>0.17974820582791498</v>
      </c>
      <c r="H32">
        <f>IF(Rules!$B$7=Rules!$D$7,2*SUM(Stand!H33*Inittialize!$F$2,Stand!H34*Inittialize!$F$3,Stand!H35*Inittialize!$F$4,Stand!H36*Inittialize!$F$5,Stand!H37*Inittialize!$F$6,Stand!H38*Inittialize!$F$7,Stand!H39*Inittialize!$F$8,Stand!H40*Inittialize!$F$9,Stand!H41*Inittialize!$F$10,Stand!H42*Inittialize!$F$11),HS!H32)</f>
        <v>-0.1838655800163817</v>
      </c>
      <c r="I32">
        <f>IF(Rules!$B$7=Rules!$D$7,2*SUM(Stand!I33*Inittialize!$F$2,Stand!I34*Inittialize!$F$3,Stand!I35*Inittialize!$F$4,Stand!I36*Inittialize!$F$5,Stand!I37*Inittialize!$F$6,Stand!I38*Inittialize!$F$7,Stand!I39*Inittialize!$F$8,Stand!I40*Inittialize!$F$9,Stand!I41*Inittialize!$F$10,Stand!I42*Inittialize!$F$11),HS!I32)</f>
        <v>-0.3144409023673389</v>
      </c>
      <c r="J32">
        <f>IF(Rules!$B$7=Rules!$D$7,2*SUM(Stand!J33*Inittialize!$F$2,Stand!J34*Inittialize!$F$3,Stand!J35*Inittialize!$F$4,Stand!J36*Inittialize!$F$5,Stand!J37*Inittialize!$F$6,Stand!J38*Inittialize!$F$7,Stand!J39*Inittialize!$F$8,Stand!J40*Inittialize!$F$9,Stand!J41*Inittialize!$F$10,Stand!J42*Inittialize!$F$11),HS!J32)</f>
        <v>-0.45636696328370863</v>
      </c>
      <c r="K32">
        <f>IF(Rules!$B$7=Rules!$D$7,2*SUM(Stand!K33*Inittialize!$F$2,Stand!K34*Inittialize!$F$3,Stand!K35*Inittialize!$F$4,Stand!K36*Inittialize!$F$5,Stand!K37*Inittialize!$F$6,Stand!K38*Inittialize!$F$7,Stand!K39*Inittialize!$F$8,Stand!K40*Inittialize!$F$9,Stand!K41*Inittialize!$F$10,Stand!K42*Inittialize!$F$11),HS!K32)</f>
        <v>-0.61649966962565828</v>
      </c>
    </row>
    <row r="33" spans="1:11" x14ac:dyDescent="0.3">
      <c r="A33">
        <v>13</v>
      </c>
      <c r="B33">
        <f>IF(Rules!$B$7=Rules!$D$7,2*SUM(Stand!B34*Inittialize!$F$2,Stand!B35*Inittialize!$F$3,Stand!B36*Inittialize!$F$4,Stand!B37*Inittialize!$F$5,Stand!B38*Inittialize!$F$6,Stand!B39*Inittialize!$F$7,Stand!B40*Inittialize!$F$8,Stand!B41*Inittialize!$F$9,Stand!B42*Inittialize!$F$10,Stand!B43*Inittialize!$F$11),HS!B33)</f>
        <v>-0.68750558678542173</v>
      </c>
      <c r="C33">
        <f>IF(Rules!$B$7=Rules!$D$7,2*SUM(Stand!C34*Inittialize!$F$2,Stand!C35*Inittialize!$F$3,Stand!C36*Inittialize!$F$4,Stand!C37*Inittialize!$F$5,Stand!C38*Inittialize!$F$6,Stand!C39*Inittialize!$F$7,Stand!C40*Inittialize!$F$8,Stand!C41*Inittialize!$F$9,Stand!C42*Inittialize!$F$10,Stand!C43*Inittialize!$F$11),HS!C33)</f>
        <v>-7.156995790821602E-2</v>
      </c>
      <c r="D33">
        <f>IF(Rules!$B$7=Rules!$D$7,2*SUM(Stand!D34*Inittialize!$F$2,Stand!D35*Inittialize!$F$3,Stand!D36*Inittialize!$F$4,Stand!D37*Inittialize!$F$5,Stand!D38*Inittialize!$F$6,Stand!D39*Inittialize!$F$7,Stand!D40*Inittialize!$F$8,Stand!D41*Inittialize!$F$9,Stand!D42*Inittialize!$F$10,Stand!D43*Inittialize!$F$11),HS!D33)</f>
        <v>-7.228094510458305E-3</v>
      </c>
      <c r="E33">
        <f>IF(Rules!$B$7=Rules!$D$7,2*SUM(Stand!E34*Inittialize!$F$2,Stand!E35*Inittialize!$F$3,Stand!E36*Inittialize!$F$4,Stand!E37*Inittialize!$F$5,Stand!E38*Inittialize!$F$6,Stand!E39*Inittialize!$F$7,Stand!E40*Inittialize!$F$8,Stand!E41*Inittialize!$F$9,Stand!E42*Inittialize!$F$10,Stand!E43*Inittialize!$F$11),HS!E33)</f>
        <v>5.842651874374491E-2</v>
      </c>
      <c r="F33">
        <f>IF(OR(Rules!$B26=Rules!D26,Rules!$B$7=Rules!$D$7),2*SUM(Stand!F34*Inittialize!$F$2,Stand!F35*Inittialize!$F$3,Stand!F36*Inittialize!$F$4,Stand!F37*Inittialize!$F$5,Stand!F38*Inittialize!$F$6,Stand!F39*Inittialize!$F$7,Stand!F40*Inittialize!$F$8,Stand!F41*Inittialize!$F$9,Stand!F42*Inittialize!$F$10,Stand!F43*Inittialize!$F$11),HS!F33)</f>
        <v>0.12595448524867886</v>
      </c>
      <c r="G33">
        <f>IF(OR(Rules!$B26=Rules!D26,Rules!$B$7=Rules!$D$7),2*SUM(Stand!G34*Inittialize!$F$2,Stand!G35*Inittialize!$F$3,Stand!G36*Inittialize!$F$4,Stand!G37*Inittialize!$F$5,Stand!G38*Inittialize!$F$6,Stand!G39*Inittialize!$F$7,Stand!G40*Inittialize!$F$8,Stand!G41*Inittialize!$F$9,Stand!G42*Inittialize!$F$10,Stand!G43*Inittialize!$F$11),HS!G33)</f>
        <v>0.17974820582791498</v>
      </c>
      <c r="H33">
        <f>IF(Rules!$B$7=Rules!$D$7,2*SUM(Stand!H34*Inittialize!$F$2,Stand!H35*Inittialize!$F$3,Stand!H36*Inittialize!$F$4,Stand!H37*Inittialize!$F$5,Stand!H38*Inittialize!$F$6,Stand!H39*Inittialize!$F$7,Stand!H40*Inittialize!$F$8,Stand!H41*Inittialize!$F$9,Stand!H42*Inittialize!$F$10,Stand!H43*Inittialize!$F$11),HS!H33)</f>
        <v>-0.1838655800163817</v>
      </c>
      <c r="I33">
        <f>IF(Rules!$B$7=Rules!$D$7,2*SUM(Stand!I34*Inittialize!$F$2,Stand!I35*Inittialize!$F$3,Stand!I36*Inittialize!$F$4,Stand!I37*Inittialize!$F$5,Stand!I38*Inittialize!$F$6,Stand!I39*Inittialize!$F$7,Stand!I40*Inittialize!$F$8,Stand!I41*Inittialize!$F$9,Stand!I42*Inittialize!$F$10,Stand!I43*Inittialize!$F$11),HS!I33)</f>
        <v>-0.31444090236733896</v>
      </c>
      <c r="J33">
        <f>IF(Rules!$B$7=Rules!$D$7,2*SUM(Stand!J34*Inittialize!$F$2,Stand!J35*Inittialize!$F$3,Stand!J36*Inittialize!$F$4,Stand!J37*Inittialize!$F$5,Stand!J38*Inittialize!$F$6,Stand!J39*Inittialize!$F$7,Stand!J40*Inittialize!$F$8,Stand!J41*Inittialize!$F$9,Stand!J42*Inittialize!$F$10,Stand!J43*Inittialize!$F$11),HS!J33)</f>
        <v>-0.45636696328370857</v>
      </c>
      <c r="K33">
        <f>IF(Rules!$B$7=Rules!$D$7,2*SUM(Stand!K34*Inittialize!$F$2,Stand!K35*Inittialize!$F$3,Stand!K36*Inittialize!$F$4,Stand!K37*Inittialize!$F$5,Stand!K38*Inittialize!$F$6,Stand!K39*Inittialize!$F$7,Stand!K40*Inittialize!$F$8,Stand!K41*Inittialize!$F$9,Stand!K42*Inittialize!$F$10,Stand!K43*Inittialize!$F$11),HS!K33)</f>
        <v>-0.61649966962565828</v>
      </c>
    </row>
    <row r="34" spans="1:11" x14ac:dyDescent="0.3">
      <c r="A34">
        <v>14</v>
      </c>
      <c r="B34">
        <f>IF(Rules!$B$7=Rules!$D$7,2*SUM(Stand!B35*Inittialize!$F$2,Stand!B36*Inittialize!$F$3,Stand!B37*Inittialize!$F$4,Stand!B38*Inittialize!$F$5,Stand!B39*Inittialize!$F$6,Stand!B40*Inittialize!$F$7,Stand!B41*Inittialize!$F$8,Stand!B42*Inittialize!$F$9,Stand!B43*Inittialize!$F$10,Stand!B44*Inittialize!$F$11),HS!B34)</f>
        <v>-0.68750558678542162</v>
      </c>
      <c r="C34">
        <f>IF(Rules!$B$7=Rules!$D$7,2*SUM(Stand!C35*Inittialize!$F$2,Stand!C36*Inittialize!$F$3,Stand!C37*Inittialize!$F$4,Stand!C38*Inittialize!$F$5,Stand!C39*Inittialize!$F$6,Stand!C40*Inittialize!$F$7,Stand!C41*Inittialize!$F$8,Stand!C42*Inittialize!$F$9,Stand!C43*Inittialize!$F$10,Stand!C44*Inittialize!$F$11),HS!C34)</f>
        <v>-7.156995790821602E-2</v>
      </c>
      <c r="D34">
        <f>IF(Rules!$B$7=Rules!$D$7,2*SUM(Stand!D35*Inittialize!$F$2,Stand!D36*Inittialize!$F$3,Stand!D37*Inittialize!$F$4,Stand!D38*Inittialize!$F$5,Stand!D39*Inittialize!$F$6,Stand!D40*Inittialize!$F$7,Stand!D41*Inittialize!$F$8,Stand!D42*Inittialize!$F$9,Stand!D43*Inittialize!$F$10,Stand!D44*Inittialize!$F$11),HS!D34)</f>
        <v>-7.2280945104583605E-3</v>
      </c>
      <c r="E34">
        <f>IF(Rules!$B$7=Rules!$D$7,2*SUM(Stand!E35*Inittialize!$F$2,Stand!E36*Inittialize!$F$3,Stand!E37*Inittialize!$F$4,Stand!E38*Inittialize!$F$5,Stand!E39*Inittialize!$F$6,Stand!E40*Inittialize!$F$7,Stand!E41*Inittialize!$F$8,Stand!E42*Inittialize!$F$9,Stand!E43*Inittialize!$F$10,Stand!E44*Inittialize!$F$11),HS!E34)</f>
        <v>5.842651874374491E-2</v>
      </c>
      <c r="F34">
        <f>IF(OR(Rules!$B26=Rules!D26,Rules!$B$7=Rules!$D$7),2*SUM(Stand!F35*Inittialize!$F$2,Stand!F36*Inittialize!$F$3,Stand!F37*Inittialize!$F$4,Stand!F38*Inittialize!$F$5,Stand!F39*Inittialize!$F$6,Stand!F40*Inittialize!$F$7,Stand!F41*Inittialize!$F$8,Stand!F42*Inittialize!$F$9,Stand!F43*Inittialize!$F$10,Stand!F44*Inittialize!$F$11),HS!F34)</f>
        <v>0.12595448524867892</v>
      </c>
      <c r="G34">
        <f>IF(OR(Rules!$B26=Rules!D26,Rules!$B$7=Rules!$D$7),2*SUM(Stand!G35*Inittialize!$F$2,Stand!G36*Inittialize!$F$3,Stand!G37*Inittialize!$F$4,Stand!G38*Inittialize!$F$5,Stand!G39*Inittialize!$F$6,Stand!G40*Inittialize!$F$7,Stand!G41*Inittialize!$F$8,Stand!G42*Inittialize!$F$9,Stand!G43*Inittialize!$F$10,Stand!G44*Inittialize!$F$11),HS!G34)</f>
        <v>0.17974820582791493</v>
      </c>
      <c r="H34">
        <f>IF(Rules!$B$7=Rules!$D$7,2*SUM(Stand!H35*Inittialize!$F$2,Stand!H36*Inittialize!$F$3,Stand!H37*Inittialize!$F$4,Stand!H38*Inittialize!$F$5,Stand!H39*Inittialize!$F$6,Stand!H40*Inittialize!$F$7,Stand!H41*Inittialize!$F$8,Stand!H42*Inittialize!$F$9,Stand!H43*Inittialize!$F$10,Stand!H44*Inittialize!$F$11),HS!H34)</f>
        <v>-0.1838655800163817</v>
      </c>
      <c r="I34">
        <f>IF(Rules!$B$7=Rules!$D$7,2*SUM(Stand!I35*Inittialize!$F$2,Stand!I36*Inittialize!$F$3,Stand!I37*Inittialize!$F$4,Stand!I38*Inittialize!$F$5,Stand!I39*Inittialize!$F$6,Stand!I40*Inittialize!$F$7,Stand!I41*Inittialize!$F$8,Stand!I42*Inittialize!$F$9,Stand!I43*Inittialize!$F$10,Stand!I44*Inittialize!$F$11),HS!I34)</f>
        <v>-0.31444090236733896</v>
      </c>
      <c r="J34">
        <f>IF(Rules!$B$7=Rules!$D$7,2*SUM(Stand!J35*Inittialize!$F$2,Stand!J36*Inittialize!$F$3,Stand!J37*Inittialize!$F$4,Stand!J38*Inittialize!$F$5,Stand!J39*Inittialize!$F$6,Stand!J40*Inittialize!$F$7,Stand!J41*Inittialize!$F$8,Stand!J42*Inittialize!$F$9,Stand!J43*Inittialize!$F$10,Stand!J44*Inittialize!$F$11),HS!J34)</f>
        <v>-0.45636696328370852</v>
      </c>
      <c r="K34">
        <f>IF(Rules!$B$7=Rules!$D$7,2*SUM(Stand!K35*Inittialize!$F$2,Stand!K36*Inittialize!$F$3,Stand!K37*Inittialize!$F$4,Stand!K38*Inittialize!$F$5,Stand!K39*Inittialize!$F$6,Stand!K40*Inittialize!$F$7,Stand!K41*Inittialize!$F$8,Stand!K42*Inittialize!$F$9,Stand!K43*Inittialize!$F$10,Stand!K44*Inittialize!$F$11),HS!K34)</f>
        <v>-0.61649966962565839</v>
      </c>
    </row>
    <row r="35" spans="1:11" x14ac:dyDescent="0.3">
      <c r="A35">
        <v>15</v>
      </c>
      <c r="B35">
        <f>IF(Rules!$B$7=Rules!$D$7,2*SUM(Stand!B36*Inittialize!$F$2,Stand!B37*Inittialize!$F$3,Stand!B38*Inittialize!$F$4,Stand!B39*Inittialize!$F$5,Stand!B40*Inittialize!$F$6,Stand!B41*Inittialize!$F$7,Stand!B42*Inittialize!$F$8,Stand!B43*Inittialize!$F$9,Stand!B44*Inittialize!$F$10,Stand!B45*Inittialize!$F$11),HS!B35)</f>
        <v>-0.68750558678542162</v>
      </c>
      <c r="C35">
        <f>IF(Rules!$B$7=Rules!$D$7,2*SUM(Stand!C36*Inittialize!$F$2,Stand!C37*Inittialize!$F$3,Stand!C38*Inittialize!$F$4,Stand!C39*Inittialize!$F$5,Stand!C40*Inittialize!$F$6,Stand!C41*Inittialize!$F$7,Stand!C42*Inittialize!$F$8,Stand!C43*Inittialize!$F$9,Stand!C44*Inittialize!$F$10,Stand!C45*Inittialize!$F$11),HS!C35)</f>
        <v>-7.156995790821602E-2</v>
      </c>
      <c r="D35">
        <f>IF(Rules!$B$7=Rules!$D$7,2*SUM(Stand!D36*Inittialize!$F$2,Stand!D37*Inittialize!$F$3,Stand!D38*Inittialize!$F$4,Stand!D39*Inittialize!$F$5,Stand!D40*Inittialize!$F$6,Stand!D41*Inittialize!$F$7,Stand!D42*Inittialize!$F$8,Stand!D43*Inittialize!$F$9,Stand!D44*Inittialize!$F$10,Stand!D45*Inittialize!$F$11),HS!D35)</f>
        <v>-7.2280945104583605E-3</v>
      </c>
      <c r="E35">
        <f>IF(Rules!$B$7=Rules!$D$7,2*SUM(Stand!E36*Inittialize!$F$2,Stand!E37*Inittialize!$F$3,Stand!E38*Inittialize!$F$4,Stand!E39*Inittialize!$F$5,Stand!E40*Inittialize!$F$6,Stand!E41*Inittialize!$F$7,Stand!E42*Inittialize!$F$8,Stand!E43*Inittialize!$F$9,Stand!E44*Inittialize!$F$10,Stand!E45*Inittialize!$F$11),HS!E35)</f>
        <v>5.8426518743744854E-2</v>
      </c>
      <c r="F35">
        <f>IF(OR(Rules!$B26=Rules!D26,Rules!$B$7=Rules!$D$7),2*SUM(Stand!F36*Inittialize!$F$2,Stand!F37*Inittialize!$F$3,Stand!F38*Inittialize!$F$4,Stand!F39*Inittialize!$F$5,Stand!F40*Inittialize!$F$6,Stand!F41*Inittialize!$F$7,Stand!F42*Inittialize!$F$8,Stand!F43*Inittialize!$F$9,Stand!F44*Inittialize!$F$10,Stand!F45*Inittialize!$F$11),HS!F35)</f>
        <v>0.12595448524867892</v>
      </c>
      <c r="G35">
        <f>IF(OR(Rules!$B26=Rules!D26,Rules!$B$7=Rules!$D$7),2*SUM(Stand!G36*Inittialize!$F$2,Stand!G37*Inittialize!$F$3,Stand!G38*Inittialize!$F$4,Stand!G39*Inittialize!$F$5,Stand!G40*Inittialize!$F$6,Stand!G41*Inittialize!$F$7,Stand!G42*Inittialize!$F$8,Stand!G43*Inittialize!$F$9,Stand!G44*Inittialize!$F$10,Stand!G45*Inittialize!$F$11),HS!G35)</f>
        <v>0.17974820582791493</v>
      </c>
      <c r="H35">
        <f>IF(Rules!$B$7=Rules!$D$7,2*SUM(Stand!H36*Inittialize!$F$2,Stand!H37*Inittialize!$F$3,Stand!H38*Inittialize!$F$4,Stand!H39*Inittialize!$F$5,Stand!H40*Inittialize!$F$6,Stand!H41*Inittialize!$F$7,Stand!H42*Inittialize!$F$8,Stand!H43*Inittialize!$F$9,Stand!H44*Inittialize!$F$10,Stand!H45*Inittialize!$F$11),HS!H35)</f>
        <v>-0.1838655800163817</v>
      </c>
      <c r="I35">
        <f>IF(Rules!$B$7=Rules!$D$7,2*SUM(Stand!I36*Inittialize!$F$2,Stand!I37*Inittialize!$F$3,Stand!I38*Inittialize!$F$4,Stand!I39*Inittialize!$F$5,Stand!I40*Inittialize!$F$6,Stand!I41*Inittialize!$F$7,Stand!I42*Inittialize!$F$8,Stand!I43*Inittialize!$F$9,Stand!I44*Inittialize!$F$10,Stand!I45*Inittialize!$F$11),HS!I35)</f>
        <v>-0.3144409023673389</v>
      </c>
      <c r="J35">
        <f>IF(Rules!$B$7=Rules!$D$7,2*SUM(Stand!J36*Inittialize!$F$2,Stand!J37*Inittialize!$F$3,Stand!J38*Inittialize!$F$4,Stand!J39*Inittialize!$F$5,Stand!J40*Inittialize!$F$6,Stand!J41*Inittialize!$F$7,Stand!J42*Inittialize!$F$8,Stand!J43*Inittialize!$F$9,Stand!J44*Inittialize!$F$10,Stand!J45*Inittialize!$F$11),HS!J35)</f>
        <v>-0.45636696328370852</v>
      </c>
      <c r="K35">
        <f>IF(Rules!$B$7=Rules!$D$7,2*SUM(Stand!K36*Inittialize!$F$2,Stand!K37*Inittialize!$F$3,Stand!K38*Inittialize!$F$4,Stand!K39*Inittialize!$F$5,Stand!K40*Inittialize!$F$6,Stand!K41*Inittialize!$F$7,Stand!K42*Inittialize!$F$8,Stand!K43*Inittialize!$F$9,Stand!K44*Inittialize!$F$10,Stand!K45*Inittialize!$F$11),HS!K35)</f>
        <v>-0.61649966962565828</v>
      </c>
    </row>
    <row r="36" spans="1:11" x14ac:dyDescent="0.3">
      <c r="A36">
        <v>16</v>
      </c>
      <c r="B36">
        <f>IF(Rules!$B$7=Rules!$D$7,2*SUM(Stand!B37*Inittialize!$F$2,Stand!B38*Inittialize!$F$3,Stand!B39*Inittialize!$F$4,Stand!B40*Inittialize!$F$5,Stand!B41*Inittialize!$F$6,Stand!B42*Inittialize!$F$7,Stand!B43*Inittialize!$F$8,Stand!B44*Inittialize!$F$9,Stand!B45*Inittialize!$F$10,Stand!B46*Inittialize!$F$11),HS!B36)</f>
        <v>-0.68750558678542162</v>
      </c>
      <c r="C36">
        <f>IF(Rules!$B$7=Rules!$D$7,2*SUM(Stand!C37*Inittialize!$F$2,Stand!C38*Inittialize!$F$3,Stand!C39*Inittialize!$F$4,Stand!C40*Inittialize!$F$5,Stand!C41*Inittialize!$F$6,Stand!C42*Inittialize!$F$7,Stand!C43*Inittialize!$F$8,Stand!C44*Inittialize!$F$9,Stand!C45*Inittialize!$F$10,Stand!C46*Inittialize!$F$11),HS!C36)</f>
        <v>-7.156995790821602E-2</v>
      </c>
      <c r="D36">
        <f>IF(Rules!$B$7=Rules!$D$7,2*SUM(Stand!D37*Inittialize!$F$2,Stand!D38*Inittialize!$F$3,Stand!D39*Inittialize!$F$4,Stand!D40*Inittialize!$F$5,Stand!D41*Inittialize!$F$6,Stand!D42*Inittialize!$F$7,Stand!D43*Inittialize!$F$8,Stand!D44*Inittialize!$F$9,Stand!D45*Inittialize!$F$10,Stand!D46*Inittialize!$F$11),HS!D36)</f>
        <v>-7.228094510458416E-3</v>
      </c>
      <c r="E36">
        <f>IF(Rules!$B$7=Rules!$D$7,2*SUM(Stand!E37*Inittialize!$F$2,Stand!E38*Inittialize!$F$3,Stand!E39*Inittialize!$F$4,Stand!E40*Inittialize!$F$5,Stand!E41*Inittialize!$F$6,Stand!E42*Inittialize!$F$7,Stand!E43*Inittialize!$F$8,Stand!E44*Inittialize!$F$9,Stand!E45*Inittialize!$F$10,Stand!E46*Inittialize!$F$11),HS!E36)</f>
        <v>5.8426518743744854E-2</v>
      </c>
      <c r="F36">
        <f>IF(OR(Rules!$B26=Rules!D26,Rules!$B$7=Rules!$D$7),2*SUM(Stand!F37*Inittialize!$F$2,Stand!F38*Inittialize!$F$3,Stand!F39*Inittialize!$F$4,Stand!F40*Inittialize!$F$5,Stand!F41*Inittialize!$F$6,Stand!F42*Inittialize!$F$7,Stand!F43*Inittialize!$F$8,Stand!F44*Inittialize!$F$9,Stand!F45*Inittialize!$F$10,Stand!F46*Inittialize!$F$11),HS!F36)</f>
        <v>0.12595448524867892</v>
      </c>
      <c r="G36">
        <f>IF(OR(Rules!$B26=Rules!D26,Rules!$B$7=Rules!$D$7),2*SUM(Stand!G37*Inittialize!$F$2,Stand!G38*Inittialize!$F$3,Stand!G39*Inittialize!$F$4,Stand!G40*Inittialize!$F$5,Stand!G41*Inittialize!$F$6,Stand!G42*Inittialize!$F$7,Stand!G43*Inittialize!$F$8,Stand!G44*Inittialize!$F$9,Stand!G45*Inittialize!$F$10,Stand!G46*Inittialize!$F$11),HS!G36)</f>
        <v>0.17974820582791493</v>
      </c>
      <c r="H36">
        <f>IF(Rules!$B$7=Rules!$D$7,2*SUM(Stand!H37*Inittialize!$F$2,Stand!H38*Inittialize!$F$3,Stand!H39*Inittialize!$F$4,Stand!H40*Inittialize!$F$5,Stand!H41*Inittialize!$F$6,Stand!H42*Inittialize!$F$7,Stand!H43*Inittialize!$F$8,Stand!H44*Inittialize!$F$9,Stand!H45*Inittialize!$F$10,Stand!H46*Inittialize!$F$11),HS!H36)</f>
        <v>-0.18386558001638165</v>
      </c>
      <c r="I36">
        <f>IF(Rules!$B$7=Rules!$D$7,2*SUM(Stand!I37*Inittialize!$F$2,Stand!I38*Inittialize!$F$3,Stand!I39*Inittialize!$F$4,Stand!I40*Inittialize!$F$5,Stand!I41*Inittialize!$F$6,Stand!I42*Inittialize!$F$7,Stand!I43*Inittialize!$F$8,Stand!I44*Inittialize!$F$9,Stand!I45*Inittialize!$F$10,Stand!I46*Inittialize!$F$11),HS!I36)</f>
        <v>-0.3144409023673389</v>
      </c>
      <c r="J36">
        <f>IF(Rules!$B$7=Rules!$D$7,2*SUM(Stand!J37*Inittialize!$F$2,Stand!J38*Inittialize!$F$3,Stand!J39*Inittialize!$F$4,Stand!J40*Inittialize!$F$5,Stand!J41*Inittialize!$F$6,Stand!J42*Inittialize!$F$7,Stand!J43*Inittialize!$F$8,Stand!J44*Inittialize!$F$9,Stand!J45*Inittialize!$F$10,Stand!J46*Inittialize!$F$11),HS!J36)</f>
        <v>-0.45636696328370852</v>
      </c>
      <c r="K36">
        <f>IF(Rules!$B$7=Rules!$D$7,2*SUM(Stand!K37*Inittialize!$F$2,Stand!K38*Inittialize!$F$3,Stand!K39*Inittialize!$F$4,Stand!K40*Inittialize!$F$5,Stand!K41*Inittialize!$F$6,Stand!K42*Inittialize!$F$7,Stand!K43*Inittialize!$F$8,Stand!K44*Inittialize!$F$9,Stand!K45*Inittialize!$F$10,Stand!K46*Inittialize!$F$11),HS!K36)</f>
        <v>-0.61649966962565828</v>
      </c>
    </row>
    <row r="37" spans="1:11" x14ac:dyDescent="0.3">
      <c r="A37">
        <v>17</v>
      </c>
      <c r="B37">
        <f>IF(Rules!$B$7=Rules!$D$7,2*SUM(Stand!B38*Inittialize!$F$2,Stand!B39*Inittialize!$F$3,Stand!B40*Inittialize!$F$4,Stand!B41*Inittialize!$F$5,Stand!B42*Inittialize!$F$6,Stand!B43*Inittialize!$F$7,Stand!B44*Inittialize!$F$8,Stand!B45*Inittialize!$F$9,Stand!B46*Inittialize!$F$10,Stand!B47*Inittialize!$F$11),HS!B37)</f>
        <v>-0.63607896900575367</v>
      </c>
      <c r="C37">
        <f>IF(Rules!$B$7=Rules!$D$7,2*SUM(Stand!C38*Inittialize!$F$2,Stand!C39*Inittialize!$F$3,Stand!C40*Inittialize!$F$4,Stand!C41*Inittialize!$F$5,Stand!C42*Inittialize!$F$6,Stand!C43*Inittialize!$F$7,Stand!C44*Inittialize!$F$8,Stand!C45*Inittialize!$F$9,Stand!C46*Inittialize!$F$10,Stand!C47*Inittialize!$F$11),HS!C37)</f>
        <v>-7.0426627415689502E-3</v>
      </c>
      <c r="D37">
        <f>IF(Rules!$B$7=Rules!$D$7,2*SUM(Stand!D38*Inittialize!$F$2,Stand!D39*Inittialize!$F$3,Stand!D40*Inittialize!$F$4,Stand!D41*Inittialize!$F$5,Stand!D42*Inittialize!$F$6,Stand!D43*Inittialize!$F$7,Stand!D44*Inittialize!$F$8,Stand!D45*Inittialize!$F$9,Stand!D46*Inittialize!$F$10,Stand!D47*Inittialize!$F$11),HS!D37)</f>
        <v>5.5095284479298484E-2</v>
      </c>
      <c r="E37">
        <f>IF(Rules!$B$7=Rules!$D$7,2*SUM(Stand!E38*Inittialize!$F$2,Stand!E39*Inittialize!$F$3,Stand!E40*Inittialize!$F$4,Stand!E41*Inittialize!$F$5,Stand!E42*Inittialize!$F$6,Stand!E43*Inittialize!$F$7,Stand!E44*Inittialize!$F$8,Stand!E45*Inittialize!$F$9,Stand!E46*Inittialize!$F$10,Stand!E47*Inittialize!$F$11),HS!E37)</f>
        <v>0.11865255067432867</v>
      </c>
      <c r="F37">
        <f>IF(OR(Rules!$B26=Rules!D26,Rules!$B$7=Rules!$D$7),2*SUM(Stand!F38*Inittialize!$F$2,Stand!F39*Inittialize!$F$3,Stand!F40*Inittialize!$F$4,Stand!F41*Inittialize!$F$5,Stand!F42*Inittialize!$F$6,Stand!F43*Inittialize!$F$7,Stand!F44*Inittialize!$F$8,Stand!F45*Inittialize!$F$9,Stand!F46*Inittialize!$F$10,Stand!F47*Inittialize!$F$11),HS!F37)</f>
        <v>0.18237815537354854</v>
      </c>
      <c r="G37">
        <f>IF(OR(Rules!$B26=Rules!D26,Rules!$B$7=Rules!$D$7),2*SUM(Stand!G38*Inittialize!$F$2,Stand!G39*Inittialize!$F$3,Stand!G40*Inittialize!$F$4,Stand!G41*Inittialize!$F$5,Stand!G42*Inittialize!$F$6,Stand!G43*Inittialize!$F$7,Stand!G44*Inittialize!$F$8,Stand!G45*Inittialize!$F$9,Stand!G46*Inittialize!$F$10,Stand!G47*Inittialize!$F$11),HS!G37)</f>
        <v>0.25610428729099788</v>
      </c>
      <c r="H37">
        <f>IF(Rules!$B$7=Rules!$D$7,2*SUM(Stand!H38*Inittialize!$F$2,Stand!H39*Inittialize!$F$3,Stand!H40*Inittialize!$F$4,Stand!H41*Inittialize!$F$5,Stand!H42*Inittialize!$F$6,Stand!H43*Inittialize!$F$7,Stand!H44*Inittialize!$F$8,Stand!H45*Inittialize!$F$9,Stand!H46*Inittialize!$F$10,Stand!H47*Inittialize!$F$11),HS!H37)</f>
        <v>-1.3758105957502195E-2</v>
      </c>
      <c r="I37">
        <f>IF(Rules!$B$7=Rules!$D$7,2*SUM(Stand!I38*Inittialize!$F$2,Stand!I39*Inittialize!$F$3,Stand!I40*Inittialize!$F$4,Stand!I41*Inittialize!$F$5,Stand!I42*Inittialize!$F$6,Stand!I43*Inittialize!$F$7,Stand!I44*Inittialize!$F$8,Stand!I45*Inittialize!$F$9,Stand!I46*Inittialize!$F$10,Stand!I47*Inittialize!$F$11),HS!I37)</f>
        <v>-0.25510249723695277</v>
      </c>
      <c r="J37">
        <f>IF(Rules!$B$7=Rules!$D$7,2*SUM(Stand!J38*Inittialize!$F$2,Stand!J39*Inittialize!$F$3,Stand!J40*Inittialize!$F$4,Stand!J41*Inittialize!$F$5,Stand!J42*Inittialize!$F$6,Stand!J43*Inittialize!$F$7,Stand!J44*Inittialize!$F$8,Stand!J45*Inittialize!$F$9,Stand!J46*Inittialize!$F$10,Stand!J47*Inittialize!$F$11),HS!J37)</f>
        <v>-0.40098445182868148</v>
      </c>
      <c r="K37">
        <f>IF(Rules!$B$7=Rules!$D$7,2*SUM(Stand!K38*Inittialize!$F$2,Stand!K39*Inittialize!$F$3,Stand!K40*Inittialize!$F$4,Stand!K41*Inittialize!$F$5,Stand!K42*Inittialize!$F$6,Stand!K43*Inittialize!$F$7,Stand!K44*Inittialize!$F$8,Stand!K45*Inittialize!$F$9,Stand!K46*Inittialize!$F$10,Stand!K47*Inittialize!$F$11),HS!K37)</f>
        <v>-0.56507305184599022</v>
      </c>
    </row>
    <row r="38" spans="1:11" x14ac:dyDescent="0.3">
      <c r="A38">
        <v>18</v>
      </c>
      <c r="B38">
        <f>IF(Rules!$B$7=Rules!$D$7,2*SUM(Stand!B39*Inittialize!$F$2,Stand!B40*Inittialize!$F$3,Stand!B41*Inittialize!$F$4,Stand!B42*Inittialize!$F$5,Stand!B43*Inittialize!$F$6,Stand!B44*Inittialize!$F$7,Stand!B45*Inittialize!$F$8,Stand!B46*Inittialize!$F$9,Stand!B47*Inittialize!$F$10,Stand!B48*Inittialize!$F$11),HS!B38)</f>
        <v>-0.53322573344641766</v>
      </c>
      <c r="C38">
        <f>IF(Rules!$B$7=Rules!$D$7,2*SUM(Stand!C39*Inittialize!$F$2,Stand!C40*Inittialize!$F$3,Stand!C41*Inittialize!$F$4,Stand!C42*Inittialize!$F$5,Stand!C43*Inittialize!$F$6,Stand!C44*Inittialize!$F$7,Stand!C45*Inittialize!$F$8,Stand!C46*Inittialize!$F$9,Stand!C47*Inittialize!$F$10,Stand!C48*Inittialize!$F$11),HS!C38)</f>
        <v>0.11974956336724481</v>
      </c>
      <c r="D38">
        <f>IF(Rules!$B$7=Rules!$D$7,2*SUM(Stand!D39*Inittialize!$F$2,Stand!D40*Inittialize!$F$3,Stand!D41*Inittialize!$F$4,Stand!D42*Inittialize!$F$5,Stand!D43*Inittialize!$F$6,Stand!D44*Inittialize!$F$7,Stand!D45*Inittialize!$F$8,Stand!D46*Inittialize!$F$9,Stand!D47*Inittialize!$F$10,Stand!D48*Inittialize!$F$11),HS!D38)</f>
        <v>0.17764127567893764</v>
      </c>
      <c r="E38">
        <f>IF(Rules!$B$7=Rules!$D$7,2*SUM(Stand!E39*Inittialize!$F$2,Stand!E40*Inittialize!$F$3,Stand!E41*Inittialize!$F$4,Stand!E42*Inittialize!$F$5,Stand!E43*Inittialize!$F$6,Stand!E44*Inittialize!$F$7,Stand!E45*Inittialize!$F$8,Stand!E46*Inittialize!$F$9,Stand!E47*Inittialize!$F$10,Stand!E48*Inittialize!$F$11),HS!E38)</f>
        <v>0.23700384775562167</v>
      </c>
      <c r="F38">
        <f>IF(OR(Rules!$B26=Rules!D26,Rules!$B$7=Rules!$D$7),2*SUM(Stand!F39*Inittialize!$F$2,Stand!F40*Inittialize!$F$3,Stand!F41*Inittialize!$F$4,Stand!F42*Inittialize!$F$5,Stand!F43*Inittialize!$F$6,Stand!F44*Inittialize!$F$7,Stand!F45*Inittialize!$F$8,Stand!F46*Inittialize!$F$9,Stand!F47*Inittialize!$F$10,Stand!F48*Inittialize!$F$11),HS!F38)</f>
        <v>0.29522549562328776</v>
      </c>
      <c r="G38">
        <f>IF(OR(Rules!$B26=Rules!D26,Rules!$B$7=Rules!$D$7),2*SUM(Stand!G39*Inittialize!$F$2,Stand!G40*Inittialize!$F$3,Stand!G41*Inittialize!$F$4,Stand!G42*Inittialize!$F$5,Stand!G43*Inittialize!$F$6,Stand!G44*Inittialize!$F$7,Stand!G45*Inittialize!$F$8,Stand!G46*Inittialize!$F$9,Stand!G47*Inittialize!$F$10,Stand!G48*Inittialize!$F$11),HS!G38)</f>
        <v>0.38150648207879329</v>
      </c>
      <c r="H38">
        <f>IF(Rules!$B$7=Rules!$D$7,2*SUM(Stand!H39*Inittialize!$F$2,Stand!H40*Inittialize!$F$3,Stand!H41*Inittialize!$F$4,Stand!H42*Inittialize!$F$5,Stand!H43*Inittialize!$F$6,Stand!H44*Inittialize!$F$7,Stand!H45*Inittialize!$F$8,Stand!H46*Inittialize!$F$9,Stand!H47*Inittialize!$F$10,Stand!H48*Inittialize!$F$11),HS!H38)</f>
        <v>0.21994796642061157</v>
      </c>
      <c r="I38">
        <f>IF(Rules!$B$7=Rules!$D$7,2*SUM(Stand!I39*Inittialize!$F$2,Stand!I40*Inittialize!$F$3,Stand!I41*Inittialize!$F$4,Stand!I42*Inittialize!$F$5,Stand!I43*Inittialize!$F$6,Stand!I44*Inittialize!$F$7,Stand!I45*Inittialize!$F$8,Stand!I46*Inittialize!$F$9,Stand!I47*Inittialize!$F$10,Stand!I48*Inittialize!$F$11),HS!I38)</f>
        <v>-2.9916811236535432E-2</v>
      </c>
      <c r="J38">
        <f>IF(Rules!$B$7=Rules!$D$7,2*SUM(Stand!J39*Inittialize!$F$2,Stand!J40*Inittialize!$F$3,Stand!J41*Inittialize!$F$4,Stand!J42*Inittialize!$F$5,Stand!J43*Inittialize!$F$6,Stand!J44*Inittialize!$F$7,Stand!J45*Inittialize!$F$8,Stand!J46*Inittialize!$F$9,Stand!J47*Inittialize!$F$10,Stand!J48*Inittialize!$F$11),HS!J38)</f>
        <v>-0.29021942891862729</v>
      </c>
      <c r="K38">
        <f>IF(Rules!$B$7=Rules!$D$7,2*SUM(Stand!K39*Inittialize!$F$2,Stand!K40*Inittialize!$F$3,Stand!K41*Inittialize!$F$4,Stand!K42*Inittialize!$F$5,Stand!K43*Inittialize!$F$6,Stand!K44*Inittialize!$F$7,Stand!K45*Inittialize!$F$8,Stand!K46*Inittialize!$F$9,Stand!K47*Inittialize!$F$10,Stand!K48*Inittialize!$F$11),HS!K38)</f>
        <v>-0.46221981628665421</v>
      </c>
    </row>
    <row r="39" spans="1:11" x14ac:dyDescent="0.3">
      <c r="A39">
        <v>19</v>
      </c>
      <c r="B39">
        <f>2*SUM(Stand!B40*Inittialize!$F$2,Stand!B41*Inittialize!$F$3,Stand!B42*Inittialize!$F$4,Stand!B43*Inittialize!$F$5,Stand!B44*Inittialize!$F$6,Stand!B45*Inittialize!$F$7,Stand!B46*Inittialize!$F$8,Stand!B47*Inittialize!$F$9,Stand!B48*Inittialize!$F$10,Stand!B49*Inittialize!$F$11)</f>
        <v>-0.43037249788708165</v>
      </c>
      <c r="C39">
        <f>2*SUM(Stand!C40*Inittialize!$F$2,Stand!C41*Inittialize!$F$3,Stand!C42*Inittialize!$F$4,Stand!C43*Inittialize!$F$5,Stand!C44*Inittialize!$F$6,Stand!C45*Inittialize!$F$7,Stand!C46*Inittialize!$F$8,Stand!C47*Inittialize!$F$9,Stand!C48*Inittialize!$F$10,Stand!C49*Inittialize!$F$11)</f>
        <v>0.24185546358249202</v>
      </c>
      <c r="D39">
        <f>2*SUM(Stand!D40*Inittialize!$F$2,Stand!D41*Inittialize!$F$3,Stand!D42*Inittialize!$F$4,Stand!D43*Inittialize!$F$5,Stand!D44*Inittialize!$F$6,Stand!D45*Inittialize!$F$7,Stand!D46*Inittialize!$F$8,Stand!D47*Inittialize!$F$9,Stand!D48*Inittialize!$F$10,Stand!D49*Inittialize!$F$11)</f>
        <v>0.29582413587422185</v>
      </c>
      <c r="E39">
        <f>2*SUM(Stand!E40*Inittialize!$F$2,Stand!E41*Inittialize!$F$3,Stand!E42*Inittialize!$F$4,Stand!E43*Inittialize!$F$5,Stand!E44*Inittialize!$F$6,Stand!E45*Inittialize!$F$7,Stand!E46*Inittialize!$F$8,Stand!E47*Inittialize!$F$9,Stand!E48*Inittialize!$F$10,Stand!E49*Inittialize!$F$11)</f>
        <v>0.35115361127716538</v>
      </c>
      <c r="F39">
        <f>2*SUM(Stand!F40*Inittialize!$F$2,Stand!F41*Inittialize!$F$3,Stand!F42*Inittialize!$F$4,Stand!F43*Inittialize!$F$5,Stand!F44*Inittialize!$F$6,Stand!F45*Inittialize!$F$7,Stand!F46*Inittialize!$F$8,Stand!F47*Inittialize!$F$9,Stand!F48*Inittialize!$F$10,Stand!F49*Inittialize!$F$11)</f>
        <v>0.40597206909315231</v>
      </c>
      <c r="G39">
        <f>2*SUM(Stand!G40*Inittialize!$F$2,Stand!G41*Inittialize!$F$3,Stand!G42*Inittialize!$F$4,Stand!G43*Inittialize!$F$5,Stand!G44*Inittialize!$F$6,Stand!G45*Inittialize!$F$7,Stand!G46*Inittialize!$F$8,Stand!G47*Inittialize!$F$9,Stand!G48*Inittialize!$F$10,Stand!G49*Inittialize!$F$11)</f>
        <v>0.47959870872821825</v>
      </c>
      <c r="H39">
        <f>2*SUM(Stand!H40*Inittialize!$F$2,Stand!H41*Inittialize!$F$3,Stand!H42*Inittialize!$F$4,Stand!H43*Inittialize!$F$5,Stand!H44*Inittialize!$F$6,Stand!H45*Inittialize!$F$7,Stand!H46*Inittialize!$F$8,Stand!H47*Inittialize!$F$9,Stand!H48*Inittialize!$F$10,Stand!H49*Inittialize!$F$11)</f>
        <v>0.31983519492070983</v>
      </c>
      <c r="I39">
        <f>2*SUM(Stand!I40*Inittialize!$F$2,Stand!I41*Inittialize!$F$3,Stand!I42*Inittialize!$F$4,Stand!I43*Inittialize!$F$5,Stand!I44*Inittialize!$F$6,Stand!I45*Inittialize!$F$7,Stand!I46*Inittialize!$F$8,Stand!I47*Inittialize!$F$9,Stand!I48*Inittialize!$F$10,Stand!I49*Inittialize!$F$11)</f>
        <v>0.19526887476388188</v>
      </c>
      <c r="J39">
        <f>2*SUM(Stand!J40*Inittialize!$F$2,Stand!J41*Inittialize!$F$3,Stand!J42*Inittialize!$F$4,Stand!J43*Inittialize!$F$5,Stand!J44*Inittialize!$F$6,Stand!J45*Inittialize!$F$7,Stand!J46*Inittialize!$F$8,Stand!J47*Inittialize!$F$9,Stand!J48*Inittialize!$F$10,Stand!J49*Inittialize!$F$11)</f>
        <v>-7.294553026892811E-2</v>
      </c>
      <c r="K39">
        <f>2*SUM(Stand!K40*Inittialize!$F$2,Stand!K41*Inittialize!$F$3,Stand!K42*Inittialize!$F$4,Stand!K43*Inittialize!$F$5,Stand!K44*Inittialize!$F$6,Stand!K45*Inittialize!$F$7,Stand!K46*Inittialize!$F$8,Stand!K47*Inittialize!$F$9,Stand!K48*Inittialize!$F$10,Stand!K49*Inittialize!$F$11)</f>
        <v>-0.3593665807273182</v>
      </c>
    </row>
    <row r="40" spans="1:11" x14ac:dyDescent="0.3">
      <c r="A40">
        <v>20</v>
      </c>
      <c r="B40">
        <f>2*SUM(Stand!B41*Inittialize!$F$2,Stand!B42*Inittialize!$F$3,Stand!B43*Inittialize!$F$4,Stand!B44*Inittialize!$F$5,Stand!B45*Inittialize!$F$6,Stand!B46*Inittialize!$F$7,Stand!B47*Inittialize!$F$8,Stand!B48*Inittialize!$F$9,Stand!B49*Inittialize!$F$10,Stand!B50*Inittialize!$F$11)</f>
        <v>-0.32751926232774553</v>
      </c>
      <c r="C40">
        <f>2*SUM(Stand!C41*Inittialize!$F$2,Stand!C42*Inittialize!$F$3,Stand!C43*Inittialize!$F$4,Stand!C44*Inittialize!$F$5,Stand!C45*Inittialize!$F$6,Stand!C46*Inittialize!$F$7,Stand!C47*Inittialize!$F$8,Stand!C48*Inittialize!$F$9,Stand!C49*Inittialize!$F$10,Stand!C50*Inittialize!$F$11)</f>
        <v>0.35893941244229921</v>
      </c>
      <c r="D40">
        <f>2*SUM(Stand!D41*Inittialize!$F$2,Stand!D42*Inittialize!$F$3,Stand!D43*Inittialize!$F$4,Stand!D44*Inittialize!$F$5,Stand!D45*Inittialize!$F$6,Stand!D46*Inittialize!$F$7,Stand!D47*Inittialize!$F$8,Stand!D48*Inittialize!$F$9,Stand!D49*Inittialize!$F$10,Stand!D50*Inittialize!$F$11)</f>
        <v>0.40932067017593943</v>
      </c>
      <c r="E40">
        <f>2*SUM(Stand!E41*Inittialize!$F$2,Stand!E42*Inittialize!$F$3,Stand!E43*Inittialize!$F$4,Stand!E44*Inittialize!$F$5,Stand!E45*Inittialize!$F$6,Stand!E46*Inittialize!$F$7,Stand!E47*Inittialize!$F$8,Stand!E48*Inittialize!$F$9,Stand!E49*Inittialize!$F$10,Stand!E50*Inittialize!$F$11)</f>
        <v>0.46094024379435394</v>
      </c>
      <c r="F40">
        <f>2*SUM(Stand!F41*Inittialize!$F$2,Stand!F42*Inittialize!$F$3,Stand!F43*Inittialize!$F$4,Stand!F44*Inittialize!$F$5,Stand!F45*Inittialize!$F$6,Stand!F46*Inittialize!$F$7,Stand!F47*Inittialize!$F$8,Stand!F48*Inittialize!$F$9,Stand!F49*Inittialize!$F$10,Stand!F50*Inittialize!$F$11)</f>
        <v>0.51251710900326763</v>
      </c>
      <c r="G40">
        <f>2*SUM(Stand!G41*Inittialize!$F$2,Stand!G42*Inittialize!$F$3,Stand!G43*Inittialize!$F$4,Stand!G44*Inittialize!$F$5,Stand!G45*Inittialize!$F$6,Stand!G46*Inittialize!$F$7,Stand!G47*Inittialize!$F$8,Stand!G48*Inittialize!$F$9,Stand!G49*Inittialize!$F$10,Stand!G50*Inittialize!$F$11)</f>
        <v>0.57559016859776846</v>
      </c>
      <c r="H40">
        <f>2*SUM(Stand!H41*Inittialize!$F$2,Stand!H42*Inittialize!$F$3,Stand!H43*Inittialize!$F$4,Stand!H44*Inittialize!$F$5,Stand!H45*Inittialize!$F$6,Stand!H46*Inittialize!$F$7,Stand!H47*Inittialize!$F$8,Stand!H48*Inittialize!$F$9,Stand!H49*Inittialize!$F$10,Stand!H50*Inittialize!$F$11)</f>
        <v>0.39241245528243768</v>
      </c>
      <c r="I40">
        <f>2*SUM(Stand!I41*Inittialize!$F$2,Stand!I42*Inittialize!$F$3,Stand!I43*Inittialize!$F$4,Stand!I44*Inittialize!$F$5,Stand!I45*Inittialize!$F$6,Stand!I46*Inittialize!$F$7,Stand!I47*Inittialize!$F$8,Stand!I48*Inittialize!$F$9,Stand!I49*Inittialize!$F$10,Stand!I50*Inittialize!$F$11)</f>
        <v>0.28663571688628381</v>
      </c>
      <c r="J40">
        <f>2*SUM(Stand!J41*Inittialize!$F$2,Stand!J42*Inittialize!$F$3,Stand!J43*Inittialize!$F$4,Stand!J44*Inittialize!$F$5,Stand!J45*Inittialize!$F$6,Stand!J46*Inittialize!$F$7,Stand!J47*Inittialize!$F$8,Stand!J48*Inittialize!$F$9,Stand!J49*Inittialize!$F$10,Stand!J50*Inittialize!$F$11)</f>
        <v>0.14432836838077101</v>
      </c>
      <c r="K40">
        <f>2*SUM(Stand!K41*Inittialize!$F$2,Stand!K42*Inittialize!$F$3,Stand!K43*Inittialize!$F$4,Stand!K44*Inittialize!$F$5,Stand!K45*Inittialize!$F$6,Stand!K46*Inittialize!$F$7,Stand!K47*Inittialize!$F$8,Stand!K48*Inittialize!$F$9,Stand!K49*Inittialize!$F$10,Stand!K50*Inittialize!$F$11)</f>
        <v>-0.15000446942833717</v>
      </c>
    </row>
    <row r="41" spans="1:11" x14ac:dyDescent="0.3">
      <c r="A41">
        <v>21</v>
      </c>
      <c r="B41">
        <f>2*SUM(Stand!B42*Inittialize!$F$2,Stand!B43*Inittialize!$F$3,Stand!B44*Inittialize!$F$4,Stand!B45*Inittialize!$F$5,Stand!B46*Inittialize!$F$6,Stand!B47*Inittialize!$F$7,Stand!B48*Inittialize!$F$8,Stand!B49*Inittialize!$F$9,Stand!B50*Inittialize!$F$10,Stand!B51*Inittialize!$F$11)</f>
        <v>-0.11815715102876462</v>
      </c>
      <c r="C41">
        <f>2*SUM(Stand!C42*Inittialize!$F$2,Stand!C43*Inittialize!$F$3,Stand!C44*Inittialize!$F$4,Stand!C45*Inittialize!$F$5,Stand!C46*Inittialize!$F$6,Stand!C47*Inittialize!$F$7,Stand!C48*Inittialize!$F$8,Stand!C49*Inittialize!$F$9,Stand!C50*Inittialize!$F$10,Stand!C51*Inittialize!$F$11)</f>
        <v>0.47064092333946905</v>
      </c>
      <c r="D41">
        <f>2*SUM(Stand!D42*Inittialize!$F$2,Stand!D43*Inittialize!$F$3,Stand!D44*Inittialize!$F$4,Stand!D45*Inittialize!$F$5,Stand!D46*Inittialize!$F$6,Stand!D47*Inittialize!$F$7,Stand!D48*Inittialize!$F$8,Stand!D49*Inittialize!$F$9,Stand!D50*Inittialize!$F$10,Stand!D51*Inittialize!$F$11)</f>
        <v>0.51779525312221697</v>
      </c>
      <c r="E41">
        <f>2*SUM(Stand!E42*Inittialize!$F$2,Stand!E43*Inittialize!$F$3,Stand!E44*Inittialize!$F$4,Stand!E45*Inittialize!$F$5,Stand!E46*Inittialize!$F$6,Stand!E47*Inittialize!$F$7,Stand!E48*Inittialize!$F$8,Stand!E49*Inittialize!$F$9,Stand!E50*Inittialize!$F$10,Stand!E51*Inittialize!$F$11)</f>
        <v>0.56604055041797596</v>
      </c>
      <c r="F41">
        <f>2*SUM(Stand!F42*Inittialize!$F$2,Stand!F43*Inittialize!$F$3,Stand!F44*Inittialize!$F$4,Stand!F45*Inittialize!$F$5,Stand!F46*Inittialize!$F$6,Stand!F47*Inittialize!$F$7,Stand!F48*Inittialize!$F$8,Stand!F49*Inittialize!$F$9,Stand!F50*Inittialize!$F$10,Stand!F51*Inittialize!$F$11)</f>
        <v>0.6146990179090277</v>
      </c>
      <c r="G41">
        <f>2*SUM(Stand!G42*Inittialize!$F$2,Stand!G43*Inittialize!$F$3,Stand!G44*Inittialize!$F$4,Stand!G45*Inittialize!$F$5,Stand!G46*Inittialize!$F$6,Stand!G47*Inittialize!$F$7,Stand!G48*Inittialize!$F$8,Stand!G49*Inittialize!$F$9,Stand!G50*Inittialize!$F$10,Stand!G51*Inittialize!$F$11)</f>
        <v>0.66738009490756944</v>
      </c>
      <c r="H41">
        <f>2*SUM(Stand!H42*Inittialize!$F$2,Stand!H43*Inittialize!$F$3,Stand!H44*Inittialize!$F$4,Stand!H45*Inittialize!$F$5,Stand!H46*Inittialize!$F$6,Stand!H47*Inittialize!$F$7,Stand!H48*Inittialize!$F$8,Stand!H49*Inittialize!$F$9,Stand!H50*Inittialize!$F$10,Stand!H51*Inittialize!$F$11)</f>
        <v>0.46288894886429077</v>
      </c>
      <c r="I41">
        <f>2*SUM(Stand!I42*Inittialize!$F$2,Stand!I43*Inittialize!$F$3,Stand!I44*Inittialize!$F$4,Stand!I45*Inittialize!$F$5,Stand!I46*Inittialize!$F$6,Stand!I47*Inittialize!$F$7,Stand!I48*Inittialize!$F$8,Stand!I49*Inittialize!$F$9,Stand!I50*Inittialize!$F$10,Stand!I51*Inittialize!$F$11)</f>
        <v>0.35069259087031507</v>
      </c>
      <c r="J41">
        <f>2*SUM(Stand!J42*Inittialize!$F$2,Stand!J43*Inittialize!$F$3,Stand!J44*Inittialize!$F$4,Stand!J45*Inittialize!$F$5,Stand!J46*Inittialize!$F$6,Stand!J47*Inittialize!$F$7,Stand!J48*Inittialize!$F$8,Stand!J49*Inittialize!$F$9,Stand!J50*Inittialize!$F$10,Stand!J51*Inittialize!$F$11)</f>
        <v>0.2277834231524547</v>
      </c>
      <c r="K41">
        <f>2*SUM(Stand!K42*Inittialize!$F$2,Stand!K43*Inittialize!$F$3,Stand!K44*Inittialize!$F$4,Stand!K45*Inittialize!$F$5,Stand!K46*Inittialize!$F$6,Stand!K47*Inittialize!$F$7,Stand!K48*Inittialize!$F$8,Stand!K49*Inittialize!$F$9,Stand!K50*Inittialize!$F$10,Stand!K51*Inittialize!$F$11)</f>
        <v>5.935764187064374E-2</v>
      </c>
    </row>
    <row r="42" spans="1:11" x14ac:dyDescent="0.3">
      <c r="A42">
        <v>22</v>
      </c>
      <c r="B42">
        <f>B10</f>
        <v>-0.94856291185335917</v>
      </c>
      <c r="C42">
        <f t="shared" ref="C42:K42" si="0">C10</f>
        <v>-0.50677997193327606</v>
      </c>
      <c r="D42">
        <f t="shared" si="0"/>
        <v>-0.4673817995961731</v>
      </c>
      <c r="E42">
        <f t="shared" si="0"/>
        <v>-0.42707310649015395</v>
      </c>
      <c r="F42">
        <f t="shared" si="0"/>
        <v>-0.386542338852567</v>
      </c>
      <c r="G42">
        <f t="shared" si="0"/>
        <v>-0.34105239981515917</v>
      </c>
      <c r="H42">
        <f t="shared" si="0"/>
        <v>-0.5067116210767304</v>
      </c>
      <c r="I42">
        <f t="shared" si="0"/>
        <v>-0.61566089283034364</v>
      </c>
      <c r="J42">
        <f t="shared" si="0"/>
        <v>-0.73750562104917972</v>
      </c>
      <c r="K42">
        <f t="shared" si="0"/>
        <v>-0.87755699469359572</v>
      </c>
    </row>
    <row r="43" spans="1:11" x14ac:dyDescent="0.3">
      <c r="A43">
        <v>23</v>
      </c>
      <c r="B43">
        <f t="shared" ref="B43:K51" si="1">B11</f>
        <v>-1.0138272431203434</v>
      </c>
      <c r="C43">
        <f t="shared" si="1"/>
        <v>-0.61558247543954114</v>
      </c>
      <c r="D43">
        <f t="shared" si="1"/>
        <v>-0.58242022586760178</v>
      </c>
      <c r="E43">
        <f t="shared" si="1"/>
        <v>-0.54844801279862865</v>
      </c>
      <c r="F43">
        <f t="shared" si="1"/>
        <v>-0.51466654487787844</v>
      </c>
      <c r="G43">
        <f t="shared" si="1"/>
        <v>-0.47125255122592768</v>
      </c>
      <c r="H43">
        <f t="shared" si="1"/>
        <v>-0.58742313134181745</v>
      </c>
      <c r="I43">
        <f t="shared" si="1"/>
        <v>-0.69096589044609491</v>
      </c>
      <c r="J43">
        <f t="shared" si="1"/>
        <v>-0.80779028549054743</v>
      </c>
      <c r="K43">
        <f t="shared" si="1"/>
        <v>-0.9428213259605801</v>
      </c>
    </row>
    <row r="44" spans="1:11" x14ac:dyDescent="0.3">
      <c r="A44">
        <v>24</v>
      </c>
      <c r="B44">
        <f t="shared" si="1"/>
        <v>-1.0790915743873279</v>
      </c>
      <c r="C44">
        <f t="shared" si="1"/>
        <v>-0.72438497894580611</v>
      </c>
      <c r="D44">
        <f t="shared" si="1"/>
        <v>-0.69745865213903047</v>
      </c>
      <c r="E44">
        <f t="shared" si="1"/>
        <v>-0.66982291910710345</v>
      </c>
      <c r="F44">
        <f t="shared" si="1"/>
        <v>-0.64279075090318993</v>
      </c>
      <c r="G44">
        <f t="shared" si="1"/>
        <v>-0.60145270263669626</v>
      </c>
      <c r="H44">
        <f t="shared" si="1"/>
        <v>-0.66813464160690472</v>
      </c>
      <c r="I44">
        <f t="shared" si="1"/>
        <v>-0.76627088806184607</v>
      </c>
      <c r="J44">
        <f t="shared" si="1"/>
        <v>-0.87807494993191515</v>
      </c>
      <c r="K44">
        <f t="shared" si="1"/>
        <v>-1.0080856572275645</v>
      </c>
    </row>
    <row r="45" spans="1:11" x14ac:dyDescent="0.3">
      <c r="A45">
        <v>25</v>
      </c>
      <c r="B45">
        <f t="shared" si="1"/>
        <v>-1.1443559056543122</v>
      </c>
      <c r="C45">
        <f t="shared" si="1"/>
        <v>-0.83318748245207119</v>
      </c>
      <c r="D45">
        <f t="shared" si="1"/>
        <v>-0.81249707841045926</v>
      </c>
      <c r="E45">
        <f t="shared" si="1"/>
        <v>-0.79119782541557815</v>
      </c>
      <c r="F45">
        <f t="shared" si="1"/>
        <v>-0.77091495692850143</v>
      </c>
      <c r="G45">
        <f t="shared" si="1"/>
        <v>-0.73165285404746472</v>
      </c>
      <c r="H45">
        <f t="shared" si="1"/>
        <v>-0.74884615187199177</v>
      </c>
      <c r="I45">
        <f t="shared" si="1"/>
        <v>-0.84157588567759722</v>
      </c>
      <c r="J45">
        <f t="shared" si="1"/>
        <v>-0.94835961437328298</v>
      </c>
      <c r="K45">
        <f t="shared" si="1"/>
        <v>-1.0733499884945488</v>
      </c>
    </row>
    <row r="46" spans="1:11" x14ac:dyDescent="0.3">
      <c r="A46">
        <v>26</v>
      </c>
      <c r="B46">
        <f t="shared" si="1"/>
        <v>-1.2096202369212965</v>
      </c>
      <c r="C46">
        <f t="shared" si="1"/>
        <v>-0.94198998595833627</v>
      </c>
      <c r="D46">
        <f t="shared" si="1"/>
        <v>-0.92753550468188795</v>
      </c>
      <c r="E46">
        <f t="shared" si="1"/>
        <v>-0.91257273172405284</v>
      </c>
      <c r="F46">
        <f t="shared" si="1"/>
        <v>-0.89903916295381292</v>
      </c>
      <c r="G46">
        <f t="shared" si="1"/>
        <v>-0.86185300545823329</v>
      </c>
      <c r="H46">
        <f t="shared" si="1"/>
        <v>-0.82955766213707893</v>
      </c>
      <c r="I46">
        <f t="shared" si="1"/>
        <v>-0.91688088329334838</v>
      </c>
      <c r="J46">
        <f t="shared" si="1"/>
        <v>-1.0186442788146506</v>
      </c>
      <c r="K46">
        <f t="shared" si="1"/>
        <v>-1.1386143197615333</v>
      </c>
    </row>
    <row r="47" spans="1:11" x14ac:dyDescent="0.3">
      <c r="A47">
        <v>27</v>
      </c>
      <c r="B47">
        <f t="shared" si="1"/>
        <v>-1.292026774114837</v>
      </c>
      <c r="C47">
        <f t="shared" si="1"/>
        <v>-1.0723015878534836</v>
      </c>
      <c r="D47">
        <f t="shared" si="1"/>
        <v>-1.0633483906165688</v>
      </c>
      <c r="E47">
        <f t="shared" si="1"/>
        <v>-1.0540229820093887</v>
      </c>
      <c r="F47">
        <f t="shared" si="1"/>
        <v>-1.0459712590207477</v>
      </c>
      <c r="G47">
        <f t="shared" si="1"/>
        <v>-1.0175051840233629</v>
      </c>
      <c r="H47">
        <f t="shared" si="1"/>
        <v>-0.96697166375512589</v>
      </c>
      <c r="I47">
        <f t="shared" si="1"/>
        <v>-1.0119653492858949</v>
      </c>
      <c r="J47">
        <f t="shared" si="1"/>
        <v>-1.1073897804076942</v>
      </c>
      <c r="K47">
        <f t="shared" si="1"/>
        <v>-1.2210208569550736</v>
      </c>
    </row>
    <row r="48" spans="1:11" x14ac:dyDescent="0.3">
      <c r="A48">
        <v>28</v>
      </c>
      <c r="B48">
        <f t="shared" si="1"/>
        <v>-1.4087177231614891</v>
      </c>
      <c r="C48">
        <f t="shared" si="1"/>
        <v>-1.2448772651182356</v>
      </c>
      <c r="D48">
        <f t="shared" si="1"/>
        <v>-1.2400099402844629</v>
      </c>
      <c r="E48">
        <f t="shared" si="1"/>
        <v>-1.2349236646551558</v>
      </c>
      <c r="F48">
        <f t="shared" si="1"/>
        <v>-1.2305191351709288</v>
      </c>
      <c r="G48">
        <f t="shared" si="1"/>
        <v>-1.214958094184424</v>
      </c>
      <c r="H48">
        <f t="shared" si="1"/>
        <v>-1.1822876894992107</v>
      </c>
      <c r="I48">
        <f t="shared" si="1"/>
        <v>-1.1821117106119141</v>
      </c>
      <c r="J48">
        <f t="shared" si="1"/>
        <v>-1.2330569563040892</v>
      </c>
      <c r="K48">
        <f t="shared" si="1"/>
        <v>-1.3377118060017259</v>
      </c>
    </row>
    <row r="49" spans="1:11" x14ac:dyDescent="0.3">
      <c r="A49">
        <v>29</v>
      </c>
      <c r="B49">
        <f t="shared" si="1"/>
        <v>-1.5596930840612537</v>
      </c>
      <c r="C49">
        <f t="shared" si="1"/>
        <v>-1.4581549091214032</v>
      </c>
      <c r="D49">
        <f t="shared" si="1"/>
        <v>-1.4560657766841185</v>
      </c>
      <c r="E49">
        <f t="shared" si="1"/>
        <v>-1.4538742684747707</v>
      </c>
      <c r="F49">
        <f t="shared" si="1"/>
        <v>-1.4519825358110645</v>
      </c>
      <c r="G49">
        <f t="shared" si="1"/>
        <v>-1.4451084132286272</v>
      </c>
      <c r="H49">
        <f t="shared" si="1"/>
        <v>-1.4308994580766619</v>
      </c>
      <c r="I49">
        <f t="shared" si="1"/>
        <v>-1.4273199672714054</v>
      </c>
      <c r="J49">
        <f t="shared" si="1"/>
        <v>-1.4311487650837169</v>
      </c>
      <c r="K49">
        <f t="shared" si="1"/>
        <v>-1.4886871669014903</v>
      </c>
    </row>
    <row r="50" spans="1:11" x14ac:dyDescent="0.3">
      <c r="A50">
        <v>30</v>
      </c>
      <c r="B50">
        <f t="shared" si="1"/>
        <v>-1.7449528568141299</v>
      </c>
      <c r="C50">
        <f t="shared" si="1"/>
        <v>-1.7104605360778402</v>
      </c>
      <c r="D50">
        <f t="shared" si="1"/>
        <v>-1.7099537911843463</v>
      </c>
      <c r="E50">
        <f t="shared" si="1"/>
        <v>-1.7094204164667817</v>
      </c>
      <c r="F50">
        <f t="shared" si="1"/>
        <v>-1.7089609497545724</v>
      </c>
      <c r="G50">
        <f t="shared" si="1"/>
        <v>-1.70725588556268</v>
      </c>
      <c r="H50">
        <f t="shared" si="1"/>
        <v>-1.7037036467746889</v>
      </c>
      <c r="I50">
        <f t="shared" si="1"/>
        <v>-1.7029838379716975</v>
      </c>
      <c r="J50">
        <f t="shared" si="1"/>
        <v>-1.7016652067465778</v>
      </c>
      <c r="K50">
        <f t="shared" si="1"/>
        <v>-1.7094498982342485</v>
      </c>
    </row>
    <row r="51" spans="1:11" x14ac:dyDescent="0.3">
      <c r="A51">
        <v>31</v>
      </c>
      <c r="B51">
        <f t="shared" si="1"/>
        <v>-2</v>
      </c>
      <c r="C51">
        <f t="shared" si="1"/>
        <v>-2</v>
      </c>
      <c r="D51">
        <f t="shared" si="1"/>
        <v>-2</v>
      </c>
      <c r="E51">
        <f t="shared" si="1"/>
        <v>-2</v>
      </c>
      <c r="F51">
        <f t="shared" si="1"/>
        <v>-2</v>
      </c>
      <c r="G51">
        <f t="shared" si="1"/>
        <v>-2</v>
      </c>
      <c r="H51">
        <f t="shared" si="1"/>
        <v>-2</v>
      </c>
      <c r="I51">
        <f t="shared" si="1"/>
        <v>-2</v>
      </c>
      <c r="J51">
        <f t="shared" si="1"/>
        <v>-2</v>
      </c>
      <c r="K51">
        <f t="shared" si="1"/>
        <v>-2</v>
      </c>
    </row>
    <row r="52" spans="1:11" x14ac:dyDescent="0.3">
      <c r="A52" s="457" t="s">
        <v>127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</row>
    <row r="53" spans="1:11" x14ac:dyDescent="0.3">
      <c r="A53" t="s">
        <v>7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11" x14ac:dyDescent="0.3">
      <c r="A54">
        <v>4</v>
      </c>
      <c r="B54">
        <f>SUM(Stand!B56*Inittialize!$F$3+Stand!B57*Inittialize!$F$4+Stand!B58*Inittialize!$F$5+Stand!B59*Inittialize!$F$6+Stand!B60*Inittialize!$F$7+Stand!B61*Inittialize!$F$8+Stand!B62*Inittialize!$F$9+Stand!B63*Inittialize!$F$10+Stand!B64*Inittialize!$F$11+Stand!B87*Inittialize!$F$2)*2</f>
        <v>0.42421815323539841</v>
      </c>
      <c r="C54">
        <f>SUM(Stand!C56*Inittialize!$F$3+Stand!C57*Inittialize!$F$4+Stand!C58*Inittialize!$F$5+Stand!C59*Inittialize!$F$6+Stand!C60*Inittialize!$F$7+Stand!C61*Inittialize!$F$8+Stand!C62*Inittialize!$F$9+Stand!C63*Inittialize!$F$10+Stand!C64*Inittialize!$F$11+Stand!C87*Inittialize!$F$2)*2</f>
        <v>0.70721627279072274</v>
      </c>
      <c r="D54">
        <f>SUM(Stand!D56*Inittialize!$F$3+Stand!D57*Inittialize!$F$4+Stand!D58*Inittialize!$F$5+Stand!D59*Inittialize!$F$6+Stand!D60*Inittialize!$F$7+Stand!D61*Inittialize!$F$8+Stand!D62*Inittialize!$F$9+Stand!D63*Inittialize!$F$10+Stand!D64*Inittialize!$F$11+Stand!D87*Inittialize!$F$2)*2</f>
        <v>0.74774977076428661</v>
      </c>
      <c r="E54">
        <f>SUM(Stand!E56*Inittialize!$F$3+Stand!E57*Inittialize!$F$4+Stand!E58*Inittialize!$F$5+Stand!E59*Inittialize!$F$6+Stand!E60*Inittialize!$F$7+Stand!E61*Inittialize!$F$8+Stand!E62*Inittialize!$F$9+Stand!E63*Inittialize!$F$10+Stand!E64*Inittialize!$F$11+Stand!E87*Inittialize!$F$2)*2</f>
        <v>0.78893689100508568</v>
      </c>
      <c r="F54">
        <f>SUM(Stand!F56*Inittialize!$F$3+Stand!F57*Inittialize!$F$4+Stand!F58*Inittialize!$F$5+Stand!F59*Inittialize!$F$6+Stand!F60*Inittialize!$F$7+Stand!F61*Inittialize!$F$8+Stand!F62*Inittialize!$F$9+Stand!F63*Inittialize!$F$10+Stand!F64*Inittialize!$F$11+Stand!F87*Inittialize!$F$2)*2</f>
        <v>0.83280733916452498</v>
      </c>
      <c r="G54">
        <f>SUM(Stand!G56*Inittialize!$F$3+Stand!G57*Inittialize!$F$4+Stand!G58*Inittialize!$F$5+Stand!G59*Inittialize!$F$6+Stand!G60*Inittialize!$F$7+Stand!G61*Inittialize!$F$8+Stand!G62*Inittialize!$F$9+Stand!G63*Inittialize!$F$10+Stand!G64*Inittialize!$F$11+Stand!G87*Inittialize!$F$2)*2</f>
        <v>0.84630098416999544</v>
      </c>
      <c r="H54">
        <f>SUM(Stand!H56*Inittialize!$F$3+Stand!H57*Inittialize!$F$4+Stand!H58*Inittialize!$F$5+Stand!H59*Inittialize!$F$6+Stand!H60*Inittialize!$F$7+Stand!H61*Inittialize!$F$8+Stand!H62*Inittialize!$F$9+Stand!H63*Inittialize!$F$10+Stand!H64*Inittialize!$F$11+Stand!H87*Inittialize!$F$2)*2</f>
        <v>0.52462481672306671</v>
      </c>
      <c r="I54">
        <f>SUM(Stand!I56*Inittialize!$F$3+Stand!I57*Inittialize!$F$4+Stand!I58*Inittialize!$F$5+Stand!I59*Inittialize!$F$6+Stand!I60*Inittialize!$F$7+Stand!I61*Inittialize!$F$8+Stand!I62*Inittialize!$F$9+Stand!I63*Inittialize!$F$10+Stand!I64*Inittialize!$F$11+Stand!I87*Inittialize!$F$2)*2</f>
        <v>0.48948248450238285</v>
      </c>
      <c r="J54">
        <f>SUM(Stand!J56*Inittialize!$F$3+Stand!J57*Inittialize!$F$4+Stand!J58*Inittialize!$F$5+Stand!J59*Inittialize!$F$6+Stand!J60*Inittialize!$F$7+Stand!J61*Inittialize!$F$8+Stand!J62*Inittialize!$F$9+Stand!J63*Inittialize!$F$10+Stand!J64*Inittialize!$F$11+Stand!J87*Inittialize!$F$2)*2</f>
        <v>0.45685031886889066</v>
      </c>
      <c r="K54">
        <f>SUM(Stand!K56*Inittialize!$F$3+Stand!K57*Inittialize!$F$4+Stand!K58*Inittialize!$F$5+Stand!K59*Inittialize!$F$6+Stand!K60*Inittialize!$F$7+Stand!K61*Inittialize!$F$8+Stand!K62*Inittialize!$F$9+Stand!K63*Inittialize!$F$10+Stand!K64*Inittialize!$F$11+Stand!K87*Inittialize!$F$2)*2</f>
        <v>0.42421815323539852</v>
      </c>
    </row>
    <row r="55" spans="1:11" x14ac:dyDescent="0.3">
      <c r="A55">
        <v>5</v>
      </c>
      <c r="B55">
        <f>SUM(Stand!B57*Inittialize!$F$3+Stand!B58*Inittialize!$F$4+Stand!B59*Inittialize!$F$5+Stand!B60*Inittialize!$F$6+Stand!B61*Inittialize!$F$7+Stand!B62*Inittialize!$F$8+Stand!B63*Inittialize!$F$9+Stand!B64*Inittialize!$F$10+Stand!B65*Inittialize!$F$11+Stand!B88*Inittialize!$F$2)*2</f>
        <v>0.42421815323539841</v>
      </c>
      <c r="C55">
        <f>SUM(Stand!C57*Inittialize!$F$3+Stand!C58*Inittialize!$F$4+Stand!C59*Inittialize!$F$5+Stand!C60*Inittialize!$F$6+Stand!C61*Inittialize!$F$7+Stand!C62*Inittialize!$F$8+Stand!C63*Inittialize!$F$9+Stand!C64*Inittialize!$F$10+Stand!C65*Inittialize!$F$11+Stand!C88*Inittialize!$F$2)*2</f>
        <v>0.70721627279072274</v>
      </c>
      <c r="D55">
        <f>SUM(Stand!D57*Inittialize!$F$3+Stand!D58*Inittialize!$F$4+Stand!D59*Inittialize!$F$5+Stand!D60*Inittialize!$F$6+Stand!D61*Inittialize!$F$7+Stand!D62*Inittialize!$F$8+Stand!D63*Inittialize!$F$9+Stand!D64*Inittialize!$F$10+Stand!D65*Inittialize!$F$11+Stand!D88*Inittialize!$F$2)*2</f>
        <v>0.74774977076428661</v>
      </c>
      <c r="E55">
        <f>SUM(Stand!E57*Inittialize!$F$3+Stand!E58*Inittialize!$F$4+Stand!E59*Inittialize!$F$5+Stand!E60*Inittialize!$F$6+Stand!E61*Inittialize!$F$7+Stand!E62*Inittialize!$F$8+Stand!E63*Inittialize!$F$9+Stand!E64*Inittialize!$F$10+Stand!E65*Inittialize!$F$11+Stand!E88*Inittialize!$F$2)*2</f>
        <v>0.78893689100508568</v>
      </c>
      <c r="F55">
        <f>SUM(Stand!F57*Inittialize!$F$3+Stand!F58*Inittialize!$F$4+Stand!F59*Inittialize!$F$5+Stand!F60*Inittialize!$F$6+Stand!F61*Inittialize!$F$7+Stand!F62*Inittialize!$F$8+Stand!F63*Inittialize!$F$9+Stand!F64*Inittialize!$F$10+Stand!F65*Inittialize!$F$11+Stand!F88*Inittialize!$F$2)*2</f>
        <v>0.83280733916452498</v>
      </c>
      <c r="G55">
        <f>SUM(Stand!G57*Inittialize!$F$3+Stand!G58*Inittialize!$F$4+Stand!G59*Inittialize!$F$5+Stand!G60*Inittialize!$F$6+Stand!G61*Inittialize!$F$7+Stand!G62*Inittialize!$F$8+Stand!G63*Inittialize!$F$9+Stand!G64*Inittialize!$F$10+Stand!G65*Inittialize!$F$11+Stand!G88*Inittialize!$F$2)*2</f>
        <v>0.84630098416999544</v>
      </c>
      <c r="H55">
        <f>SUM(Stand!H57*Inittialize!$F$3+Stand!H58*Inittialize!$F$4+Stand!H59*Inittialize!$F$5+Stand!H60*Inittialize!$F$6+Stand!H61*Inittialize!$F$7+Stand!H62*Inittialize!$F$8+Stand!H63*Inittialize!$F$9+Stand!H64*Inittialize!$F$10+Stand!H65*Inittialize!$F$11+Stand!H88*Inittialize!$F$2)*2</f>
        <v>0.52462481672306671</v>
      </c>
      <c r="I55">
        <f>SUM(Stand!I57*Inittialize!$F$3+Stand!I58*Inittialize!$F$4+Stand!I59*Inittialize!$F$5+Stand!I60*Inittialize!$F$6+Stand!I61*Inittialize!$F$7+Stand!I62*Inittialize!$F$8+Stand!I63*Inittialize!$F$9+Stand!I64*Inittialize!$F$10+Stand!I65*Inittialize!$F$11+Stand!I88*Inittialize!$F$2)*2</f>
        <v>0.48948248450238285</v>
      </c>
      <c r="J55">
        <f>SUM(Stand!J57*Inittialize!$F$3+Stand!J58*Inittialize!$F$4+Stand!J59*Inittialize!$F$5+Stand!J60*Inittialize!$F$6+Stand!J61*Inittialize!$F$7+Stand!J62*Inittialize!$F$8+Stand!J63*Inittialize!$F$9+Stand!J64*Inittialize!$F$10+Stand!J65*Inittialize!$F$11+Stand!J88*Inittialize!$F$2)*2</f>
        <v>0.45685031886889066</v>
      </c>
      <c r="K55">
        <f>SUM(Stand!K57*Inittialize!$F$3+Stand!K58*Inittialize!$F$4+Stand!K59*Inittialize!$F$5+Stand!K60*Inittialize!$F$6+Stand!K61*Inittialize!$F$7+Stand!K62*Inittialize!$F$8+Stand!K63*Inittialize!$F$9+Stand!K64*Inittialize!$F$10+Stand!K65*Inittialize!$F$11+Stand!K88*Inittialize!$F$2)*2</f>
        <v>0.42421815323539852</v>
      </c>
    </row>
    <row r="56" spans="1:11" x14ac:dyDescent="0.3">
      <c r="A56">
        <v>6</v>
      </c>
      <c r="B56">
        <f>SUM(Stand!B58*Inittialize!$F$3+Stand!B59*Inittialize!$F$4+Stand!B60*Inittialize!$F$5+Stand!B61*Inittialize!$F$6+Stand!B62*Inittialize!$F$7+Stand!B63*Inittialize!$F$8+Stand!B64*Inittialize!$F$9+Stand!B65*Inittialize!$F$10+Stand!B66*Inittialize!$F$11+Stand!B89*Inittialize!$F$2)*2</f>
        <v>0.42421815323539841</v>
      </c>
      <c r="C56">
        <f>SUM(Stand!C58*Inittialize!$F$3+Stand!C59*Inittialize!$F$4+Stand!C60*Inittialize!$F$5+Stand!C61*Inittialize!$F$6+Stand!C62*Inittialize!$F$7+Stand!C63*Inittialize!$F$8+Stand!C64*Inittialize!$F$9+Stand!C65*Inittialize!$F$10+Stand!C66*Inittialize!$F$11+Stand!C89*Inittialize!$F$2)*2</f>
        <v>0.70721627279072274</v>
      </c>
      <c r="D56">
        <f>SUM(Stand!D58*Inittialize!$F$3+Stand!D59*Inittialize!$F$4+Stand!D60*Inittialize!$F$5+Stand!D61*Inittialize!$F$6+Stand!D62*Inittialize!$F$7+Stand!D63*Inittialize!$F$8+Stand!D64*Inittialize!$F$9+Stand!D65*Inittialize!$F$10+Stand!D66*Inittialize!$F$11+Stand!D89*Inittialize!$F$2)*2</f>
        <v>0.74774977076428661</v>
      </c>
      <c r="E56">
        <f>SUM(Stand!E58*Inittialize!$F$3+Stand!E59*Inittialize!$F$4+Stand!E60*Inittialize!$F$5+Stand!E61*Inittialize!$F$6+Stand!E62*Inittialize!$F$7+Stand!E63*Inittialize!$F$8+Stand!E64*Inittialize!$F$9+Stand!E65*Inittialize!$F$10+Stand!E66*Inittialize!$F$11+Stand!E89*Inittialize!$F$2)*2</f>
        <v>0.78893689100508568</v>
      </c>
      <c r="F56">
        <f>SUM(Stand!F58*Inittialize!$F$3+Stand!F59*Inittialize!$F$4+Stand!F60*Inittialize!$F$5+Stand!F61*Inittialize!$F$6+Stand!F62*Inittialize!$F$7+Stand!F63*Inittialize!$F$8+Stand!F64*Inittialize!$F$9+Stand!F65*Inittialize!$F$10+Stand!F66*Inittialize!$F$11+Stand!F89*Inittialize!$F$2)*2</f>
        <v>0.83280733916452498</v>
      </c>
      <c r="G56">
        <f>SUM(Stand!G58*Inittialize!$F$3+Stand!G59*Inittialize!$F$4+Stand!G60*Inittialize!$F$5+Stand!G61*Inittialize!$F$6+Stand!G62*Inittialize!$F$7+Stand!G63*Inittialize!$F$8+Stand!G64*Inittialize!$F$9+Stand!G65*Inittialize!$F$10+Stand!G66*Inittialize!$F$11+Stand!G89*Inittialize!$F$2)*2</f>
        <v>0.84630098416999544</v>
      </c>
      <c r="H56">
        <f>SUM(Stand!H58*Inittialize!$F$3+Stand!H59*Inittialize!$F$4+Stand!H60*Inittialize!$F$5+Stand!H61*Inittialize!$F$6+Stand!H62*Inittialize!$F$7+Stand!H63*Inittialize!$F$8+Stand!H64*Inittialize!$F$9+Stand!H65*Inittialize!$F$10+Stand!H66*Inittialize!$F$11+Stand!H89*Inittialize!$F$2)*2</f>
        <v>0.52462481672306671</v>
      </c>
      <c r="I56">
        <f>SUM(Stand!I58*Inittialize!$F$3+Stand!I59*Inittialize!$F$4+Stand!I60*Inittialize!$F$5+Stand!I61*Inittialize!$F$6+Stand!I62*Inittialize!$F$7+Stand!I63*Inittialize!$F$8+Stand!I64*Inittialize!$F$9+Stand!I65*Inittialize!$F$10+Stand!I66*Inittialize!$F$11+Stand!I89*Inittialize!$F$2)*2</f>
        <v>0.48948248450238285</v>
      </c>
      <c r="J56">
        <f>SUM(Stand!J58*Inittialize!$F$3+Stand!J59*Inittialize!$F$4+Stand!J60*Inittialize!$F$5+Stand!J61*Inittialize!$F$6+Stand!J62*Inittialize!$F$7+Stand!J63*Inittialize!$F$8+Stand!J64*Inittialize!$F$9+Stand!J65*Inittialize!$F$10+Stand!J66*Inittialize!$F$11+Stand!J89*Inittialize!$F$2)*2</f>
        <v>0.45685031886889066</v>
      </c>
      <c r="K56">
        <f>SUM(Stand!K58*Inittialize!$F$3+Stand!K59*Inittialize!$F$4+Stand!K60*Inittialize!$F$5+Stand!K61*Inittialize!$F$6+Stand!K62*Inittialize!$F$7+Stand!K63*Inittialize!$F$8+Stand!K64*Inittialize!$F$9+Stand!K65*Inittialize!$F$10+Stand!K66*Inittialize!$F$11+Stand!K89*Inittialize!$F$2)*2</f>
        <v>0.42421815323539852</v>
      </c>
    </row>
    <row r="57" spans="1:11" x14ac:dyDescent="0.3">
      <c r="A57">
        <v>7</v>
      </c>
      <c r="B57">
        <f>SUM(Stand!B59*Inittialize!$F$3+Stand!B60*Inittialize!$F$4+Stand!B61*Inittialize!$F$5+Stand!B62*Inittialize!$F$6+Stand!B63*Inittialize!$F$7+Stand!B64*Inittialize!$F$8+Stand!B65*Inittialize!$F$9+Stand!B66*Inittialize!$F$10+Stand!B67*Inittialize!$F$11+Stand!B90*Inittialize!$F$2)*2</f>
        <v>0.44136035916195437</v>
      </c>
      <c r="C57">
        <f>SUM(Stand!C59*Inittialize!$F$3+Stand!C60*Inittialize!$F$4+Stand!C61*Inittialize!$F$5+Stand!C62*Inittialize!$F$6+Stand!C63*Inittialize!$F$7+Stand!C64*Inittialize!$F$8+Stand!C65*Inittialize!$F$9+Stand!C66*Inittialize!$F$10+Stand!C67*Inittialize!$F$11+Stand!C90*Inittialize!$F$2)*2</f>
        <v>0.72872537117960512</v>
      </c>
      <c r="D57">
        <f>SUM(Stand!D59*Inittialize!$F$3+Stand!D60*Inittialize!$F$4+Stand!D61*Inittialize!$F$5+Stand!D62*Inittialize!$F$6+Stand!D63*Inittialize!$F$7+Stand!D64*Inittialize!$F$8+Stand!D65*Inittialize!$F$9+Stand!D66*Inittialize!$F$10+Stand!D67*Inittialize!$F$11+Stand!D90*Inittialize!$F$2)*2</f>
        <v>0.76852423042753892</v>
      </c>
      <c r="E57">
        <f>SUM(Stand!E59*Inittialize!$F$3+Stand!E60*Inittialize!$F$4+Stand!E61*Inittialize!$F$5+Stand!E62*Inittialize!$F$6+Stand!E63*Inittialize!$F$7+Stand!E64*Inittialize!$F$8+Stand!E65*Inittialize!$F$9+Stand!E66*Inittialize!$F$10+Stand!E67*Inittialize!$F$11+Stand!E90*Inittialize!$F$2)*2</f>
        <v>0.80901223498194696</v>
      </c>
      <c r="F57">
        <f>SUM(Stand!F59*Inittialize!$F$3+Stand!F60*Inittialize!$F$4+Stand!F61*Inittialize!$F$5+Stand!F62*Inittialize!$F$6+Stand!F63*Inittialize!$F$7+Stand!F64*Inittialize!$F$8+Stand!F65*Inittialize!$F$9+Stand!F66*Inittialize!$F$10+Stand!F67*Inittialize!$F$11+Stand!F90*Inittialize!$F$2)*2</f>
        <v>0.85161522920614818</v>
      </c>
      <c r="G57">
        <f>SUM(Stand!G59*Inittialize!$F$3+Stand!G60*Inittialize!$F$4+Stand!G61*Inittialize!$F$5+Stand!G62*Inittialize!$F$6+Stand!G63*Inittialize!$F$7+Stand!G64*Inittialize!$F$8+Stand!G65*Inittialize!$F$9+Stand!G66*Inittialize!$F$10+Stand!G67*Inittialize!$F$11+Stand!G90*Inittialize!$F$2)*2</f>
        <v>0.87175301132435645</v>
      </c>
      <c r="H57">
        <f>SUM(Stand!H59*Inittialize!$F$3+Stand!H60*Inittialize!$F$4+Stand!H61*Inittialize!$F$5+Stand!H62*Inittialize!$F$6+Stand!H63*Inittialize!$F$7+Stand!H64*Inittialize!$F$8+Stand!H65*Inittialize!$F$9+Stand!H66*Inittialize!$F$10+Stand!H67*Inittialize!$F$11+Stand!H90*Inittialize!$F$2)*2</f>
        <v>0.58132730807602651</v>
      </c>
      <c r="I57">
        <f>SUM(Stand!I59*Inittialize!$F$3+Stand!I60*Inittialize!$F$4+Stand!I61*Inittialize!$F$5+Stand!I62*Inittialize!$F$6+Stand!I63*Inittialize!$F$7+Stand!I64*Inittialize!$F$8+Stand!I65*Inittialize!$F$9+Stand!I66*Inittialize!$F$10+Stand!I67*Inittialize!$F$11+Stand!I90*Inittialize!$F$2)*2</f>
        <v>0.5092619528791783</v>
      </c>
      <c r="J57">
        <f>SUM(Stand!J59*Inittialize!$F$3+Stand!J60*Inittialize!$F$4+Stand!J61*Inittialize!$F$5+Stand!J62*Inittialize!$F$6+Stand!J63*Inittialize!$F$7+Stand!J64*Inittialize!$F$8+Stand!J65*Inittialize!$F$9+Stand!J66*Inittialize!$F$10+Stand!J67*Inittialize!$F$11+Stand!J90*Inittialize!$F$2)*2</f>
        <v>0.47531115602056634</v>
      </c>
      <c r="K57">
        <f>SUM(Stand!K59*Inittialize!$F$3+Stand!K60*Inittialize!$F$4+Stand!K61*Inittialize!$F$5+Stand!K62*Inittialize!$F$6+Stand!K63*Inittialize!$F$7+Stand!K64*Inittialize!$F$8+Stand!K65*Inittialize!$F$9+Stand!K66*Inittialize!$F$10+Stand!K67*Inittialize!$F$11+Stand!K90*Inittialize!$F$2)*2</f>
        <v>0.44136035916195454</v>
      </c>
    </row>
    <row r="58" spans="1:11" x14ac:dyDescent="0.3">
      <c r="A58">
        <v>8</v>
      </c>
      <c r="B58">
        <f>SUM(Stand!B60*Inittialize!$F$3+Stand!B61*Inittialize!$F$4+Stand!B62*Inittialize!$F$5+Stand!B63*Inittialize!$F$6+Stand!B64*Inittialize!$F$7+Stand!B65*Inittialize!$F$8+Stand!B66*Inittialize!$F$9+Stand!B67*Inittialize!$F$10+Stand!B68*Inittialize!$F$11+Stand!B91*Inittialize!$F$2)*2</f>
        <v>0.52707138879473447</v>
      </c>
      <c r="C58">
        <f>SUM(Stand!C60*Inittialize!$F$3+Stand!C61*Inittialize!$F$4+Stand!C62*Inittialize!$F$5+Stand!C63*Inittialize!$F$6+Stand!C64*Inittialize!$F$7+Stand!C65*Inittialize!$F$8+Stand!C66*Inittialize!$F$9+Stand!C67*Inittialize!$F$10+Stand!C68*Inittialize!$F$11+Stand!C91*Inittialize!$F$2)*2</f>
        <v>0.83551674171585688</v>
      </c>
      <c r="D58">
        <f>SUM(Stand!D60*Inittialize!$F$3+Stand!D61*Inittialize!$F$4+Stand!D62*Inittialize!$F$5+Stand!D63*Inittialize!$F$6+Stand!D64*Inittialize!$F$7+Stand!D65*Inittialize!$F$8+Stand!D66*Inittialize!$F$9+Stand!D67*Inittialize!$F$10+Stand!D68*Inittialize!$F$11+Stand!D91*Inittialize!$F$2)*2</f>
        <v>0.8716962731505089</v>
      </c>
      <c r="E58">
        <f>SUM(Stand!E60*Inittialize!$F$3+Stand!E61*Inittialize!$F$4+Stand!E62*Inittialize!$F$5+Stand!E63*Inittialize!$F$6+Stand!E64*Inittialize!$F$7+Stand!E65*Inittialize!$F$8+Stand!E66*Inittialize!$F$9+Stand!E67*Inittialize!$F$10+Stand!E68*Inittialize!$F$11+Stand!E91*Inittialize!$F$2)*2</f>
        <v>0.90868869927296181</v>
      </c>
      <c r="F58">
        <f>SUM(Stand!F60*Inittialize!$F$3+Stand!F61*Inittialize!$F$4+Stand!F62*Inittialize!$F$5+Stand!F63*Inittialize!$F$6+Stand!F64*Inittialize!$F$7+Stand!F65*Inittialize!$F$8+Stand!F66*Inittialize!$F$9+Stand!F67*Inittialize!$F$10+Stand!F68*Inittialize!$F$11+Stand!F91*Inittialize!$F$2)*2</f>
        <v>0.94565467941426418</v>
      </c>
      <c r="G58">
        <f>SUM(Stand!G60*Inittialize!$F$3+Stand!G61*Inittialize!$F$4+Stand!G62*Inittialize!$F$5+Stand!G63*Inittialize!$F$6+Stand!G64*Inittialize!$F$7+Stand!G65*Inittialize!$F$8+Stand!G66*Inittialize!$F$9+Stand!G67*Inittialize!$F$10+Stand!G68*Inittialize!$F$11+Stand!G91*Inittialize!$F$2)*2</f>
        <v>0.98990982438337127</v>
      </c>
      <c r="H58">
        <f>SUM(Stand!H60*Inittialize!$F$3+Stand!H61*Inittialize!$F$4+Stand!H62*Inittialize!$F$5+Stand!H63*Inittialize!$F$6+Stand!H64*Inittialize!$F$7+Stand!H65*Inittialize!$F$8+Stand!H66*Inittialize!$F$9+Stand!H67*Inittialize!$F$10+Stand!H68*Inittialize!$F$11+Stand!H91*Inittialize!$F$2)*2</f>
        <v>0.82933680626094375</v>
      </c>
      <c r="I58">
        <f>SUM(Stand!I60*Inittialize!$F$3+Stand!I61*Inittialize!$F$4+Stand!I62*Inittialize!$F$5+Stand!I63*Inittialize!$F$6+Stand!I64*Inittialize!$F$7+Stand!I65*Inittialize!$F$8+Stand!I66*Inittialize!$F$9+Stand!I67*Inittialize!$F$10+Stand!I68*Inittialize!$F$11+Stand!I91*Inittialize!$F$2)*2</f>
        <v>0.64366225334303695</v>
      </c>
      <c r="J58">
        <f>SUM(Stand!J60*Inittialize!$F$3+Stand!J61*Inittialize!$F$4+Stand!J62*Inittialize!$F$5+Stand!J63*Inittialize!$F$6+Stand!J64*Inittialize!$F$7+Stand!J65*Inittialize!$F$8+Stand!J66*Inittialize!$F$9+Stand!J67*Inittialize!$F$10+Stand!J68*Inittialize!$F$11+Stand!J91*Inittialize!$F$2)*2</f>
        <v>0.56761534177894479</v>
      </c>
      <c r="K58">
        <f>SUM(Stand!K60*Inittialize!$F$3+Stand!K61*Inittialize!$F$4+Stand!K62*Inittialize!$F$5+Stand!K63*Inittialize!$F$6+Stand!K64*Inittialize!$F$7+Stand!K65*Inittialize!$F$8+Stand!K66*Inittialize!$F$9+Stand!K67*Inittialize!$F$10+Stand!K68*Inittialize!$F$11+Stand!K91*Inittialize!$F$2)*2</f>
        <v>0.52707138879473447</v>
      </c>
    </row>
    <row r="59" spans="1:11" x14ac:dyDescent="0.3">
      <c r="A59">
        <v>9</v>
      </c>
      <c r="B59">
        <f>SUM(Stand!B61*Inittialize!$F$3+Stand!B62*Inittialize!$F$4+Stand!B63*Inittialize!$F$5+Stand!B64*Inittialize!$F$6+Stand!B65*Inittialize!$F$7+Stand!B66*Inittialize!$F$8+Stand!B67*Inittialize!$F$9+Stand!B68*Inittialize!$F$10+Stand!B69*Inittialize!$F$11+Stand!B92*Inittialize!$F$2)*2</f>
        <v>0.62992462435407048</v>
      </c>
      <c r="C59">
        <f>SUM(Stand!C61*Inittialize!$F$3+Stand!C62*Inittialize!$F$4+Stand!C63*Inittialize!$F$5+Stand!C64*Inittialize!$F$6+Stand!C65*Inittialize!$F$7+Stand!C66*Inittialize!$F$8+Stand!C67*Inittialize!$F$9+Stand!C68*Inittialize!$F$10+Stand!C69*Inittialize!$F$11+Stand!C92*Inittialize!$F$2)*2</f>
        <v>0.95999273778532157</v>
      </c>
      <c r="D59">
        <f>SUM(Stand!D61*Inittialize!$F$3+Stand!D62*Inittialize!$F$4+Stand!D63*Inittialize!$F$5+Stand!D64*Inittialize!$F$6+Stand!D65*Inittialize!$F$7+Stand!D66*Inittialize!$F$8+Stand!D67*Inittialize!$F$9+Stand!D68*Inittialize!$F$10+Stand!D69*Inittialize!$F$11+Stand!D92*Inittialize!$F$2)*2</f>
        <v>0.99208763175540482</v>
      </c>
      <c r="E59">
        <f>SUM(Stand!E61*Inittialize!$F$3+Stand!E62*Inittialize!$F$4+Stand!E63*Inittialize!$F$5+Stand!E64*Inittialize!$F$6+Stand!E65*Inittialize!$F$7+Stand!E66*Inittialize!$F$8+Stand!E67*Inittialize!$F$9+Stand!E68*Inittialize!$F$10+Stand!E69*Inittialize!$F$11+Stand!E92*Inittialize!$F$2)*2</f>
        <v>1.0249392295743802</v>
      </c>
      <c r="F59">
        <f>SUM(Stand!F61*Inittialize!$F$3+Stand!F62*Inittialize!$F$4+Stand!F63*Inittialize!$F$5+Stand!F64*Inittialize!$F$6+Stand!F65*Inittialize!$F$7+Stand!F66*Inittialize!$F$8+Stand!F67*Inittialize!$F$9+Stand!F68*Inittialize!$F$10+Stand!F69*Inittialize!$F$11+Stand!F92*Inittialize!$F$2)*2</f>
        <v>1.0578017640707118</v>
      </c>
      <c r="G59">
        <f>SUM(Stand!G61*Inittialize!$F$3+Stand!G62*Inittialize!$F$4+Stand!G63*Inittialize!$F$5+Stand!G64*Inittialize!$F$6+Stand!G65*Inittialize!$F$7+Stand!G66*Inittialize!$F$8+Stand!G67*Inittialize!$F$9+Stand!G68*Inittialize!$F$10+Stand!G69*Inittialize!$F$11+Stand!G92*Inittialize!$F$2)*2</f>
        <v>1.0971053737455863</v>
      </c>
      <c r="H59">
        <f>SUM(Stand!H61*Inittialize!$F$3+Stand!H62*Inittialize!$F$4+Stand!H63*Inittialize!$F$5+Stand!H64*Inittialize!$F$6+Stand!H65*Inittialize!$F$7+Stand!H66*Inittialize!$F$8+Stand!H67*Inittialize!$F$9+Stand!H68*Inittialize!$F$10+Stand!H69*Inittialize!$F$11+Stand!H92*Inittialize!$F$2)*2</f>
        <v>0.98293363876650397</v>
      </c>
      <c r="I59">
        <f>SUM(Stand!I61*Inittialize!$F$3+Stand!I62*Inittialize!$F$4+Stand!I63*Inittialize!$F$5+Stand!I64*Inittialize!$F$6+Stand!I65*Inittialize!$F$7+Stand!I66*Inittialize!$F$8+Stand!I67*Inittialize!$F$9+Stand!I68*Inittialize!$F$10+Stand!I69*Inittialize!$F$11+Stand!I92*Inittialize!$F$2)*2</f>
        <v>0.90435089792333601</v>
      </c>
      <c r="J59">
        <f>SUM(Stand!J61*Inittialize!$F$3+Stand!J62*Inittialize!$F$4+Stand!J63*Inittialize!$F$5+Stand!J64*Inittialize!$F$6+Stand!J65*Inittialize!$F$7+Stand!J66*Inittialize!$F$8+Stand!J67*Inittialize!$F$9+Stand!J68*Inittialize!$F$10+Stand!J69*Inittialize!$F$11+Stand!J92*Inittialize!$F$2)*2</f>
        <v>0.7138833232688806</v>
      </c>
      <c r="K59">
        <f>SUM(Stand!K61*Inittialize!$F$3+Stand!K62*Inittialize!$F$4+Stand!K63*Inittialize!$F$5+Stand!K64*Inittialize!$F$6+Stand!K65*Inittialize!$F$7+Stand!K66*Inittialize!$F$8+Stand!K67*Inittialize!$F$9+Stand!K68*Inittialize!$F$10+Stand!K69*Inittialize!$F$11+Stand!K92*Inittialize!$F$2)*2</f>
        <v>0.62992462435407048</v>
      </c>
    </row>
    <row r="60" spans="1:11" x14ac:dyDescent="0.3">
      <c r="A60">
        <v>10</v>
      </c>
      <c r="B60">
        <f>SUM(Stand!B62*Inittialize!$F$3+Stand!B63*Inittialize!$F$4+Stand!B64*Inittialize!$F$5+Stand!B65*Inittialize!$F$6+Stand!B66*Inittialize!$F$7+Stand!B67*Inittialize!$F$8+Stand!B68*Inittialize!$F$9+Stand!B69*Inittialize!$F$10+Stand!B70*Inittialize!$F$11+Stand!B93*Inittialize!$F$2)*2</f>
        <v>0.74992006583996251</v>
      </c>
      <c r="C60">
        <f>SUM(Stand!C62*Inittialize!$F$3+Stand!C63*Inittialize!$F$4+Stand!C64*Inittialize!$F$5+Stand!C65*Inittialize!$F$6+Stand!C66*Inittialize!$F$7+Stand!C67*Inittialize!$F$8+Stand!C68*Inittialize!$F$9+Stand!C69*Inittialize!$F$10+Stand!C70*Inittialize!$F$11+Stand!C93*Inittialize!$F$2)*2</f>
        <v>1.1011257653812758</v>
      </c>
      <c r="D60">
        <f>SUM(Stand!D62*Inittialize!$F$3+Stand!D63*Inittialize!$F$4+Stand!D64*Inittialize!$F$5+Stand!D65*Inittialize!$F$6+Stand!D66*Inittialize!$F$7+Stand!D67*Inittialize!$F$8+Stand!D68*Inittialize!$F$9+Stand!D69*Inittialize!$F$10+Stand!D70*Inittialize!$F$11+Stand!D93*Inittialize!$F$2)*2</f>
        <v>1.1287287215745923</v>
      </c>
      <c r="E60">
        <f>SUM(Stand!E62*Inittialize!$F$3+Stand!E63*Inittialize!$F$4+Stand!E64*Inittialize!$F$5+Stand!E65*Inittialize!$F$6+Stand!E66*Inittialize!$F$7+Stand!E67*Inittialize!$F$8+Stand!E68*Inittialize!$F$9+Stand!E69*Inittialize!$F$10+Stand!E70*Inittialize!$F$11+Stand!E93*Inittialize!$F$2)*2</f>
        <v>1.1570097044780419</v>
      </c>
      <c r="F60">
        <f>SUM(Stand!F62*Inittialize!$F$3+Stand!F63*Inittialize!$F$4+Stand!F64*Inittialize!$F$5+Stand!F65*Inittialize!$F$6+Stand!F66*Inittialize!$F$7+Stand!F67*Inittialize!$F$8+Stand!F68*Inittialize!$F$9+Stand!F69*Inittialize!$F$10+Stand!F70*Inittialize!$F$11+Stand!F93*Inittialize!$F$2)*2</f>
        <v>1.1852554608023249</v>
      </c>
      <c r="G60">
        <f>SUM(Stand!G62*Inittialize!$F$3+Stand!G63*Inittialize!$F$4+Stand!G64*Inittialize!$F$5+Stand!G65*Inittialize!$F$6+Stand!G66*Inittialize!$F$7+Stand!G67*Inittialize!$F$8+Stand!G68*Inittialize!$F$9+Stand!G69*Inittialize!$F$10+Stand!G70*Inittialize!$F$11+Stand!G93*Inittialize!$F$2)*2</f>
        <v>1.2199493719560808</v>
      </c>
      <c r="H60">
        <f>SUM(Stand!H62*Inittialize!$F$3+Stand!H63*Inittialize!$F$4+Stand!H64*Inittialize!$F$5+Stand!H65*Inittialize!$F$6+Stand!H66*Inittialize!$F$7+Stand!H67*Inittialize!$F$8+Stand!H68*Inittialize!$F$9+Stand!H69*Inittialize!$F$10+Stand!H70*Inittialize!$F$11+Stand!H93*Inittialize!$F$2)*2</f>
        <v>1.1213167131939819</v>
      </c>
      <c r="I60">
        <f>SUM(Stand!I62*Inittialize!$F$3+Stand!I63*Inittialize!$F$4+Stand!I64*Inittialize!$F$5+Stand!I65*Inittialize!$F$6+Stand!I66*Inittialize!$F$7+Stand!I67*Inittialize!$F$8+Stand!I68*Inittialize!$F$9+Stand!I69*Inittialize!$F$10+Stand!I70*Inittialize!$F$11+Stand!I93*Inittialize!$F$2)*2</f>
        <v>1.0692068124279952</v>
      </c>
      <c r="J60">
        <f>SUM(Stand!J62*Inittialize!$F$3+Stand!J63*Inittialize!$F$4+Stand!J64*Inittialize!$F$5+Stand!J65*Inittialize!$F$6+Stand!J66*Inittialize!$F$7+Stand!J67*Inittialize!$F$8+Stand!J68*Inittialize!$F$9+Stand!J69*Inittialize!$F$10+Stand!J70*Inittialize!$F$11+Stand!J93*Inittialize!$F$2)*2</f>
        <v>0.98512101765013715</v>
      </c>
      <c r="K60">
        <f>SUM(Stand!K62*Inittialize!$F$3+Stand!K63*Inittialize!$F$4+Stand!K64*Inittialize!$F$5+Stand!K65*Inittialize!$F$6+Stand!K66*Inittialize!$F$7+Stand!K67*Inittialize!$F$8+Stand!K68*Inittialize!$F$9+Stand!K69*Inittialize!$F$10+Stand!K70*Inittialize!$F$11+Stand!K93*Inittialize!$F$2)*2</f>
        <v>0.78542302441984424</v>
      </c>
    </row>
    <row r="61" spans="1:11" x14ac:dyDescent="0.3">
      <c r="A61">
        <v>11</v>
      </c>
      <c r="B61">
        <f>SUM(Stand!B63*Inittialize!$F$3+Stand!B64*Inittialize!$F$4+Stand!B65*Inittialize!$F$5+Stand!B66*Inittialize!$F$6+Stand!B67*Inittialize!$F$7+Stand!B68*Inittialize!$F$8+Stand!B69*Inittialize!$F$9+Stand!B70*Inittialize!$F$10+Stand!B71*Inittialize!$F$11+Stand!B94*Inittialize!$F$2)*2</f>
        <v>0.80134668361963046</v>
      </c>
      <c r="C61">
        <f>SUM(Stand!C63*Inittialize!$F$3+Stand!C64*Inittialize!$F$4+Stand!C65*Inittialize!$F$5+Stand!C66*Inittialize!$F$6+Stand!C67*Inittialize!$F$7+Stand!C68*Inittialize!$F$8+Stand!C69*Inittialize!$F$9+Stand!C70*Inittialize!$F$10+Stand!C71*Inittialize!$F$11+Stand!C94*Inittialize!$F$2)*2</f>
        <v>1.1583687449680025</v>
      </c>
      <c r="D61">
        <f>SUM(Stand!D63*Inittialize!$F$3+Stand!D64*Inittialize!$F$4+Stand!D65*Inittialize!$F$5+Stand!D66*Inittialize!$F$6+Stand!D67*Inittialize!$F$7+Stand!D68*Inittialize!$F$8+Stand!D69*Inittialize!$F$9+Stand!D70*Inittialize!$F$10+Stand!D71*Inittialize!$F$11+Stand!D94*Inittialize!$F$2)*2</f>
        <v>1.1842650078909081</v>
      </c>
      <c r="E61">
        <f>SUM(Stand!E63*Inittialize!$F$3+Stand!E64*Inittialize!$F$4+Stand!E65*Inittialize!$F$5+Stand!E66*Inittialize!$F$6+Stand!E67*Inittialize!$F$7+Stand!E68*Inittialize!$F$8+Stand!E69*Inittialize!$F$9+Stand!E70*Inittialize!$F$10+Stand!E71*Inittialize!$F$11+Stand!E94*Inittialize!$F$2)*2</f>
        <v>1.210771838624396</v>
      </c>
      <c r="F61">
        <f>SUM(Stand!F63*Inittialize!$F$3+Stand!F64*Inittialize!$F$4+Stand!F65*Inittialize!$F$5+Stand!F66*Inittialize!$F$6+Stand!F67*Inittialize!$F$7+Stand!F68*Inittialize!$F$8+Stand!F69*Inittialize!$F$9+Stand!F70*Inittialize!$F$10+Stand!F71*Inittialize!$F$11+Stand!F94*Inittialize!$F$2)*2</f>
        <v>1.2374775973674452</v>
      </c>
      <c r="G61">
        <f>SUM(Stand!G63*Inittialize!$F$3+Stand!G64*Inittialize!$F$4+Stand!G65*Inittialize!$F$5+Stand!G66*Inittialize!$F$6+Stand!G67*Inittialize!$F$7+Stand!G68*Inittialize!$F$8+Stand!G69*Inittialize!$F$9+Stand!G70*Inittialize!$F$10+Stand!G71*Inittialize!$F$11+Stand!G94*Inittialize!$F$2)*2</f>
        <v>1.2668947185009185</v>
      </c>
      <c r="H61">
        <f>SUM(Stand!H63*Inittialize!$F$3+Stand!H64*Inittialize!$F$4+Stand!H65*Inittialize!$F$5+Stand!H66*Inittialize!$F$6+Stand!H67*Inittialize!$F$7+Stand!H68*Inittialize!$F$8+Stand!H69*Inittialize!$F$9+Stand!H70*Inittialize!$F$10+Stand!H71*Inittialize!$F$11+Stand!H94*Inittialize!$F$2)*2</f>
        <v>1.1576053433748457</v>
      </c>
      <c r="I61">
        <f>SUM(Stand!I63*Inittialize!$F$3+Stand!I64*Inittialize!$F$4+Stand!I65*Inittialize!$F$5+Stand!I66*Inittialize!$F$6+Stand!I67*Inittialize!$F$7+Stand!I68*Inittialize!$F$8+Stand!I69*Inittialize!$F$9+Stand!I70*Inittialize!$F$10+Stand!I71*Inittialize!$F$11+Stand!I94*Inittialize!$F$2)*2</f>
        <v>1.1012352494200111</v>
      </c>
      <c r="J61">
        <f>SUM(Stand!J63*Inittialize!$F$3+Stand!J64*Inittialize!$F$4+Stand!J65*Inittialize!$F$5+Stand!J66*Inittialize!$F$6+Stand!J67*Inittialize!$F$7+Stand!J68*Inittialize!$F$8+Stand!J69*Inittialize!$F$9+Stand!J70*Inittialize!$F$10+Stand!J71*Inittialize!$F$11+Stand!J94*Inittialize!$F$2)*2</f>
        <v>1.0405035291051643</v>
      </c>
      <c r="K61">
        <f>SUM(Stand!K63*Inittialize!$F$3+Stand!K64*Inittialize!$F$4+Stand!K65*Inittialize!$F$5+Stand!K66*Inittialize!$F$6+Stand!K67*Inittialize!$F$7+Stand!K68*Inittialize!$F$8+Stand!K69*Inittialize!$F$9+Stand!K70*Inittialize!$F$10+Stand!K71*Inittialize!$F$11+Stand!K94*Inittialize!$F$2)*2</f>
        <v>0.94335851793915726</v>
      </c>
    </row>
    <row r="62" spans="1:11" x14ac:dyDescent="0.3">
      <c r="A62">
        <v>12</v>
      </c>
      <c r="B62">
        <f>SUM(Stand!B64*Inittialize!$F$3+Stand!B65*Inittialize!$F$4+Stand!B66*Inittialize!$F$5+Stand!B67*Inittialize!$F$6+Stand!B68*Inittialize!$F$7+Stand!B69*Inittialize!$F$8+Stand!B70*Inittialize!$F$9+Stand!B71*Inittialize!$F$10+Stand!B72*Inittialize!$F$11+Stand!B95*Inittialize!$F$2)*2</f>
        <v>0.46511154996698972</v>
      </c>
      <c r="C62">
        <f>SUM(Stand!C64*Inittialize!$F$3+Stand!C65*Inittialize!$F$4+Stand!C66*Inittialize!$F$5+Stand!C67*Inittialize!$F$6+Stand!C68*Inittialize!$F$7+Stand!C69*Inittialize!$F$8+Stand!C70*Inittialize!$F$9+Stand!C71*Inittialize!$F$10+Stand!C72*Inittialize!$F$11+Stand!C95*Inittialize!$F$2)*2</f>
        <v>0.69688756298685139</v>
      </c>
      <c r="D62">
        <f>SUM(Stand!D64*Inittialize!$F$3+Stand!D65*Inittialize!$F$4+Stand!D66*Inittialize!$F$5+Stand!D67*Inittialize!$F$6+Stand!D68*Inittialize!$F$7+Stand!D69*Inittialize!$F$8+Stand!D70*Inittialize!$F$9+Stand!D71*Inittialize!$F$10+Stand!D72*Inittialize!$F$11+Stand!D95*Inittialize!$F$2)*2</f>
        <v>0.71814562984669383</v>
      </c>
      <c r="E62">
        <f>SUM(Stand!E64*Inittialize!$F$3+Stand!E65*Inittialize!$F$4+Stand!E66*Inittialize!$F$5+Stand!E67*Inittialize!$F$6+Stand!E68*Inittialize!$F$7+Stand!E69*Inittialize!$F$8+Stand!E70*Inittialize!$F$9+Stand!E71*Inittialize!$F$10+Stand!E72*Inittialize!$F$11+Stand!E95*Inittialize!$F$2)*2</f>
        <v>0.73988409640896491</v>
      </c>
      <c r="F62">
        <f>SUM(Stand!F64*Inittialize!$F$3+Stand!F65*Inittialize!$F$4+Stand!F66*Inittialize!$F$5+Stand!F67*Inittialize!$F$6+Stand!F68*Inittialize!$F$7+Stand!F69*Inittialize!$F$8+Stand!F70*Inittialize!$F$9+Stand!F71*Inittialize!$F$10+Stand!F72*Inittialize!$F$11+Stand!F95*Inittialize!$F$2)*2</f>
        <v>0.76183680515696772</v>
      </c>
      <c r="G62">
        <f>SUM(Stand!G64*Inittialize!$F$3+Stand!G65*Inittialize!$F$4+Stand!G66*Inittialize!$F$5+Stand!G67*Inittialize!$F$6+Stand!G68*Inittialize!$F$7+Stand!G69*Inittialize!$F$8+Stand!G70*Inittialize!$F$9+Stand!G71*Inittialize!$F$10+Stand!G72*Inittialize!$F$11+Stand!G95*Inittialize!$F$2)*2</f>
        <v>0.78510076102203563</v>
      </c>
      <c r="H62">
        <f>SUM(Stand!H64*Inittialize!$F$3+Stand!H65*Inittialize!$F$4+Stand!H66*Inittialize!$F$5+Stand!H67*Inittialize!$F$6+Stand!H68*Inittialize!$F$7+Stand!H69*Inittialize!$F$8+Stand!H70*Inittialize!$F$9+Stand!H71*Inittialize!$F$10+Stand!H72*Inittialize!$F$11+Stand!H95*Inittialize!$F$2)*2</f>
        <v>0.6898989901048298</v>
      </c>
      <c r="I62">
        <f>SUM(Stand!I64*Inittialize!$F$3+Stand!I65*Inittialize!$F$4+Stand!I66*Inittialize!$F$5+Stand!I67*Inittialize!$F$6+Stand!I68*Inittialize!$F$7+Stand!I69*Inittialize!$F$8+Stand!I70*Inittialize!$F$9+Stand!I71*Inittialize!$F$10+Stand!I72*Inittialize!$F$11+Stand!I95*Inittialize!$F$2)*2</f>
        <v>0.63407272606568921</v>
      </c>
      <c r="J62">
        <f>SUM(Stand!J64*Inittialize!$F$3+Stand!J65*Inittialize!$F$4+Stand!J66*Inittialize!$F$5+Stand!J67*Inittialize!$F$6+Stand!J68*Inittialize!$F$7+Stand!J69*Inittialize!$F$8+Stand!J70*Inittialize!$F$9+Stand!J71*Inittialize!$F$10+Stand!J72*Inittialize!$F$11+Stand!J95*Inittialize!$F$2)*2</f>
        <v>0.57189527866267531</v>
      </c>
      <c r="K62">
        <f>SUM(Stand!K64*Inittialize!$F$3+Stand!K65*Inittialize!$F$4+Stand!K66*Inittialize!$F$5+Stand!K67*Inittialize!$F$6+Stand!K68*Inittialize!$F$7+Stand!K69*Inittialize!$F$8+Stand!K70*Inittialize!$F$9+Stand!K71*Inittialize!$F$10+Stand!K72*Inittialize!$F$11+Stand!K95*Inittialize!$F$2)*2</f>
        <v>0.5006145085468714</v>
      </c>
    </row>
    <row r="63" spans="1:11" x14ac:dyDescent="0.3">
      <c r="A63">
        <v>13</v>
      </c>
      <c r="B63">
        <f>SUM(Stand!B65*Inittialize!$F$3+Stand!B66*Inittialize!$F$4+Stand!B67*Inittialize!$F$5+Stand!B68*Inittialize!$F$6+Stand!B69*Inittialize!$F$7+Stand!B70*Inittialize!$F$8+Stand!B71*Inittialize!$F$9+Stand!B72*Inittialize!$F$10+Stand!B73*Inittialize!$F$11+Stand!B96*Inittialize!$F$2)*2</f>
        <v>0.43247938433349753</v>
      </c>
      <c r="C63">
        <f>SUM(Stand!C65*Inittialize!$F$3+Stand!C66*Inittialize!$F$4+Stand!C67*Inittialize!$F$5+Stand!C68*Inittialize!$F$6+Stand!C69*Inittialize!$F$7+Stand!C70*Inittialize!$F$8+Stand!C71*Inittialize!$F$9+Stand!C72*Inittialize!$F$10+Stand!C73*Inittialize!$F$11+Stand!C96*Inittialize!$F$2)*2</f>
        <v>0.6424863112337188</v>
      </c>
      <c r="D63">
        <f>SUM(Stand!D65*Inittialize!$F$3+Stand!D66*Inittialize!$F$4+Stand!D67*Inittialize!$F$5+Stand!D68*Inittialize!$F$6+Stand!D69*Inittialize!$F$7+Stand!D70*Inittialize!$F$8+Stand!D71*Inittialize!$F$9+Stand!D72*Inittialize!$F$10+Stand!D73*Inittialize!$F$11+Stand!D96*Inittialize!$F$2)*2</f>
        <v>0.66062641671097955</v>
      </c>
      <c r="E63">
        <f>SUM(Stand!E65*Inittialize!$F$3+Stand!E66*Inittialize!$F$4+Stand!E67*Inittialize!$F$5+Stand!E68*Inittialize!$F$6+Stand!E69*Inittialize!$F$7+Stand!E70*Inittialize!$F$8+Stand!E71*Inittialize!$F$9+Stand!E72*Inittialize!$F$10+Stand!E73*Inittialize!$F$11+Stand!E96*Inittialize!$F$2)*2</f>
        <v>0.67919664325472762</v>
      </c>
      <c r="F63">
        <f>SUM(Stand!F65*Inittialize!$F$3+Stand!F66*Inittialize!$F$4+Stand!F67*Inittialize!$F$5+Stand!F68*Inittialize!$F$6+Stand!F69*Inittialize!$F$7+Stand!F70*Inittialize!$F$8+Stand!F71*Inittialize!$F$9+Stand!F72*Inittialize!$F$10+Stand!F73*Inittialize!$F$11+Stand!F96*Inittialize!$F$2)*2</f>
        <v>0.69777470214431192</v>
      </c>
      <c r="G63">
        <f>SUM(Stand!G65*Inittialize!$F$3+Stand!G66*Inittialize!$F$4+Stand!G67*Inittialize!$F$5+Stand!G68*Inittialize!$F$6+Stand!G69*Inittialize!$F$7+Stand!G70*Inittialize!$F$8+Stand!G71*Inittialize!$F$9+Stand!G72*Inittialize!$F$10+Stand!G73*Inittialize!$F$11+Stand!G96*Inittialize!$F$2)*2</f>
        <v>0.72000068531665129</v>
      </c>
      <c r="H63">
        <f>SUM(Stand!H65*Inittialize!$F$3+Stand!H66*Inittialize!$F$4+Stand!H67*Inittialize!$F$5+Stand!H68*Inittialize!$F$6+Stand!H69*Inittialize!$F$7+Stand!H70*Inittialize!$F$8+Stand!H71*Inittialize!$F$9+Stand!H72*Inittialize!$F$10+Stand!H73*Inittialize!$F$11+Stand!H96*Inittialize!$F$2)*2</f>
        <v>0.64954323497228628</v>
      </c>
      <c r="I63">
        <f>SUM(Stand!I65*Inittialize!$F$3+Stand!I66*Inittialize!$F$4+Stand!I67*Inittialize!$F$5+Stand!I68*Inittialize!$F$6+Stand!I69*Inittialize!$F$7+Stand!I70*Inittialize!$F$8+Stand!I71*Inittialize!$F$9+Stand!I72*Inittialize!$F$10+Stand!I73*Inittialize!$F$11+Stand!I96*Inittialize!$F$2)*2</f>
        <v>0.59642022725781352</v>
      </c>
      <c r="J63">
        <f>SUM(Stand!J65*Inittialize!$F$3+Stand!J66*Inittialize!$F$4+Stand!J67*Inittialize!$F$5+Stand!J68*Inittialize!$F$6+Stand!J69*Inittialize!$F$7+Stand!J70*Inittialize!$F$8+Stand!J71*Inittialize!$F$9+Stand!J72*Inittialize!$F$10+Stand!J73*Inittialize!$F$11+Stand!J96*Inittialize!$F$2)*2</f>
        <v>0.53675294644199134</v>
      </c>
      <c r="K63">
        <f>SUM(Stand!K65*Inittialize!$F$3+Stand!K66*Inittialize!$F$4+Stand!K67*Inittialize!$F$5+Stand!K68*Inittialize!$F$6+Stand!K69*Inittialize!$F$7+Stand!K70*Inittialize!$F$8+Stand!K71*Inittialize!$F$9+Stand!K72*Inittialize!$F$10+Stand!K73*Inittialize!$F$11+Stand!K96*Inittialize!$F$2)*2</f>
        <v>0.4679823429133792</v>
      </c>
    </row>
    <row r="64" spans="1:11" x14ac:dyDescent="0.3">
      <c r="A64">
        <v>14</v>
      </c>
      <c r="B64">
        <f>SUM(Stand!B66*Inittialize!$F$3+Stand!B67*Inittialize!$F$4+Stand!B68*Inittialize!$F$5+Stand!B69*Inittialize!$F$6+Stand!B70*Inittialize!$F$7+Stand!B71*Inittialize!$F$8+Stand!B72*Inittialize!$F$9+Stand!B73*Inittialize!$F$10+Stand!B74*Inittialize!$F$11+Stand!B97*Inittialize!$F$2)*2</f>
        <v>0.39984721870000534</v>
      </c>
      <c r="C64">
        <f>SUM(Stand!C66*Inittialize!$F$3+Stand!C67*Inittialize!$F$4+Stand!C68*Inittialize!$F$5+Stand!C69*Inittialize!$F$6+Stand!C70*Inittialize!$F$7+Stand!C71*Inittialize!$F$8+Stand!C72*Inittialize!$F$9+Stand!C73*Inittialize!$F$10+Stand!C74*Inittialize!$F$11+Stand!C97*Inittialize!$F$2)*2</f>
        <v>0.58808505948058631</v>
      </c>
      <c r="D64">
        <f>SUM(Stand!D66*Inittialize!$F$3+Stand!D67*Inittialize!$F$4+Stand!D68*Inittialize!$F$5+Stand!D69*Inittialize!$F$6+Stand!D70*Inittialize!$F$7+Stand!D71*Inittialize!$F$8+Stand!D72*Inittialize!$F$9+Stand!D73*Inittialize!$F$10+Stand!D74*Inittialize!$F$11+Stand!D97*Inittialize!$F$2)*2</f>
        <v>0.60310720357526515</v>
      </c>
      <c r="E64">
        <f>SUM(Stand!E66*Inittialize!$F$3+Stand!E67*Inittialize!$F$4+Stand!E68*Inittialize!$F$5+Stand!E69*Inittialize!$F$6+Stand!E70*Inittialize!$F$7+Stand!E71*Inittialize!$F$8+Stand!E72*Inittialize!$F$9+Stand!E73*Inittialize!$F$10+Stand!E74*Inittialize!$F$11+Stand!E97*Inittialize!$F$2)*2</f>
        <v>0.61850919010049021</v>
      </c>
      <c r="F64">
        <f>SUM(Stand!F66*Inittialize!$F$3+Stand!F67*Inittialize!$F$4+Stand!F68*Inittialize!$F$5+Stand!F69*Inittialize!$F$6+Stand!F70*Inittialize!$F$7+Stand!F71*Inittialize!$F$8+Stand!F72*Inittialize!$F$9+Stand!F73*Inittialize!$F$10+Stand!F74*Inittialize!$F$11+Stand!F97*Inittialize!$F$2)*2</f>
        <v>0.63371259913165623</v>
      </c>
      <c r="G64">
        <f>SUM(Stand!G66*Inittialize!$F$3+Stand!G67*Inittialize!$F$4+Stand!G68*Inittialize!$F$5+Stand!G69*Inittialize!$F$6+Stand!G70*Inittialize!$F$7+Stand!G71*Inittialize!$F$8+Stand!G72*Inittialize!$F$9+Stand!G73*Inittialize!$F$10+Stand!G74*Inittialize!$F$11+Stand!G97*Inittialize!$F$2)*2</f>
        <v>0.65490060961126717</v>
      </c>
      <c r="H64">
        <f>SUM(Stand!H66*Inittialize!$F$3+Stand!H67*Inittialize!$F$4+Stand!H68*Inittialize!$F$5+Stand!H69*Inittialize!$F$6+Stand!H70*Inittialize!$F$7+Stand!H71*Inittialize!$F$8+Stand!H72*Inittialize!$F$9+Stand!H73*Inittialize!$F$10+Stand!H74*Inittialize!$F$11+Stand!H97*Inittialize!$F$2)*2</f>
        <v>0.60918747983974264</v>
      </c>
      <c r="I64">
        <f>SUM(Stand!I66*Inittialize!$F$3+Stand!I67*Inittialize!$F$4+Stand!I68*Inittialize!$F$5+Stand!I69*Inittialize!$F$6+Stand!I70*Inittialize!$F$7+Stand!I71*Inittialize!$F$8+Stand!I72*Inittialize!$F$9+Stand!I73*Inittialize!$F$10+Stand!I74*Inittialize!$F$11+Stand!I97*Inittialize!$F$2)*2</f>
        <v>0.55876772844993794</v>
      </c>
      <c r="J64">
        <f>SUM(Stand!J66*Inittialize!$F$3+Stand!J67*Inittialize!$F$4+Stand!J68*Inittialize!$F$5+Stand!J69*Inittialize!$F$6+Stand!J70*Inittialize!$F$7+Stand!J71*Inittialize!$F$8+Stand!J72*Inittialize!$F$9+Stand!J73*Inittialize!$F$10+Stand!J74*Inittialize!$F$11+Stand!J97*Inittialize!$F$2)*2</f>
        <v>0.50161061422130748</v>
      </c>
      <c r="K64">
        <f>SUM(Stand!K66*Inittialize!$F$3+Stand!K67*Inittialize!$F$4+Stand!K68*Inittialize!$F$5+Stand!K69*Inittialize!$F$6+Stand!K70*Inittialize!$F$7+Stand!K71*Inittialize!$F$8+Stand!K72*Inittialize!$F$9+Stand!K73*Inittialize!$F$10+Stand!K74*Inittialize!$F$11+Stand!K97*Inittialize!$F$2)*2</f>
        <v>0.43535017727988706</v>
      </c>
    </row>
    <row r="65" spans="1:11" x14ac:dyDescent="0.3">
      <c r="A65">
        <v>15</v>
      </c>
      <c r="B65">
        <f>SUM(Stand!B67*Inittialize!$F$3+Stand!B68*Inittialize!$F$4+Stand!B69*Inittialize!$F$5+Stand!B70*Inittialize!$F$6+Stand!B71*Inittialize!$F$7+Stand!B72*Inittialize!$F$8+Stand!B73*Inittialize!$F$9+Stand!B74*Inittialize!$F$10+Stand!B75*Inittialize!$F$11+Stand!B98*Inittialize!$F$2)*2</f>
        <v>0.3672150530665132</v>
      </c>
      <c r="C65">
        <f>SUM(Stand!C67*Inittialize!$F$3+Stand!C68*Inittialize!$F$4+Stand!C69*Inittialize!$F$5+Stand!C70*Inittialize!$F$6+Stand!C71*Inittialize!$F$7+Stand!C72*Inittialize!$F$8+Stand!C73*Inittialize!$F$9+Stand!C74*Inittialize!$F$10+Stand!C75*Inittialize!$F$11+Stand!C98*Inittialize!$F$2)*2</f>
        <v>0.53368380772745383</v>
      </c>
      <c r="D65">
        <f>SUM(Stand!D67*Inittialize!$F$3+Stand!D68*Inittialize!$F$4+Stand!D69*Inittialize!$F$5+Stand!D70*Inittialize!$F$6+Stand!D71*Inittialize!$F$7+Stand!D72*Inittialize!$F$8+Stand!D73*Inittialize!$F$9+Stand!D74*Inittialize!$F$10+Stand!D75*Inittialize!$F$11+Stand!D98*Inittialize!$F$2)*2</f>
        <v>0.54558799043955075</v>
      </c>
      <c r="E65">
        <f>SUM(Stand!E67*Inittialize!$F$3+Stand!E68*Inittialize!$F$4+Stand!E69*Inittialize!$F$5+Stand!E70*Inittialize!$F$6+Stand!E71*Inittialize!$F$7+Stand!E72*Inittialize!$F$8+Stand!E73*Inittialize!$F$9+Stand!E74*Inittialize!$F$10+Stand!E75*Inittialize!$F$11+Stand!E98*Inittialize!$F$2)*2</f>
        <v>0.55782173694625292</v>
      </c>
      <c r="F65">
        <f>SUM(Stand!F67*Inittialize!$F$3+Stand!F68*Inittialize!$F$4+Stand!F69*Inittialize!$F$5+Stand!F70*Inittialize!$F$6+Stand!F71*Inittialize!$F$7+Stand!F72*Inittialize!$F$8+Stand!F73*Inittialize!$F$9+Stand!F74*Inittialize!$F$10+Stand!F75*Inittialize!$F$11+Stand!F98*Inittialize!$F$2)*2</f>
        <v>0.56965049611900043</v>
      </c>
      <c r="G65">
        <f>SUM(Stand!G67*Inittialize!$F$3+Stand!G68*Inittialize!$F$4+Stand!G69*Inittialize!$F$5+Stand!G70*Inittialize!$F$6+Stand!G71*Inittialize!$F$7+Stand!G72*Inittialize!$F$8+Stand!G73*Inittialize!$F$9+Stand!G74*Inittialize!$F$10+Stand!G75*Inittialize!$F$11+Stand!G98*Inittialize!$F$2)*2</f>
        <v>0.58980053390588283</v>
      </c>
      <c r="H65">
        <f>SUM(Stand!H67*Inittialize!$F$3+Stand!H68*Inittialize!$F$4+Stand!H69*Inittialize!$F$5+Stand!H70*Inittialize!$F$6+Stand!H71*Inittialize!$F$7+Stand!H72*Inittialize!$F$8+Stand!H73*Inittialize!$F$9+Stand!H74*Inittialize!$F$10+Stand!H75*Inittialize!$F$11+Stand!H98*Inittialize!$F$2)*2</f>
        <v>0.56883172470719912</v>
      </c>
      <c r="I65">
        <f>SUM(Stand!I67*Inittialize!$F$3+Stand!I68*Inittialize!$F$4+Stand!I69*Inittialize!$F$5+Stand!I70*Inittialize!$F$6+Stand!I71*Inittialize!$F$7+Stand!I72*Inittialize!$F$8+Stand!I73*Inittialize!$F$9+Stand!I74*Inittialize!$F$10+Stand!I75*Inittialize!$F$11+Stand!I98*Inittialize!$F$2)*2</f>
        <v>0.52111522964206236</v>
      </c>
      <c r="J65">
        <f>SUM(Stand!J67*Inittialize!$F$3+Stand!J68*Inittialize!$F$4+Stand!J69*Inittialize!$F$5+Stand!J70*Inittialize!$F$6+Stand!J71*Inittialize!$F$7+Stand!J72*Inittialize!$F$8+Stand!J73*Inittialize!$F$9+Stand!J74*Inittialize!$F$10+Stand!J75*Inittialize!$F$11+Stand!J98*Inittialize!$F$2)*2</f>
        <v>0.46646828200062368</v>
      </c>
      <c r="K65">
        <f>SUM(Stand!K67*Inittialize!$F$3+Stand!K68*Inittialize!$F$4+Stand!K69*Inittialize!$F$5+Stand!K70*Inittialize!$F$6+Stand!K71*Inittialize!$F$7+Stand!K72*Inittialize!$F$8+Stand!K73*Inittialize!$F$9+Stand!K74*Inittialize!$F$10+Stand!K75*Inittialize!$F$11+Stand!K98*Inittialize!$F$2)*2</f>
        <v>0.40271801164639481</v>
      </c>
    </row>
    <row r="66" spans="1:11" x14ac:dyDescent="0.3">
      <c r="A66">
        <v>16</v>
      </c>
      <c r="B66">
        <f>SUM(Stand!B68*Inittialize!$F$3+Stand!B69*Inittialize!$F$4+Stand!B70*Inittialize!$F$5+Stand!B71*Inittialize!$F$6+Stand!B72*Inittialize!$F$7+Stand!B73*Inittialize!$F$8+Stand!B74*Inittialize!$F$9+Stand!B75*Inittialize!$F$10+Stand!B76*Inittialize!$F$11+Stand!B99*Inittialize!$F$2)*2</f>
        <v>0.334582887433021</v>
      </c>
      <c r="C66">
        <f>SUM(Stand!C68*Inittialize!$F$3+Stand!C69*Inittialize!$F$4+Stand!C70*Inittialize!$F$5+Stand!C71*Inittialize!$F$6+Stand!C72*Inittialize!$F$7+Stand!C73*Inittialize!$F$8+Stand!C74*Inittialize!$F$9+Stand!C75*Inittialize!$F$10+Stand!C76*Inittialize!$F$11+Stand!C99*Inittialize!$F$2)*2</f>
        <v>0.47928255597432129</v>
      </c>
      <c r="D66">
        <f>SUM(Stand!D68*Inittialize!$F$3+Stand!D69*Inittialize!$F$4+Stand!D70*Inittialize!$F$5+Stand!D71*Inittialize!$F$6+Stand!D72*Inittialize!$F$7+Stand!D73*Inittialize!$F$8+Stand!D74*Inittialize!$F$9+Stand!D75*Inittialize!$F$10+Stand!D76*Inittialize!$F$11+Stand!D99*Inittialize!$F$2)*2</f>
        <v>0.48806877730383641</v>
      </c>
      <c r="E66">
        <f>SUM(Stand!E68*Inittialize!$F$3+Stand!E69*Inittialize!$F$4+Stand!E70*Inittialize!$F$5+Stand!E71*Inittialize!$F$6+Stand!E72*Inittialize!$F$7+Stand!E73*Inittialize!$F$8+Stand!E74*Inittialize!$F$9+Stand!E75*Inittialize!$F$10+Stand!E76*Inittialize!$F$11+Stand!E99*Inittialize!$F$2)*2</f>
        <v>0.49713428379201546</v>
      </c>
      <c r="F66">
        <f>SUM(Stand!F68*Inittialize!$F$3+Stand!F69*Inittialize!$F$4+Stand!F70*Inittialize!$F$5+Stand!F71*Inittialize!$F$6+Stand!F72*Inittialize!$F$7+Stand!F73*Inittialize!$F$8+Stand!F74*Inittialize!$F$9+Stand!F75*Inittialize!$F$10+Stand!F76*Inittialize!$F$11+Stand!F99*Inittialize!$F$2)*2</f>
        <v>0.50558839310634462</v>
      </c>
      <c r="G66">
        <f>SUM(Stand!G68*Inittialize!$F$3+Stand!G69*Inittialize!$F$4+Stand!G70*Inittialize!$F$5+Stand!G71*Inittialize!$F$6+Stand!G72*Inittialize!$F$7+Stand!G73*Inittialize!$F$8+Stand!G74*Inittialize!$F$9+Stand!G75*Inittialize!$F$10+Stand!G76*Inittialize!$F$11+Stand!G99*Inittialize!$F$2)*2</f>
        <v>0.5247004582004986</v>
      </c>
      <c r="H66">
        <f>SUM(Stand!H68*Inittialize!$F$3+Stand!H69*Inittialize!$F$4+Stand!H70*Inittialize!$F$5+Stand!H71*Inittialize!$F$6+Stand!H72*Inittialize!$F$7+Stand!H73*Inittialize!$F$8+Stand!H74*Inittialize!$F$9+Stand!H75*Inittialize!$F$10+Stand!H76*Inittialize!$F$11+Stand!H99*Inittialize!$F$2)*2</f>
        <v>0.52847596957465548</v>
      </c>
      <c r="I66">
        <f>SUM(Stand!I68*Inittialize!$F$3+Stand!I69*Inittialize!$F$4+Stand!I70*Inittialize!$F$5+Stand!I71*Inittialize!$F$6+Stand!I72*Inittialize!$F$7+Stand!I73*Inittialize!$F$8+Stand!I74*Inittialize!$F$9+Stand!I75*Inittialize!$F$10+Stand!I76*Inittialize!$F$11+Stand!I99*Inittialize!$F$2)*2</f>
        <v>0.48346273083418678</v>
      </c>
      <c r="J66">
        <f>SUM(Stand!J68*Inittialize!$F$3+Stand!J69*Inittialize!$F$4+Stand!J70*Inittialize!$F$5+Stand!J71*Inittialize!$F$6+Stand!J72*Inittialize!$F$7+Stand!J73*Inittialize!$F$8+Stand!J74*Inittialize!$F$9+Stand!J75*Inittialize!$F$10+Stand!J76*Inittialize!$F$11+Stand!J99*Inittialize!$F$2)*2</f>
        <v>0.43132594977993971</v>
      </c>
      <c r="K66">
        <f>SUM(Stand!K68*Inittialize!$F$3+Stand!K69*Inittialize!$F$4+Stand!K70*Inittialize!$F$5+Stand!K71*Inittialize!$F$6+Stand!K72*Inittialize!$F$7+Stand!K73*Inittialize!$F$8+Stand!K74*Inittialize!$F$9+Stand!K75*Inittialize!$F$10+Stand!K76*Inittialize!$F$11+Stand!K99*Inittialize!$F$2)*2</f>
        <v>0.37008584601290268</v>
      </c>
    </row>
    <row r="67" spans="1:11" x14ac:dyDescent="0.3">
      <c r="A67">
        <v>17</v>
      </c>
      <c r="B67">
        <f>SUM(Stand!B69*Inittialize!$F$3+Stand!B70*Inittialize!$F$4+Stand!B71*Inittialize!$F$5+Stand!B72*Inittialize!$F$6+Stand!B73*Inittialize!$F$7+Stand!B74*Inittialize!$F$8+Stand!B75*Inittialize!$F$9+Stand!B76*Inittialize!$F$10+Stand!B77*Inittialize!$F$11+Stand!B100*Inittialize!$F$2)*2</f>
        <v>0.30195072179952875</v>
      </c>
      <c r="C67">
        <f>SUM(Stand!C69*Inittialize!$F$3+Stand!C70*Inittialize!$F$4+Stand!C71*Inittialize!$F$5+Stand!C72*Inittialize!$F$6+Stand!C73*Inittialize!$F$7+Stand!C74*Inittialize!$F$8+Stand!C75*Inittialize!$F$9+Stand!C76*Inittialize!$F$10+Stand!C77*Inittialize!$F$11+Stand!C100*Inittialize!$F$2)*2</f>
        <v>0.42488130422118875</v>
      </c>
      <c r="D67">
        <f>SUM(Stand!D69*Inittialize!$F$3+Stand!D70*Inittialize!$F$4+Stand!D71*Inittialize!$F$5+Stand!D72*Inittialize!$F$6+Stand!D73*Inittialize!$F$7+Stand!D74*Inittialize!$F$8+Stand!D75*Inittialize!$F$9+Stand!D76*Inittialize!$F$10+Stand!D77*Inittialize!$F$11+Stand!D100*Inittialize!$F$2)*2</f>
        <v>0.43054956416812201</v>
      </c>
      <c r="E67">
        <f>SUM(Stand!E69*Inittialize!$F$3+Stand!E70*Inittialize!$F$4+Stand!E71*Inittialize!$F$5+Stand!E72*Inittialize!$F$6+Stand!E73*Inittialize!$F$7+Stand!E74*Inittialize!$F$8+Stand!E75*Inittialize!$F$9+Stand!E76*Inittialize!$F$10+Stand!E77*Inittialize!$F$11+Stand!E100*Inittialize!$F$2)*2</f>
        <v>0.43644683063777806</v>
      </c>
      <c r="F67">
        <f>SUM(Stand!F69*Inittialize!$F$3+Stand!F70*Inittialize!$F$4+Stand!F71*Inittialize!$F$5+Stand!F72*Inittialize!$F$6+Stand!F73*Inittialize!$F$7+Stand!F74*Inittialize!$F$8+Stand!F75*Inittialize!$F$9+Stand!F76*Inittialize!$F$10+Stand!F77*Inittialize!$F$11+Stand!F100*Inittialize!$F$2)*2</f>
        <v>0.44152629009368882</v>
      </c>
      <c r="G67">
        <f>SUM(Stand!G69*Inittialize!$F$3+Stand!G70*Inittialize!$F$4+Stand!G71*Inittialize!$F$5+Stand!G72*Inittialize!$F$6+Stand!G73*Inittialize!$F$7+Stand!G74*Inittialize!$F$8+Stand!G75*Inittialize!$F$9+Stand!G76*Inittialize!$F$10+Stand!G77*Inittialize!$F$11+Stand!G100*Inittialize!$F$2)*2</f>
        <v>0.45960038249511437</v>
      </c>
      <c r="H67">
        <f>SUM(Stand!H69*Inittialize!$F$3+Stand!H70*Inittialize!$F$4+Stand!H71*Inittialize!$F$5+Stand!H72*Inittialize!$F$6+Stand!H73*Inittialize!$F$7+Stand!H74*Inittialize!$F$8+Stand!H75*Inittialize!$F$9+Stand!H76*Inittialize!$F$10+Stand!H77*Inittialize!$F$11+Stand!H100*Inittialize!$F$2)*2</f>
        <v>0.48812021444211184</v>
      </c>
      <c r="I67">
        <f>SUM(Stand!I69*Inittialize!$F$3+Stand!I70*Inittialize!$F$4+Stand!I71*Inittialize!$F$5+Stand!I72*Inittialize!$F$6+Stand!I73*Inittialize!$F$7+Stand!I74*Inittialize!$F$8+Stand!I75*Inittialize!$F$9+Stand!I76*Inittialize!$F$10+Stand!I77*Inittialize!$F$11+Stand!I100*Inittialize!$F$2)*2</f>
        <v>0.4458102320263112</v>
      </c>
      <c r="J67">
        <f>SUM(Stand!J69*Inittialize!$F$3+Stand!J70*Inittialize!$F$4+Stand!J71*Inittialize!$F$5+Stand!J72*Inittialize!$F$6+Stand!J73*Inittialize!$F$7+Stand!J74*Inittialize!$F$8+Stand!J75*Inittialize!$F$9+Stand!J76*Inittialize!$F$10+Stand!J77*Inittialize!$F$11+Stand!J100*Inittialize!$F$2)*2</f>
        <v>0.39618361755925585</v>
      </c>
      <c r="K67">
        <f>SUM(Stand!K69*Inittialize!$F$3+Stand!K70*Inittialize!$F$4+Stand!K71*Inittialize!$F$5+Stand!K72*Inittialize!$F$6+Stand!K73*Inittialize!$F$7+Stand!K74*Inittialize!$F$8+Stand!K75*Inittialize!$F$9+Stand!K76*Inittialize!$F$10+Stand!K77*Inittialize!$F$11+Stand!K100*Inittialize!$F$2)*2</f>
        <v>0.33745368037941048</v>
      </c>
    </row>
    <row r="68" spans="1:11" x14ac:dyDescent="0.3">
      <c r="A68">
        <v>18</v>
      </c>
      <c r="B68">
        <f>SUM(Stand!B70*Inittialize!$F$3+Stand!B71*Inittialize!$F$4+Stand!B72*Inittialize!$F$5+Stand!B73*Inittialize!$F$6+Stand!B74*Inittialize!$F$7+Stand!B75*Inittialize!$F$8+Stand!B76*Inittialize!$F$9+Stand!B77*Inittialize!$F$10+Stand!B78*Inittialize!$F$11+Stand!B101*Inittialize!$F$2)*2</f>
        <v>0.2521763502394806</v>
      </c>
      <c r="C68">
        <f>SUM(Stand!C70*Inittialize!$F$3+Stand!C71*Inittialize!$F$4+Stand!C72*Inittialize!$F$5+Stand!C73*Inittialize!$F$6+Stand!C74*Inittialize!$F$7+Stand!C75*Inittialize!$F$8+Stand!C76*Inittialize!$F$9+Stand!C77*Inittialize!$F$10+Stand!C78*Inittialize!$F$11+Stand!C101*Inittialize!$F$2)*2</f>
        <v>0.34897095407917395</v>
      </c>
      <c r="D68">
        <f>SUM(Stand!D70*Inittialize!$F$3+Stand!D71*Inittialize!$F$4+Stand!D72*Inittialize!$F$5+Stand!D73*Inittialize!$F$6+Stand!D74*Inittialize!$F$7+Stand!D75*Inittialize!$F$8+Stand!D76*Inittialize!$F$9+Stand!D77*Inittialize!$F$10+Stand!D78*Inittialize!$F$11+Stand!D101*Inittialize!$F$2)*2</f>
        <v>0.35225589136915536</v>
      </c>
      <c r="E68">
        <f>SUM(Stand!E70*Inittialize!$F$3+Stand!E71*Inittialize!$F$4+Stand!E72*Inittialize!$F$5+Stand!E73*Inittialize!$F$6+Stand!E74*Inittialize!$F$7+Stand!E75*Inittialize!$F$8+Stand!E76*Inittialize!$F$9+Stand!E77*Inittialize!$F$10+Stand!E78*Inittialize!$F$11+Stand!E101*Inittialize!$F$2)*2</f>
        <v>0.35568403350667943</v>
      </c>
      <c r="F68">
        <f>SUM(Stand!F70*Inittialize!$F$3+Stand!F71*Inittialize!$F$4+Stand!F72*Inittialize!$F$5+Stand!F73*Inittialize!$F$6+Stand!F74*Inittialize!$F$7+Stand!F75*Inittialize!$F$8+Stand!F76*Inittialize!$F$9+Stand!F77*Inittialize!$F$10+Stand!F78*Inittialize!$F$11+Stand!F101*Inittialize!$F$2)*2</f>
        <v>0.35865629703940993</v>
      </c>
      <c r="G68">
        <f>SUM(Stand!G70*Inittialize!$F$3+Stand!G71*Inittialize!$F$4+Stand!G72*Inittialize!$F$5+Stand!G73*Inittialize!$F$6+Stand!G74*Inittialize!$F$7+Stand!G75*Inittialize!$F$8+Stand!G76*Inittialize!$F$9+Stand!G77*Inittialize!$F$10+Stand!G78*Inittialize!$F$11+Stand!G101*Inittialize!$F$2)*2</f>
        <v>0.36904827963536913</v>
      </c>
      <c r="H68">
        <f>SUM(Stand!H70*Inittialize!$F$3+Stand!H71*Inittialize!$F$4+Stand!H72*Inittialize!$F$5+Stand!H73*Inittialize!$F$6+Stand!H74*Inittialize!$F$7+Stand!H75*Inittialize!$F$8+Stand!H76*Inittialize!$F$9+Stand!H77*Inittialize!$F$10+Stand!H78*Inittialize!$F$11+Stand!H101*Inittialize!$F$2)*2</f>
        <v>0.39106196795660841</v>
      </c>
      <c r="I68">
        <f>SUM(Stand!I70*Inittialize!$F$3+Stand!I71*Inittialize!$F$4+Stand!I72*Inittialize!$F$5+Stand!I73*Inittialize!$F$6+Stand!I74*Inittialize!$F$7+Stand!I75*Inittialize!$F$8+Stand!I76*Inittialize!$F$9+Stand!I77*Inittialize!$F$10+Stand!I78*Inittialize!$F$11+Stand!I101*Inittialize!$F$2)*2</f>
        <v>0.38837826484164018</v>
      </c>
      <c r="J68">
        <f>SUM(Stand!J70*Inittialize!$F$3+Stand!J71*Inittialize!$F$4+Stand!J72*Inittialize!$F$5+Stand!J73*Inittialize!$F$6+Stand!J74*Inittialize!$F$7+Stand!J75*Inittialize!$F$8+Stand!J76*Inittialize!$F$9+Stand!J77*Inittialize!$F$10+Stand!J78*Inittialize!$F$11+Stand!J101*Inittialize!$F$2)*2</f>
        <v>0.34258044818689626</v>
      </c>
      <c r="K68">
        <f>SUM(Stand!K70*Inittialize!$F$3+Stand!K71*Inittialize!$F$4+Stand!K72*Inittialize!$F$5+Stand!K73*Inittialize!$F$6+Stand!K74*Inittialize!$F$7+Stand!K75*Inittialize!$F$8+Stand!K76*Inittialize!$F$9+Stand!K77*Inittialize!$F$10+Stand!K78*Inittialize!$F$11+Stand!K101*Inittialize!$F$2)*2</f>
        <v>0.28767930881936227</v>
      </c>
    </row>
    <row r="69" spans="1:11" x14ac:dyDescent="0.3">
      <c r="A69">
        <v>19</v>
      </c>
      <c r="B69">
        <f>SUM(Stand!B71*Inittialize!$F$3+Stand!B72*Inittialize!$F$4+Stand!B73*Inittialize!$F$5+Stand!B74*Inittialize!$F$6+Stand!B75*Inittialize!$F$7+Stand!B76*Inittialize!$F$8+Stand!B77*Inittialize!$F$9+Stand!B78*Inittialize!$F$10+Stand!B79*Inittialize!$F$11+Stand!B102*Inittialize!$F$2)*2</f>
        <v>0.18525977275287642</v>
      </c>
      <c r="C69">
        <f>SUM(Stand!C71*Inittialize!$F$3+Stand!C72*Inittialize!$F$4+Stand!C73*Inittialize!$F$5+Stand!C74*Inittialize!$F$6+Stand!C75*Inittialize!$F$7+Stand!C76*Inittialize!$F$8+Stand!C77*Inittialize!$F$9+Stand!C78*Inittialize!$F$10+Stand!C79*Inittialize!$F$11+Stand!C102*Inittialize!$F$2)*2</f>
        <v>0.25230562695643682</v>
      </c>
      <c r="D69">
        <f>SUM(Stand!D71*Inittialize!$F$3+Stand!D72*Inittialize!$F$4+Stand!D73*Inittialize!$F$5+Stand!D74*Inittialize!$F$6+Stand!D75*Inittialize!$F$7+Stand!D76*Inittialize!$F$8+Stand!D77*Inittialize!$F$9+Stand!D78*Inittialize!$F$10+Stand!D79*Inittialize!$F$11+Stand!D102*Inittialize!$F$2)*2</f>
        <v>0.25388801450022797</v>
      </c>
      <c r="E69">
        <f>SUM(Stand!E71*Inittialize!$F$3+Stand!E72*Inittialize!$F$4+Stand!E73*Inittialize!$F$5+Stand!E74*Inittialize!$F$6+Stand!E75*Inittialize!$F$7+Stand!E76*Inittialize!$F$8+Stand!E77*Inittialize!$F$9+Stand!E78*Inittialize!$F$10+Stand!E79*Inittialize!$F$11+Stand!E102*Inittialize!$F$2)*2</f>
        <v>0.25554614799201109</v>
      </c>
      <c r="F69">
        <f>SUM(Stand!F71*Inittialize!$F$3+Stand!F72*Inittialize!$F$4+Stand!F73*Inittialize!$F$5+Stand!F74*Inittialize!$F$6+Stand!F75*Inittialize!$F$7+Stand!F76*Inittialize!$F$8+Stand!F77*Inittialize!$F$9+Stand!F78*Inittialize!$F$10+Stand!F79*Inittialize!$F$11+Stand!F102*Inittialize!$F$2)*2</f>
        <v>0.25697841394350773</v>
      </c>
      <c r="G69">
        <f>SUM(Stand!G71*Inittialize!$F$3+Stand!G72*Inittialize!$F$4+Stand!G73*Inittialize!$F$5+Stand!G74*Inittialize!$F$6+Stand!G75*Inittialize!$F$7+Stand!G76*Inittialize!$F$8+Stand!G77*Inittialize!$F$9+Stand!G78*Inittialize!$F$10+Stand!G79*Inittialize!$F$11+Stand!G102*Inittialize!$F$2)*2</f>
        <v>0.26214747233405306</v>
      </c>
      <c r="H69">
        <f>SUM(Stand!H71*Inittialize!$F$3+Stand!H72*Inittialize!$F$4+Stand!H73*Inittialize!$F$5+Stand!H74*Inittialize!$F$6+Stand!H75*Inittialize!$F$7+Stand!H76*Inittialize!$F$8+Stand!H77*Inittialize!$F$9+Stand!H78*Inittialize!$F$10+Stand!H79*Inittialize!$F$11+Stand!H102*Inittialize!$F$2)*2</f>
        <v>0.27280418869802692</v>
      </c>
      <c r="I69">
        <f>SUM(Stand!I71*Inittialize!$F$3+Stand!I72*Inittialize!$F$4+Stand!I73*Inittialize!$F$5+Stand!I74*Inittialize!$F$6+Stand!I75*Inittialize!$F$7+Stand!I76*Inittialize!$F$8+Stand!I77*Inittialize!$F$9+Stand!I78*Inittialize!$F$10+Stand!I79*Inittialize!$F$11+Stand!I102*Inittialize!$F$2)*2</f>
        <v>0.27566387070029214</v>
      </c>
      <c r="J69">
        <f>SUM(Stand!J71*Inittialize!$F$3+Stand!J72*Inittialize!$F$4+Stand!J73*Inittialize!$F$5+Stand!J74*Inittialize!$F$6+Stand!J75*Inittialize!$F$7+Stand!J76*Inittialize!$F$8+Stand!J77*Inittialize!$F$9+Stand!J78*Inittialize!$F$10+Stand!J79*Inittialize!$F$11+Stand!J102*Inittialize!$F$2)*2</f>
        <v>0.27051644166286098</v>
      </c>
      <c r="K69">
        <f>SUM(Stand!K71*Inittialize!$F$3+Stand!K72*Inittialize!$F$4+Stand!K73*Inittialize!$F$5+Stand!K74*Inittialize!$F$6+Stand!K75*Inittialize!$F$7+Stand!K76*Inittialize!$F$8+Stand!K77*Inittialize!$F$9+Stand!K78*Inittialize!$F$10+Stand!K79*Inittialize!$F$11+Stand!K102*Inittialize!$F$2)*2</f>
        <v>0.22076273133275809</v>
      </c>
    </row>
    <row r="70" spans="1:11" x14ac:dyDescent="0.3">
      <c r="A70">
        <v>20</v>
      </c>
      <c r="B70">
        <f>SUM(Stand!B72*Inittialize!$F$3+Stand!B73*Inittialize!$F$4+Stand!B74*Inittialize!$F$5+Stand!B75*Inittialize!$F$6+Stand!B76*Inittialize!$F$7+Stand!B77*Inittialize!$F$8+Stand!B78*Inittialize!$F$9+Stand!B79*Inittialize!$F$10+Stand!B80*Inittialize!$F$11+Stand!B103*Inittialize!$F$2)*2</f>
        <v>0.1012009893397162</v>
      </c>
      <c r="C70">
        <f>SUM(Stand!C72*Inittialize!$F$3+Stand!C73*Inittialize!$F$4+Stand!C74*Inittialize!$F$5+Stand!C75*Inittialize!$F$6+Stand!C76*Inittialize!$F$7+Stand!C77*Inittialize!$F$8+Stand!C78*Inittialize!$F$9+Stand!C79*Inittialize!$F$10+Stand!C80*Inittialize!$F$11+Stand!C103*Inittialize!$F$2)*2</f>
        <v>0.13569331007600618</v>
      </c>
      <c r="D70">
        <f>SUM(Stand!D72*Inittialize!$F$3+Stand!D73*Inittialize!$F$4+Stand!D74*Inittialize!$F$5+Stand!D75*Inittialize!$F$6+Stand!D76*Inittialize!$F$7+Stand!D77*Inittialize!$F$8+Stand!D78*Inittialize!$F$9+Stand!D79*Inittialize!$F$10+Stand!D80*Inittialize!$F$11+Stand!D103*Inittialize!$F$2)*2</f>
        <v>0.13620005496949994</v>
      </c>
      <c r="E70">
        <f>SUM(Stand!E72*Inittialize!$F$3+Stand!E73*Inittialize!$F$4+Stand!E74*Inittialize!$F$5+Stand!E75*Inittialize!$F$6+Stand!E76*Inittialize!$F$7+Stand!E77*Inittialize!$F$8+Stand!E78*Inittialize!$F$9+Stand!E79*Inittialize!$F$10+Stand!E80*Inittialize!$F$11+Stand!E103*Inittialize!$F$2)*2</f>
        <v>0.13673342968706456</v>
      </c>
      <c r="F70">
        <f>SUM(Stand!F72*Inittialize!$F$3+Stand!F73*Inittialize!$F$4+Stand!F74*Inittialize!$F$5+Stand!F75*Inittialize!$F$6+Stand!F76*Inittialize!$F$7+Stand!F77*Inittialize!$F$8+Stand!F78*Inittialize!$F$9+Stand!F79*Inittialize!$F$10+Stand!F80*Inittialize!$F$11+Stand!F103*Inittialize!$F$2)*2</f>
        <v>0.1371928963992739</v>
      </c>
      <c r="G70">
        <f>SUM(Stand!G72*Inittialize!$F$3+Stand!G73*Inittialize!$F$4+Stand!G74*Inittialize!$F$5+Stand!G75*Inittialize!$F$6+Stand!G76*Inittialize!$F$7+Stand!G77*Inittialize!$F$8+Stand!G78*Inittialize!$F$9+Stand!G79*Inittialize!$F$10+Stand!G80*Inittialize!$F$11+Stand!G103*Inittialize!$F$2)*2</f>
        <v>0.13889796059116616</v>
      </c>
      <c r="H70">
        <f>SUM(Stand!H72*Inittialize!$F$3+Stand!H73*Inittialize!$F$4+Stand!H74*Inittialize!$F$5+Stand!H75*Inittialize!$F$6+Stand!H76*Inittialize!$F$7+Stand!H77*Inittialize!$F$8+Stand!H78*Inittialize!$F$9+Stand!H79*Inittialize!$F$10+Stand!H80*Inittialize!$F$11+Stand!H103*Inittialize!$F$2)*2</f>
        <v>0.14245019937915746</v>
      </c>
      <c r="I70">
        <f>SUM(Stand!I72*Inittialize!$F$3+Stand!I73*Inittialize!$F$4+Stand!I74*Inittialize!$F$5+Stand!I75*Inittialize!$F$6+Stand!I76*Inittialize!$F$7+Stand!I77*Inittialize!$F$8+Stand!I78*Inittialize!$F$9+Stand!I79*Inittialize!$F$10+Stand!I80*Inittialize!$F$11+Stand!I103*Inittialize!$F$2)*2</f>
        <v>0.14317000818214867</v>
      </c>
      <c r="J70">
        <f>SUM(Stand!J72*Inittialize!$F$3+Stand!J73*Inittialize!$F$4+Stand!J74*Inittialize!$F$5+Stand!J75*Inittialize!$F$6+Stand!J76*Inittialize!$F$7+Stand!J77*Inittialize!$F$8+Stand!J78*Inittialize!$F$9+Stand!J79*Inittialize!$F$10+Stand!J80*Inittialize!$F$11+Stand!J103*Inittialize!$F$2)*2</f>
        <v>0.14448863940726833</v>
      </c>
      <c r="K70">
        <f>SUM(Stand!K72*Inittialize!$F$3+Stand!K73*Inittialize!$F$4+Stand!K74*Inittialize!$F$5+Stand!K75*Inittialize!$F$6+Stand!K76*Inittialize!$F$7+Stand!K77*Inittialize!$F$8+Stand!K78*Inittialize!$F$9+Stand!K79*Inittialize!$F$10+Stand!K80*Inittialize!$F$11+Stand!K103*Inittialize!$F$2)*2</f>
        <v>0.13670394791959786</v>
      </c>
    </row>
    <row r="71" spans="1:11" x14ac:dyDescent="0.3">
      <c r="A71">
        <v>21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>
        <v>22</v>
      </c>
      <c r="B72">
        <f>IF(B20=Stand!B20,Stand!B72,Hit!B72)</f>
        <v>0</v>
      </c>
      <c r="C72">
        <f>IF(C20=Stand!C20,Stand!C72,Hit!C72)</f>
        <v>0</v>
      </c>
      <c r="D72">
        <f>IF(D20=Stand!D20,Stand!D72,Hit!D72)</f>
        <v>0</v>
      </c>
      <c r="E72">
        <f>IF(E20=Stand!E20,Stand!E72,Hit!E72)</f>
        <v>0</v>
      </c>
      <c r="F72">
        <f>IF(F20=Stand!F20,Stand!F72,Hit!F72)</f>
        <v>0</v>
      </c>
      <c r="G72">
        <f>IF(G20=Stand!G20,Stand!G72,Hit!G72)</f>
        <v>0</v>
      </c>
      <c r="H72">
        <f>IF(H20=Stand!H20,Stand!H72,Hit!H72)</f>
        <v>0</v>
      </c>
      <c r="I72">
        <f>IF(I20=Stand!I20,Stand!I72,Hit!I72)</f>
        <v>0</v>
      </c>
      <c r="J72">
        <f>IF(J20=Stand!J20,Stand!J72,Hit!J72)</f>
        <v>0</v>
      </c>
      <c r="K72">
        <f>IF(K20=Stand!K20,Stand!K72,Hit!K72)</f>
        <v>0</v>
      </c>
    </row>
    <row r="73" spans="1:11" x14ac:dyDescent="0.3">
      <c r="A73">
        <v>23</v>
      </c>
      <c r="B73">
        <f>IF(B21=Stand!B21,Stand!B73,Hit!B73)</f>
        <v>0</v>
      </c>
      <c r="C73">
        <f>IF(C21=Stand!C21,Stand!C73,Hit!C73)</f>
        <v>0</v>
      </c>
      <c r="D73">
        <f>IF(D21=Stand!D21,Stand!D73,Hit!D73)</f>
        <v>0</v>
      </c>
      <c r="E73">
        <f>IF(E21=Stand!E21,Stand!E73,Hit!E73)</f>
        <v>0</v>
      </c>
      <c r="F73">
        <f>IF(F21=Stand!F21,Stand!F73,Hit!F73)</f>
        <v>0</v>
      </c>
      <c r="G73">
        <f>IF(G21=Stand!G21,Stand!G73,Hit!G73)</f>
        <v>0</v>
      </c>
      <c r="H73">
        <f>IF(H21=Stand!H21,Stand!H73,Hit!H73)</f>
        <v>0</v>
      </c>
      <c r="I73">
        <f>IF(I21=Stand!I21,Stand!I73,Hit!I73)</f>
        <v>0</v>
      </c>
      <c r="J73">
        <f>IF(J21=Stand!J21,Stand!J73,Hit!J73)</f>
        <v>0</v>
      </c>
      <c r="K73">
        <f>IF(K21=Stand!K21,Stand!K73,Hit!K73)</f>
        <v>0</v>
      </c>
    </row>
    <row r="74" spans="1:11" x14ac:dyDescent="0.3">
      <c r="A74">
        <v>24</v>
      </c>
      <c r="B74">
        <f>IF(B22=Stand!B22,Stand!B74,Hit!B74)</f>
        <v>0</v>
      </c>
      <c r="C74">
        <f>IF(C22=Stand!C22,Stand!C74,Hit!C74)</f>
        <v>0</v>
      </c>
      <c r="D74">
        <f>IF(D22=Stand!D22,Stand!D74,Hit!D74)</f>
        <v>0</v>
      </c>
      <c r="E74">
        <f>IF(E22=Stand!E22,Stand!E74,Hit!E74)</f>
        <v>0</v>
      </c>
      <c r="F74">
        <f>IF(F22=Stand!F22,Stand!F74,Hit!F74)</f>
        <v>0</v>
      </c>
      <c r="G74">
        <f>IF(G22=Stand!G22,Stand!G74,Hit!G74)</f>
        <v>0</v>
      </c>
      <c r="H74">
        <f>IF(H22=Stand!H22,Stand!H74,Hit!H74)</f>
        <v>0</v>
      </c>
      <c r="I74">
        <f>IF(I22=Stand!I22,Stand!I74,Hit!I74)</f>
        <v>0</v>
      </c>
      <c r="J74">
        <f>IF(J22=Stand!J22,Stand!J74,Hit!J74)</f>
        <v>0</v>
      </c>
      <c r="K74">
        <f>IF(K22=Stand!K22,Stand!K74,Hit!K74)</f>
        <v>0</v>
      </c>
    </row>
    <row r="75" spans="1:11" x14ac:dyDescent="0.3">
      <c r="A75">
        <v>25</v>
      </c>
      <c r="B75">
        <f>IF(B23=Stand!B23,Stand!B75,Hit!B75)</f>
        <v>0</v>
      </c>
      <c r="C75">
        <f>IF(C23=Stand!C23,Stand!C75,Hit!C75)</f>
        <v>0</v>
      </c>
      <c r="D75">
        <f>IF(D23=Stand!D23,Stand!D75,Hit!D75)</f>
        <v>0</v>
      </c>
      <c r="E75">
        <f>IF(E23=Stand!E23,Stand!E75,Hit!E75)</f>
        <v>0</v>
      </c>
      <c r="F75">
        <f>IF(F23=Stand!F23,Stand!F75,Hit!F75)</f>
        <v>0</v>
      </c>
      <c r="G75">
        <f>IF(G23=Stand!G23,Stand!G75,Hit!G75)</f>
        <v>0</v>
      </c>
      <c r="H75">
        <f>IF(H23=Stand!H23,Stand!H75,Hit!H75)</f>
        <v>0</v>
      </c>
      <c r="I75">
        <f>IF(I23=Stand!I23,Stand!I75,Hit!I75)</f>
        <v>0</v>
      </c>
      <c r="J75">
        <f>IF(J23=Stand!J23,Stand!J75,Hit!J75)</f>
        <v>0</v>
      </c>
      <c r="K75">
        <f>IF(K23=Stand!K23,Stand!K75,Hit!K75)</f>
        <v>0</v>
      </c>
    </row>
    <row r="76" spans="1:11" x14ac:dyDescent="0.3">
      <c r="A76">
        <v>26</v>
      </c>
      <c r="B76">
        <f>IF(B24=Stand!B24,Stand!B76,Hit!B76)</f>
        <v>0</v>
      </c>
      <c r="C76">
        <f>IF(C24=Stand!C24,Stand!C76,Hit!C76)</f>
        <v>0</v>
      </c>
      <c r="D76">
        <f>IF(D24=Stand!D24,Stand!D76,Hit!D76)</f>
        <v>0</v>
      </c>
      <c r="E76">
        <f>IF(E24=Stand!E24,Stand!E76,Hit!E76)</f>
        <v>0</v>
      </c>
      <c r="F76">
        <f>IF(F24=Stand!F24,Stand!F76,Hit!F76)</f>
        <v>0</v>
      </c>
      <c r="G76">
        <f>IF(G24=Stand!G24,Stand!G76,Hit!G76)</f>
        <v>0</v>
      </c>
      <c r="H76">
        <f>IF(H24=Stand!H24,Stand!H76,Hit!H76)</f>
        <v>0</v>
      </c>
      <c r="I76">
        <f>IF(I24=Stand!I24,Stand!I76,Hit!I76)</f>
        <v>0</v>
      </c>
      <c r="J76">
        <f>IF(J24=Stand!J24,Stand!J76,Hit!J76)</f>
        <v>0</v>
      </c>
      <c r="K76">
        <f>IF(K24=Stand!K24,Stand!K76,Hit!K76)</f>
        <v>0</v>
      </c>
    </row>
    <row r="77" spans="1:11" x14ac:dyDescent="0.3">
      <c r="A77">
        <v>27</v>
      </c>
      <c r="B77">
        <f>IF(B25=Stand!B25,Stand!B77,Hit!B77)</f>
        <v>0</v>
      </c>
      <c r="C77">
        <f>IF(C25=Stand!C25,Stand!C77,Hit!C77)</f>
        <v>0</v>
      </c>
      <c r="D77">
        <f>IF(D25=Stand!D25,Stand!D77,Hit!D77)</f>
        <v>0</v>
      </c>
      <c r="E77">
        <f>IF(E25=Stand!E25,Stand!E77,Hit!E77)</f>
        <v>0</v>
      </c>
      <c r="F77">
        <f>IF(F25=Stand!F25,Stand!F77,Hit!F77)</f>
        <v>0</v>
      </c>
      <c r="G77">
        <f>IF(G25=Stand!G25,Stand!G77,Hit!G77)</f>
        <v>0</v>
      </c>
      <c r="H77">
        <f>IF(H25=Stand!H25,Stand!H77,Hit!H77)</f>
        <v>0</v>
      </c>
      <c r="I77">
        <f>IF(I25=Stand!I25,Stand!I77,Hit!I77)</f>
        <v>0</v>
      </c>
      <c r="J77">
        <f>IF(J25=Stand!J25,Stand!J77,Hit!J77)</f>
        <v>0</v>
      </c>
      <c r="K77">
        <f>IF(K25=Stand!K25,Stand!K77,Hit!K77)</f>
        <v>0</v>
      </c>
    </row>
    <row r="78" spans="1:11" x14ac:dyDescent="0.3">
      <c r="A78">
        <v>28</v>
      </c>
      <c r="B78">
        <f>IF(B26=Stand!B26,Stand!B78,Hit!B78)</f>
        <v>0</v>
      </c>
      <c r="C78">
        <f>IF(C26=Stand!C26,Stand!C78,Hit!C78)</f>
        <v>0</v>
      </c>
      <c r="D78">
        <f>IF(D26=Stand!D26,Stand!D78,Hit!D78)</f>
        <v>0</v>
      </c>
      <c r="E78">
        <f>IF(E26=Stand!E26,Stand!E78,Hit!E78)</f>
        <v>0</v>
      </c>
      <c r="F78">
        <f>IF(F26=Stand!F26,Stand!F78,Hit!F78)</f>
        <v>0</v>
      </c>
      <c r="G78">
        <f>IF(G26=Stand!G26,Stand!G78,Hit!G78)</f>
        <v>0</v>
      </c>
      <c r="H78">
        <f>IF(H26=Stand!H26,Stand!H78,Hit!H78)</f>
        <v>0</v>
      </c>
      <c r="I78">
        <f>IF(I26=Stand!I26,Stand!I78,Hit!I78)</f>
        <v>0</v>
      </c>
      <c r="J78">
        <f>IF(J26=Stand!J26,Stand!J78,Hit!J78)</f>
        <v>0</v>
      </c>
      <c r="K78">
        <f>IF(K26=Stand!K26,Stand!K78,Hit!K78)</f>
        <v>0</v>
      </c>
    </row>
    <row r="79" spans="1:11" x14ac:dyDescent="0.3">
      <c r="A79">
        <v>29</v>
      </c>
      <c r="B79">
        <f>IF(B27=Stand!B27,Stand!B79,Hit!B79)</f>
        <v>0</v>
      </c>
      <c r="C79">
        <f>IF(C27=Stand!C27,Stand!C79,Hit!C79)</f>
        <v>0</v>
      </c>
      <c r="D79">
        <f>IF(D27=Stand!D27,Stand!D79,Hit!D79)</f>
        <v>0</v>
      </c>
      <c r="E79">
        <f>IF(E27=Stand!E27,Stand!E79,Hit!E79)</f>
        <v>0</v>
      </c>
      <c r="F79">
        <f>IF(F27=Stand!F27,Stand!F79,Hit!F79)</f>
        <v>0</v>
      </c>
      <c r="G79">
        <f>IF(G27=Stand!G27,Stand!G79,Hit!G79)</f>
        <v>0</v>
      </c>
      <c r="H79">
        <f>IF(H27=Stand!H27,Stand!H79,Hit!H79)</f>
        <v>0</v>
      </c>
      <c r="I79">
        <f>IF(I27=Stand!I27,Stand!I79,Hit!I79)</f>
        <v>0</v>
      </c>
      <c r="J79">
        <f>IF(J27=Stand!J27,Stand!J79,Hit!J79)</f>
        <v>0</v>
      </c>
      <c r="K79">
        <f>IF(K27=Stand!K27,Stand!K79,Hit!K79)</f>
        <v>0</v>
      </c>
    </row>
    <row r="80" spans="1:11" x14ac:dyDescent="0.3">
      <c r="A80">
        <v>30</v>
      </c>
      <c r="B80">
        <f>IF(B28=Stand!B28,Stand!B80,Hit!B80)</f>
        <v>0</v>
      </c>
      <c r="C80">
        <f>IF(C28=Stand!C28,Stand!C80,Hit!C80)</f>
        <v>0</v>
      </c>
      <c r="D80">
        <f>IF(D28=Stand!D28,Stand!D80,Hit!D80)</f>
        <v>0</v>
      </c>
      <c r="E80">
        <f>IF(E28=Stand!E28,Stand!E80,Hit!E80)</f>
        <v>0</v>
      </c>
      <c r="F80">
        <f>IF(F28=Stand!F28,Stand!F80,Hit!F80)</f>
        <v>0</v>
      </c>
      <c r="G80">
        <f>IF(G28=Stand!G28,Stand!G80,Hit!G80)</f>
        <v>0</v>
      </c>
      <c r="H80">
        <f>IF(H28=Stand!H28,Stand!H80,Hit!H80)</f>
        <v>0</v>
      </c>
      <c r="I80">
        <f>IF(I28=Stand!I28,Stand!I80,Hit!I80)</f>
        <v>0</v>
      </c>
      <c r="J80">
        <f>IF(J28=Stand!J28,Stand!J80,Hit!J80)</f>
        <v>0</v>
      </c>
      <c r="K80">
        <f>IF(K28=Stand!K28,Stand!K80,Hit!K80)</f>
        <v>0</v>
      </c>
    </row>
    <row r="81" spans="1:11" x14ac:dyDescent="0.3">
      <c r="A81">
        <v>31</v>
      </c>
      <c r="B81">
        <f>IF(B29=Stand!B29,Stand!B81,Hit!B81)</f>
        <v>0</v>
      </c>
      <c r="C81">
        <f>IF(C29=Stand!C29,Stand!C81,Hit!C81)</f>
        <v>0</v>
      </c>
      <c r="D81">
        <f>IF(D29=Stand!D29,Stand!D81,Hit!D81)</f>
        <v>0</v>
      </c>
      <c r="E81">
        <f>IF(E29=Stand!E29,Stand!E81,Hit!E81)</f>
        <v>0</v>
      </c>
      <c r="F81">
        <f>IF(F29=Stand!F29,Stand!F81,Hit!F81)</f>
        <v>0</v>
      </c>
      <c r="G81">
        <f>IF(G29=Stand!G29,Stand!G81,Hit!G81)</f>
        <v>0</v>
      </c>
      <c r="H81">
        <f>IF(H29=Stand!H29,Stand!H81,Hit!H81)</f>
        <v>0</v>
      </c>
      <c r="I81">
        <f>IF(I29=Stand!I29,Stand!I81,Hit!I81)</f>
        <v>0</v>
      </c>
      <c r="J81">
        <f>IF(J29=Stand!J29,Stand!J81,Hit!J81)</f>
        <v>0</v>
      </c>
      <c r="K81">
        <f>IF(K29=Stand!K29,Stand!K81,Hit!K81)</f>
        <v>0</v>
      </c>
    </row>
    <row r="83" spans="1:11" x14ac:dyDescent="0.3">
      <c r="A83" t="s">
        <v>4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3">
      <c r="A84">
        <v>12</v>
      </c>
      <c r="B84">
        <f>SUM(Stand!B86*Inittialize!$F$3+Stand!B87*Inittialize!$F$4+Stand!B88*Inittialize!$F$5+Stand!B89*Inittialize!$F$6+Stand!B90*Inittialize!$F$7+Stand!B91*Inittialize!$F$8+Stand!B92*Inittialize!$F$9+Stand!B93*Inittialize!$F$10+Stand!B94*Inittialize!$F$11+Stand!B85*Inittialize!$F$2)*2</f>
        <v>0.59564021250095844</v>
      </c>
      <c r="C84">
        <f>SUM(Stand!C86*Inittialize!$F$3+Stand!C87*Inittialize!$F$4+Stand!C88*Inittialize!$F$5+Stand!C89*Inittialize!$F$6+Stand!C90*Inittialize!$F$7+Stand!C91*Inittialize!$F$8+Stand!C92*Inittialize!$F$9+Stand!C93*Inittialize!$F$10+Stand!C94*Inittialize!$F$11+Stand!C85*Inittialize!$F$2)*2</f>
        <v>0.91449256999938144</v>
      </c>
      <c r="D84">
        <f>SUM(Stand!D86*Inittialize!$F$3+Stand!D87*Inittialize!$F$4+Stand!D88*Inittialize!$F$5+Stand!D89*Inittialize!$F$6+Stand!D90*Inittialize!$F$7+Stand!D91*Inittialize!$F$8+Stand!D92*Inittialize!$F$9+Stand!D93*Inittialize!$F$10+Stand!D94*Inittialize!$F$11+Stand!D85*Inittialize!$F$2)*2</f>
        <v>0.9482224823895512</v>
      </c>
      <c r="E84">
        <f>SUM(Stand!E86*Inittialize!$F$3+Stand!E87*Inittialize!$F$4+Stand!E88*Inittialize!$F$5+Stand!E89*Inittialize!$F$6+Stand!E90*Inittialize!$F$7+Stand!E91*Inittialize!$F$8+Stand!E92*Inittialize!$F$9+Stand!E93*Inittialize!$F$10+Stand!E94*Inittialize!$F$11+Stand!E85*Inittialize!$F$2)*2</f>
        <v>0.98263390902591441</v>
      </c>
      <c r="F84">
        <f>SUM(Stand!F86*Inittialize!$F$3+Stand!F87*Inittialize!$F$4+Stand!F88*Inittialize!$F$5+Stand!F89*Inittialize!$F$6+Stand!F90*Inittialize!$F$7+Stand!F91*Inittialize!$F$8+Stand!F92*Inittialize!$F$9+Stand!F93*Inittialize!$F$10+Stand!F94*Inittialize!$F$11+Stand!F85*Inittialize!$F$2)*2</f>
        <v>1.0180852172075907</v>
      </c>
      <c r="G84">
        <f>SUM(Stand!G86*Inittialize!$F$3+Stand!G87*Inittialize!$F$4+Stand!G88*Inittialize!$F$5+Stand!G89*Inittialize!$F$6+Stand!G90*Inittialize!$F$7+Stand!G91*Inittialize!$F$8+Stand!G92*Inittialize!$F$9+Stand!G93*Inittialize!$F$10+Stand!G94*Inittialize!$F$11+Stand!G85*Inittialize!$F$2)*2</f>
        <v>1.0455010638435729</v>
      </c>
      <c r="H84">
        <f>SUM(Stand!H86*Inittialize!$F$3+Stand!H87*Inittialize!$F$4+Stand!H88*Inittialize!$F$5+Stand!H89*Inittialize!$F$6+Stand!H90*Inittialize!$F$7+Stand!H91*Inittialize!$F$8+Stand!H92*Inittialize!$F$9+Stand!H93*Inittialize!$F$10+Stand!H94*Inittialize!$F$11+Stand!H85*Inittialize!$F$2)*2</f>
        <v>0.85132201063500423</v>
      </c>
      <c r="I84">
        <f>SUM(Stand!I86*Inittialize!$F$3+Stand!I87*Inittialize!$F$4+Stand!I88*Inittialize!$F$5+Stand!I89*Inittialize!$F$6+Stand!I90*Inittialize!$F$7+Stand!I91*Inittialize!$F$8+Stand!I92*Inittialize!$F$9+Stand!I93*Inittialize!$F$10+Stand!I94*Inittialize!$F$11+Stand!I85*Inittialize!$F$2)*2</f>
        <v>0.78468272129719163</v>
      </c>
      <c r="J84">
        <f>SUM(Stand!J86*Inittialize!$F$3+Stand!J87*Inittialize!$F$4+Stand!J88*Inittialize!$F$5+Stand!J89*Inittialize!$F$6+Stand!J90*Inittialize!$F$7+Stand!J91*Inittialize!$F$8+Stand!J92*Inittialize!$F$9+Stand!J93*Inittialize!$F$10+Stand!J94*Inittialize!$F$11+Stand!J85*Inittialize!$F$2)*2</f>
        <v>0.71246460754541086</v>
      </c>
      <c r="K84">
        <f>SUM(Stand!K86*Inittialize!$F$3+Stand!K87*Inittialize!$F$4+Stand!K88*Inittialize!$F$5+Stand!K89*Inittialize!$F$6+Stand!K90*Inittialize!$F$7+Stand!K91*Inittialize!$F$8+Stand!K92*Inittialize!$F$9+Stand!K93*Inittialize!$F$10+Stand!K94*Inittialize!$F$11+Stand!K85*Inittialize!$F$2)*2</f>
        <v>0.63114317108084017</v>
      </c>
    </row>
    <row r="85" spans="1:11" x14ac:dyDescent="0.3">
      <c r="A85">
        <v>13</v>
      </c>
      <c r="B85">
        <f>SUM(Stand!B87*Inittialize!$F$3+Stand!B88*Inittialize!$F$4+Stand!B89*Inittialize!$F$5+Stand!B90*Inittialize!$F$6+Stand!B91*Inittialize!$F$7+Stand!B92*Inittialize!$F$8+Stand!B93*Inittialize!$F$9+Stand!B94*Inittialize!$F$10+Stand!B95*Inittialize!$F$11+Stand!B86*Inittialize!$F$2)*2</f>
        <v>0.59564021250095844</v>
      </c>
      <c r="C85">
        <f>SUM(Stand!C87*Inittialize!$F$3+Stand!C88*Inittialize!$F$4+Stand!C89*Inittialize!$F$5+Stand!C90*Inittialize!$F$6+Stand!C91*Inittialize!$F$7+Stand!C92*Inittialize!$F$8+Stand!C93*Inittialize!$F$9+Stand!C94*Inittialize!$F$10+Stand!C95*Inittialize!$F$11+Stand!C86*Inittialize!$F$2)*2</f>
        <v>0.91449256999938133</v>
      </c>
      <c r="D85">
        <f>SUM(Stand!D87*Inittialize!$F$3+Stand!D88*Inittialize!$F$4+Stand!D89*Inittialize!$F$5+Stand!D90*Inittialize!$F$6+Stand!D91*Inittialize!$F$7+Stand!D92*Inittialize!$F$8+Stand!D93*Inittialize!$F$9+Stand!D94*Inittialize!$F$10+Stand!D95*Inittialize!$F$11+Stand!D86*Inittialize!$F$2)*2</f>
        <v>0.94822248238955142</v>
      </c>
      <c r="E85">
        <f>SUM(Stand!E87*Inittialize!$F$3+Stand!E88*Inittialize!$F$4+Stand!E89*Inittialize!$F$5+Stand!E90*Inittialize!$F$6+Stand!E91*Inittialize!$F$7+Stand!E92*Inittialize!$F$8+Stand!E93*Inittialize!$F$9+Stand!E94*Inittialize!$F$10+Stand!E95*Inittialize!$F$11+Stand!E86*Inittialize!$F$2)*2</f>
        <v>0.98263390902591441</v>
      </c>
      <c r="F85">
        <f>SUM(Stand!F87*Inittialize!$F$3+Stand!F88*Inittialize!$F$4+Stand!F89*Inittialize!$F$5+Stand!F90*Inittialize!$F$6+Stand!F91*Inittialize!$F$7+Stand!F92*Inittialize!$F$8+Stand!F93*Inittialize!$F$9+Stand!F94*Inittialize!$F$10+Stand!F95*Inittialize!$F$11+Stand!F86*Inittialize!$F$2)*2</f>
        <v>1.0180852172075907</v>
      </c>
      <c r="G85">
        <f>SUM(Stand!G87*Inittialize!$F$3+Stand!G88*Inittialize!$F$4+Stand!G89*Inittialize!$F$5+Stand!G90*Inittialize!$F$6+Stand!G91*Inittialize!$F$7+Stand!G92*Inittialize!$F$8+Stand!G93*Inittialize!$F$9+Stand!G94*Inittialize!$F$10+Stand!G95*Inittialize!$F$11+Stand!G86*Inittialize!$F$2)*2</f>
        <v>1.0455010638435727</v>
      </c>
      <c r="H85">
        <f>SUM(Stand!H87*Inittialize!$F$3+Stand!H88*Inittialize!$F$4+Stand!H89*Inittialize!$F$5+Stand!H90*Inittialize!$F$6+Stand!H91*Inittialize!$F$7+Stand!H92*Inittialize!$F$8+Stand!H93*Inittialize!$F$9+Stand!H94*Inittialize!$F$10+Stand!H95*Inittialize!$F$11+Stand!H86*Inittialize!$F$2)*2</f>
        <v>0.85132201063500423</v>
      </c>
      <c r="I85">
        <f>SUM(Stand!I87*Inittialize!$F$3+Stand!I88*Inittialize!$F$4+Stand!I89*Inittialize!$F$5+Stand!I90*Inittialize!$F$6+Stand!I91*Inittialize!$F$7+Stand!I92*Inittialize!$F$8+Stand!I93*Inittialize!$F$9+Stand!I94*Inittialize!$F$10+Stand!I95*Inittialize!$F$11+Stand!I86*Inittialize!$F$2)*2</f>
        <v>0.78468272129719152</v>
      </c>
      <c r="J85">
        <f>SUM(Stand!J87*Inittialize!$F$3+Stand!J88*Inittialize!$F$4+Stand!J89*Inittialize!$F$5+Stand!J90*Inittialize!$F$6+Stand!J91*Inittialize!$F$7+Stand!J92*Inittialize!$F$8+Stand!J93*Inittialize!$F$9+Stand!J94*Inittialize!$F$10+Stand!J95*Inittialize!$F$11+Stand!J86*Inittialize!$F$2)*2</f>
        <v>0.71246460754541074</v>
      </c>
      <c r="K85">
        <f>SUM(Stand!K87*Inittialize!$F$3+Stand!K88*Inittialize!$F$4+Stand!K89*Inittialize!$F$5+Stand!K90*Inittialize!$F$6+Stand!K91*Inittialize!$F$7+Stand!K92*Inittialize!$F$8+Stand!K93*Inittialize!$F$9+Stand!K94*Inittialize!$F$10+Stand!K95*Inittialize!$F$11+Stand!K86*Inittialize!$F$2)*2</f>
        <v>0.63114317108084017</v>
      </c>
    </row>
    <row r="86" spans="1:11" x14ac:dyDescent="0.3">
      <c r="A86">
        <v>14</v>
      </c>
      <c r="B86">
        <f>SUM(Stand!B88*Inittialize!$F$3+Stand!B89*Inittialize!$F$4+Stand!B90*Inittialize!$F$5+Stand!B91*Inittialize!$F$6+Stand!B92*Inittialize!$F$7+Stand!B93*Inittialize!$F$8+Stand!B94*Inittialize!$F$9+Stand!B95*Inittialize!$F$10+Stand!B96*Inittialize!$F$11+Stand!B87*Inittialize!$F$2)*2</f>
        <v>0.59564021250095844</v>
      </c>
      <c r="C86">
        <f>SUM(Stand!C88*Inittialize!$F$3+Stand!C89*Inittialize!$F$4+Stand!C90*Inittialize!$F$5+Stand!C91*Inittialize!$F$6+Stand!C92*Inittialize!$F$7+Stand!C93*Inittialize!$F$8+Stand!C94*Inittialize!$F$9+Stand!C95*Inittialize!$F$10+Stand!C96*Inittialize!$F$11+Stand!C87*Inittialize!$F$2)*2</f>
        <v>0.91449256999938133</v>
      </c>
      <c r="D86">
        <f>SUM(Stand!D88*Inittialize!$F$3+Stand!D89*Inittialize!$F$4+Stand!D90*Inittialize!$F$5+Stand!D91*Inittialize!$F$6+Stand!D92*Inittialize!$F$7+Stand!D93*Inittialize!$F$8+Stand!D94*Inittialize!$F$9+Stand!D95*Inittialize!$F$10+Stand!D96*Inittialize!$F$11+Stand!D87*Inittialize!$F$2)*2</f>
        <v>0.94822248238955142</v>
      </c>
      <c r="E86">
        <f>SUM(Stand!E88*Inittialize!$F$3+Stand!E89*Inittialize!$F$4+Stand!E90*Inittialize!$F$5+Stand!E91*Inittialize!$F$6+Stand!E92*Inittialize!$F$7+Stand!E93*Inittialize!$F$8+Stand!E94*Inittialize!$F$9+Stand!E95*Inittialize!$F$10+Stand!E96*Inittialize!$F$11+Stand!E87*Inittialize!$F$2)*2</f>
        <v>0.98263390902591441</v>
      </c>
      <c r="F86">
        <f>SUM(Stand!F88*Inittialize!$F$3+Stand!F89*Inittialize!$F$4+Stand!F90*Inittialize!$F$5+Stand!F91*Inittialize!$F$6+Stand!F92*Inittialize!$F$7+Stand!F93*Inittialize!$F$8+Stand!F94*Inittialize!$F$9+Stand!F95*Inittialize!$F$10+Stand!F96*Inittialize!$F$11+Stand!F87*Inittialize!$F$2)*2</f>
        <v>1.0180852172075909</v>
      </c>
      <c r="G86">
        <f>SUM(Stand!G88*Inittialize!$F$3+Stand!G89*Inittialize!$F$4+Stand!G90*Inittialize!$F$5+Stand!G91*Inittialize!$F$6+Stand!G92*Inittialize!$F$7+Stand!G93*Inittialize!$F$8+Stand!G94*Inittialize!$F$9+Stand!G95*Inittialize!$F$10+Stand!G96*Inittialize!$F$11+Stand!G87*Inittialize!$F$2)*2</f>
        <v>1.0455010638435729</v>
      </c>
      <c r="H86">
        <f>SUM(Stand!H88*Inittialize!$F$3+Stand!H89*Inittialize!$F$4+Stand!H90*Inittialize!$F$5+Stand!H91*Inittialize!$F$6+Stand!H92*Inittialize!$F$7+Stand!H93*Inittialize!$F$8+Stand!H94*Inittialize!$F$9+Stand!H95*Inittialize!$F$10+Stand!H96*Inittialize!$F$11+Stand!H87*Inittialize!$F$2)*2</f>
        <v>0.85132201063500423</v>
      </c>
      <c r="I86">
        <f>SUM(Stand!I88*Inittialize!$F$3+Stand!I89*Inittialize!$F$4+Stand!I90*Inittialize!$F$5+Stand!I91*Inittialize!$F$6+Stand!I92*Inittialize!$F$7+Stand!I93*Inittialize!$F$8+Stand!I94*Inittialize!$F$9+Stand!I95*Inittialize!$F$10+Stand!I96*Inittialize!$F$11+Stand!I87*Inittialize!$F$2)*2</f>
        <v>0.78468272129719152</v>
      </c>
      <c r="J86">
        <f>SUM(Stand!J88*Inittialize!$F$3+Stand!J89*Inittialize!$F$4+Stand!J90*Inittialize!$F$5+Stand!J91*Inittialize!$F$6+Stand!J92*Inittialize!$F$7+Stand!J93*Inittialize!$F$8+Stand!J94*Inittialize!$F$9+Stand!J95*Inittialize!$F$10+Stand!J96*Inittialize!$F$11+Stand!J87*Inittialize!$F$2)*2</f>
        <v>0.71246460754541074</v>
      </c>
      <c r="K86">
        <f>SUM(Stand!K88*Inittialize!$F$3+Stand!K89*Inittialize!$F$4+Stand!K90*Inittialize!$F$5+Stand!K91*Inittialize!$F$6+Stand!K92*Inittialize!$F$7+Stand!K93*Inittialize!$F$8+Stand!K94*Inittialize!$F$9+Stand!K95*Inittialize!$F$10+Stand!K96*Inittialize!$F$11+Stand!K87*Inittialize!$F$2)*2</f>
        <v>0.63114317108084017</v>
      </c>
    </row>
    <row r="87" spans="1:11" x14ac:dyDescent="0.3">
      <c r="A87">
        <v>15</v>
      </c>
      <c r="B87">
        <f>SUM(Stand!B89*Inittialize!$F$3+Stand!B90*Inittialize!$F$4+Stand!B91*Inittialize!$F$5+Stand!B92*Inittialize!$F$6+Stand!B93*Inittialize!$F$7+Stand!B94*Inittialize!$F$8+Stand!B95*Inittialize!$F$9+Stand!B96*Inittialize!$F$10+Stand!B97*Inittialize!$F$11+Stand!B88*Inittialize!$F$2)*2</f>
        <v>0.59564021250095844</v>
      </c>
      <c r="C87">
        <f>SUM(Stand!C89*Inittialize!$F$3+Stand!C90*Inittialize!$F$4+Stand!C91*Inittialize!$F$5+Stand!C92*Inittialize!$F$6+Stand!C93*Inittialize!$F$7+Stand!C94*Inittialize!$F$8+Stand!C95*Inittialize!$F$9+Stand!C96*Inittialize!$F$10+Stand!C97*Inittialize!$F$11+Stand!C88*Inittialize!$F$2)*2</f>
        <v>0.91449256999938133</v>
      </c>
      <c r="D87">
        <f>SUM(Stand!D89*Inittialize!$F$3+Stand!D90*Inittialize!$F$4+Stand!D91*Inittialize!$F$5+Stand!D92*Inittialize!$F$6+Stand!D93*Inittialize!$F$7+Stand!D94*Inittialize!$F$8+Stand!D95*Inittialize!$F$9+Stand!D96*Inittialize!$F$10+Stand!D97*Inittialize!$F$11+Stand!D88*Inittialize!$F$2)*2</f>
        <v>0.94822248238955142</v>
      </c>
      <c r="E87">
        <f>SUM(Stand!E89*Inittialize!$F$3+Stand!E90*Inittialize!$F$4+Stand!E91*Inittialize!$F$5+Stand!E92*Inittialize!$F$6+Stand!E93*Inittialize!$F$7+Stand!E94*Inittialize!$F$8+Stand!E95*Inittialize!$F$9+Stand!E96*Inittialize!$F$10+Stand!E97*Inittialize!$F$11+Stand!E88*Inittialize!$F$2)*2</f>
        <v>0.98263390902591463</v>
      </c>
      <c r="F87">
        <f>SUM(Stand!F89*Inittialize!$F$3+Stand!F90*Inittialize!$F$4+Stand!F91*Inittialize!$F$5+Stand!F92*Inittialize!$F$6+Stand!F93*Inittialize!$F$7+Stand!F94*Inittialize!$F$8+Stand!F95*Inittialize!$F$9+Stand!F96*Inittialize!$F$10+Stand!F97*Inittialize!$F$11+Stand!F88*Inittialize!$F$2)*2</f>
        <v>1.0180852172075909</v>
      </c>
      <c r="G87">
        <f>SUM(Stand!G89*Inittialize!$F$3+Stand!G90*Inittialize!$F$4+Stand!G91*Inittialize!$F$5+Stand!G92*Inittialize!$F$6+Stand!G93*Inittialize!$F$7+Stand!G94*Inittialize!$F$8+Stand!G95*Inittialize!$F$9+Stand!G96*Inittialize!$F$10+Stand!G97*Inittialize!$F$11+Stand!G88*Inittialize!$F$2)*2</f>
        <v>1.0455010638435727</v>
      </c>
      <c r="H87">
        <f>SUM(Stand!H89*Inittialize!$F$3+Stand!H90*Inittialize!$F$4+Stand!H91*Inittialize!$F$5+Stand!H92*Inittialize!$F$6+Stand!H93*Inittialize!$F$7+Stand!H94*Inittialize!$F$8+Stand!H95*Inittialize!$F$9+Stand!H96*Inittialize!$F$10+Stand!H97*Inittialize!$F$11+Stand!H88*Inittialize!$F$2)*2</f>
        <v>0.85132201063500446</v>
      </c>
      <c r="I87">
        <f>SUM(Stand!I89*Inittialize!$F$3+Stand!I90*Inittialize!$F$4+Stand!I91*Inittialize!$F$5+Stand!I92*Inittialize!$F$6+Stand!I93*Inittialize!$F$7+Stand!I94*Inittialize!$F$8+Stand!I95*Inittialize!$F$9+Stand!I96*Inittialize!$F$10+Stand!I97*Inittialize!$F$11+Stand!I88*Inittialize!$F$2)*2</f>
        <v>0.78468272129719152</v>
      </c>
      <c r="J87">
        <f>SUM(Stand!J89*Inittialize!$F$3+Stand!J90*Inittialize!$F$4+Stand!J91*Inittialize!$F$5+Stand!J92*Inittialize!$F$6+Stand!J93*Inittialize!$F$7+Stand!J94*Inittialize!$F$8+Stand!J95*Inittialize!$F$9+Stand!J96*Inittialize!$F$10+Stand!J97*Inittialize!$F$11+Stand!J88*Inittialize!$F$2)*2</f>
        <v>0.71246460754541086</v>
      </c>
      <c r="K87">
        <f>SUM(Stand!K89*Inittialize!$F$3+Stand!K90*Inittialize!$F$4+Stand!K91*Inittialize!$F$5+Stand!K92*Inittialize!$F$6+Stand!K93*Inittialize!$F$7+Stand!K94*Inittialize!$F$8+Stand!K95*Inittialize!$F$9+Stand!K96*Inittialize!$F$10+Stand!K97*Inittialize!$F$11+Stand!K88*Inittialize!$F$2)*2</f>
        <v>0.63114317108084017</v>
      </c>
    </row>
    <row r="88" spans="1:11" x14ac:dyDescent="0.3">
      <c r="A88">
        <v>16</v>
      </c>
      <c r="B88">
        <f>SUM(Stand!B90*Inittialize!$F$3+Stand!B91*Inittialize!$F$4+Stand!B92*Inittialize!$F$5+Stand!B93*Inittialize!$F$6+Stand!B94*Inittialize!$F$7+Stand!B95*Inittialize!$F$8+Stand!B96*Inittialize!$F$9+Stand!B97*Inittialize!$F$10+Stand!B98*Inittialize!$F$11+Stand!B89*Inittialize!$F$2)*2</f>
        <v>0.59564021250095844</v>
      </c>
      <c r="C88">
        <f>SUM(Stand!C90*Inittialize!$F$3+Stand!C91*Inittialize!$F$4+Stand!C92*Inittialize!$F$5+Stand!C93*Inittialize!$F$6+Stand!C94*Inittialize!$F$7+Stand!C95*Inittialize!$F$8+Stand!C96*Inittialize!$F$9+Stand!C97*Inittialize!$F$10+Stand!C98*Inittialize!$F$11+Stand!C89*Inittialize!$F$2)*2</f>
        <v>0.91449256999938133</v>
      </c>
      <c r="D88">
        <f>SUM(Stand!D90*Inittialize!$F$3+Stand!D91*Inittialize!$F$4+Stand!D92*Inittialize!$F$5+Stand!D93*Inittialize!$F$6+Stand!D94*Inittialize!$F$7+Stand!D95*Inittialize!$F$8+Stand!D96*Inittialize!$F$9+Stand!D97*Inittialize!$F$10+Stand!D98*Inittialize!$F$11+Stand!D89*Inittialize!$F$2)*2</f>
        <v>0.94822248238955142</v>
      </c>
      <c r="E88">
        <f>SUM(Stand!E90*Inittialize!$F$3+Stand!E91*Inittialize!$F$4+Stand!E92*Inittialize!$F$5+Stand!E93*Inittialize!$F$6+Stand!E94*Inittialize!$F$7+Stand!E95*Inittialize!$F$8+Stand!E96*Inittialize!$F$9+Stand!E97*Inittialize!$F$10+Stand!E98*Inittialize!$F$11+Stand!E89*Inittialize!$F$2)*2</f>
        <v>0.98263390902591441</v>
      </c>
      <c r="F88">
        <f>SUM(Stand!F90*Inittialize!$F$3+Stand!F91*Inittialize!$F$4+Stand!F92*Inittialize!$F$5+Stand!F93*Inittialize!$F$6+Stand!F94*Inittialize!$F$7+Stand!F95*Inittialize!$F$8+Stand!F96*Inittialize!$F$9+Stand!F97*Inittialize!$F$10+Stand!F98*Inittialize!$F$11+Stand!F89*Inittialize!$F$2)*2</f>
        <v>1.0180852172075909</v>
      </c>
      <c r="G88">
        <f>SUM(Stand!G90*Inittialize!$F$3+Stand!G91*Inittialize!$F$4+Stand!G92*Inittialize!$F$5+Stand!G93*Inittialize!$F$6+Stand!G94*Inittialize!$F$7+Stand!G95*Inittialize!$F$8+Stand!G96*Inittialize!$F$9+Stand!G97*Inittialize!$F$10+Stand!G98*Inittialize!$F$11+Stand!G89*Inittialize!$F$2)*2</f>
        <v>1.0455010638435727</v>
      </c>
      <c r="H88">
        <f>SUM(Stand!H90*Inittialize!$F$3+Stand!H91*Inittialize!$F$4+Stand!H92*Inittialize!$F$5+Stand!H93*Inittialize!$F$6+Stand!H94*Inittialize!$F$7+Stand!H95*Inittialize!$F$8+Stand!H96*Inittialize!$F$9+Stand!H97*Inittialize!$F$10+Stand!H98*Inittialize!$F$11+Stand!H89*Inittialize!$F$2)*2</f>
        <v>0.85132201063500446</v>
      </c>
      <c r="I88">
        <f>SUM(Stand!I90*Inittialize!$F$3+Stand!I91*Inittialize!$F$4+Stand!I92*Inittialize!$F$5+Stand!I93*Inittialize!$F$6+Stand!I94*Inittialize!$F$7+Stand!I95*Inittialize!$F$8+Stand!I96*Inittialize!$F$9+Stand!I97*Inittialize!$F$10+Stand!I98*Inittialize!$F$11+Stand!I89*Inittialize!$F$2)*2</f>
        <v>0.78468272129719152</v>
      </c>
      <c r="J88">
        <f>SUM(Stand!J90*Inittialize!$F$3+Stand!J91*Inittialize!$F$4+Stand!J92*Inittialize!$F$5+Stand!J93*Inittialize!$F$6+Stand!J94*Inittialize!$F$7+Stand!J95*Inittialize!$F$8+Stand!J96*Inittialize!$F$9+Stand!J97*Inittialize!$F$10+Stand!J98*Inittialize!$F$11+Stand!J89*Inittialize!$F$2)*2</f>
        <v>0.71246460754541074</v>
      </c>
      <c r="K88">
        <f>SUM(Stand!K90*Inittialize!$F$3+Stand!K91*Inittialize!$F$4+Stand!K92*Inittialize!$F$5+Stand!K93*Inittialize!$F$6+Stand!K94*Inittialize!$F$7+Stand!K95*Inittialize!$F$8+Stand!K96*Inittialize!$F$9+Stand!K97*Inittialize!$F$10+Stand!K98*Inittialize!$F$11+Stand!K89*Inittialize!$F$2)*2</f>
        <v>0.63114317108084017</v>
      </c>
    </row>
    <row r="89" spans="1:11" x14ac:dyDescent="0.3">
      <c r="A89">
        <v>17</v>
      </c>
      <c r="B89">
        <f>SUM(Stand!B91*Inittialize!$F$3+Stand!B92*Inittialize!$F$4+Stand!B93*Inittialize!$F$5+Stand!B94*Inittialize!$F$6+Stand!B95*Inittialize!$F$7+Stand!B96*Inittialize!$F$8+Stand!B97*Inittialize!$F$9+Stand!B98*Inittialize!$F$10+Stand!B99*Inittialize!$F$11+Stand!B90*Inittialize!$F$2)*2</f>
        <v>0.59564021250095844</v>
      </c>
      <c r="C89">
        <f>SUM(Stand!C91*Inittialize!$F$3+Stand!C92*Inittialize!$F$4+Stand!C93*Inittialize!$F$5+Stand!C94*Inittialize!$F$6+Stand!C95*Inittialize!$F$7+Stand!C96*Inittialize!$F$8+Stand!C97*Inittialize!$F$9+Stand!C98*Inittialize!$F$10+Stand!C99*Inittialize!$F$11+Stand!C90*Inittialize!$F$2)*2</f>
        <v>0.91449256999938133</v>
      </c>
      <c r="D89">
        <f>SUM(Stand!D91*Inittialize!$F$3+Stand!D92*Inittialize!$F$4+Stand!D93*Inittialize!$F$5+Stand!D94*Inittialize!$F$6+Stand!D95*Inittialize!$F$7+Stand!D96*Inittialize!$F$8+Stand!D97*Inittialize!$F$9+Stand!D98*Inittialize!$F$10+Stand!D99*Inittialize!$F$11+Stand!D90*Inittialize!$F$2)*2</f>
        <v>0.94822248238955131</v>
      </c>
      <c r="E89">
        <f>SUM(Stand!E91*Inittialize!$F$3+Stand!E92*Inittialize!$F$4+Stand!E93*Inittialize!$F$5+Stand!E94*Inittialize!$F$6+Stand!E95*Inittialize!$F$7+Stand!E96*Inittialize!$F$8+Stand!E97*Inittialize!$F$9+Stand!E98*Inittialize!$F$10+Stand!E99*Inittialize!$F$11+Stand!E90*Inittialize!$F$2)*2</f>
        <v>0.98263390902591441</v>
      </c>
      <c r="F89">
        <f>SUM(Stand!F91*Inittialize!$F$3+Stand!F92*Inittialize!$F$4+Stand!F93*Inittialize!$F$5+Stand!F94*Inittialize!$F$6+Stand!F95*Inittialize!$F$7+Stand!F96*Inittialize!$F$8+Stand!F97*Inittialize!$F$9+Stand!F98*Inittialize!$F$10+Stand!F99*Inittialize!$F$11+Stand!F90*Inittialize!$F$2)*2</f>
        <v>1.0180852172075907</v>
      </c>
      <c r="G89">
        <f>SUM(Stand!G91*Inittialize!$F$3+Stand!G92*Inittialize!$F$4+Stand!G93*Inittialize!$F$5+Stand!G94*Inittialize!$F$6+Stand!G95*Inittialize!$F$7+Stand!G96*Inittialize!$F$8+Stand!G97*Inittialize!$F$9+Stand!G98*Inittialize!$F$10+Stand!G99*Inittialize!$F$11+Stand!G90*Inittialize!$F$2)*2</f>
        <v>1.0455010638435729</v>
      </c>
      <c r="H89">
        <f>SUM(Stand!H91*Inittialize!$F$3+Stand!H92*Inittialize!$F$4+Stand!H93*Inittialize!$F$5+Stand!H94*Inittialize!$F$6+Stand!H95*Inittialize!$F$7+Stand!H96*Inittialize!$F$8+Stand!H97*Inittialize!$F$9+Stand!H98*Inittialize!$F$10+Stand!H99*Inittialize!$F$11+Stand!H90*Inittialize!$F$2)*2</f>
        <v>0.85132201063500434</v>
      </c>
      <c r="I89">
        <f>SUM(Stand!I91*Inittialize!$F$3+Stand!I92*Inittialize!$F$4+Stand!I93*Inittialize!$F$5+Stand!I94*Inittialize!$F$6+Stand!I95*Inittialize!$F$7+Stand!I96*Inittialize!$F$8+Stand!I97*Inittialize!$F$9+Stand!I98*Inittialize!$F$10+Stand!I99*Inittialize!$F$11+Stand!I90*Inittialize!$F$2)*2</f>
        <v>0.78468272129719152</v>
      </c>
      <c r="J89">
        <f>SUM(Stand!J91*Inittialize!$F$3+Stand!J92*Inittialize!$F$4+Stand!J93*Inittialize!$F$5+Stand!J94*Inittialize!$F$6+Stand!J95*Inittialize!$F$7+Stand!J96*Inittialize!$F$8+Stand!J97*Inittialize!$F$9+Stand!J98*Inittialize!$F$10+Stand!J99*Inittialize!$F$11+Stand!J90*Inittialize!$F$2)*2</f>
        <v>0.71246460754541086</v>
      </c>
      <c r="K89">
        <f>SUM(Stand!K91*Inittialize!$F$3+Stand!K92*Inittialize!$F$4+Stand!K93*Inittialize!$F$5+Stand!K94*Inittialize!$F$6+Stand!K95*Inittialize!$F$7+Stand!K96*Inittialize!$F$8+Stand!K97*Inittialize!$F$9+Stand!K98*Inittialize!$F$10+Stand!K99*Inittialize!$F$11+Stand!K90*Inittialize!$F$2)*2</f>
        <v>0.63114317108084017</v>
      </c>
    </row>
    <row r="90" spans="1:11" x14ac:dyDescent="0.3">
      <c r="A90">
        <v>18</v>
      </c>
      <c r="B90">
        <f>SUM(Stand!B92*Inittialize!$F$3+Stand!B93*Inittialize!$F$4+Stand!B94*Inittialize!$F$5+Stand!B95*Inittialize!$F$6+Stand!B96*Inittialize!$F$7+Stand!B97*Inittialize!$F$8+Stand!B98*Inittialize!$F$9+Stand!B99*Inittialize!$F$10+Stand!B100*Inittialize!$F$11+Stand!B91*Inittialize!$F$2)*2</f>
        <v>0.6470668302806265</v>
      </c>
      <c r="C90">
        <f>SUM(Stand!C92*Inittialize!$F$3+Stand!C93*Inittialize!$F$4+Stand!C94*Inittialize!$F$5+Stand!C95*Inittialize!$F$6+Stand!C96*Inittialize!$F$7+Stand!C97*Inittialize!$F$8+Stand!C98*Inittialize!$F$9+Stand!C99*Inittialize!$F$10+Stand!C100*Inittialize!$F$11+Stand!C91*Inittialize!$F$2)*2</f>
        <v>0.97901986516602868</v>
      </c>
      <c r="D90">
        <f>SUM(Stand!D92*Inittialize!$F$3+Stand!D93*Inittialize!$F$4+Stand!D94*Inittialize!$F$5+Stand!D95*Inittialize!$F$6+Stand!D96*Inittialize!$F$7+Stand!D97*Inittialize!$F$8+Stand!D98*Inittialize!$F$9+Stand!D99*Inittialize!$F$10+Stand!D100*Inittialize!$F$11+Stand!D91*Inittialize!$F$2)*2</f>
        <v>1.0105458613793081</v>
      </c>
      <c r="E90">
        <f>SUM(Stand!E92*Inittialize!$F$3+Stand!E93*Inittialize!$F$4+Stand!E94*Inittialize!$F$5+Stand!E95*Inittialize!$F$6+Stand!E96*Inittialize!$F$7+Stand!E97*Inittialize!$F$8+Stand!E98*Inittialize!$F$9+Stand!E99*Inittialize!$F$10+Stand!E100*Inittialize!$F$11+Stand!E91*Inittialize!$F$2)*2</f>
        <v>1.0428599409564983</v>
      </c>
      <c r="F90">
        <f>SUM(Stand!F92*Inittialize!$F$3+Stand!F93*Inittialize!$F$4+Stand!F94*Inittialize!$F$5+Stand!F95*Inittialize!$F$6+Stand!F96*Inittialize!$F$7+Stand!F97*Inittialize!$F$8+Stand!F98*Inittialize!$F$9+Stand!F99*Inittialize!$F$10+Stand!F100*Inittialize!$F$11+Stand!F91*Inittialize!$F$2)*2</f>
        <v>1.0745088873324604</v>
      </c>
      <c r="G90">
        <f>SUM(Stand!G92*Inittialize!$F$3+Stand!G93*Inittialize!$F$4+Stand!G94*Inittialize!$F$5+Stand!G95*Inittialize!$F$6+Stand!G96*Inittialize!$F$7+Stand!G97*Inittialize!$F$8+Stand!G98*Inittialize!$F$9+Stand!G99*Inittialize!$F$10+Stand!G100*Inittialize!$F$11+Stand!G91*Inittialize!$F$2)*2</f>
        <v>1.1218571453066557</v>
      </c>
      <c r="H90">
        <f>SUM(Stand!H92*Inittialize!$F$3+Stand!H93*Inittialize!$F$4+Stand!H94*Inittialize!$F$5+Stand!H95*Inittialize!$F$6+Stand!H96*Inittialize!$F$7+Stand!H97*Inittialize!$F$8+Stand!H98*Inittialize!$F$9+Stand!H99*Inittialize!$F$10+Stand!H100*Inittialize!$F$11+Stand!H91*Inittialize!$F$2)*2</f>
        <v>1.0214294846938834</v>
      </c>
      <c r="I90">
        <f>SUM(Stand!I92*Inittialize!$F$3+Stand!I93*Inittialize!$F$4+Stand!I94*Inittialize!$F$5+Stand!I95*Inittialize!$F$6+Stand!I96*Inittialize!$F$7+Stand!I97*Inittialize!$F$8+Stand!I98*Inittialize!$F$9+Stand!I99*Inittialize!$F$10+Stand!I100*Inittialize!$F$11+Stand!I91*Inittialize!$F$2)*2</f>
        <v>0.84402112642757776</v>
      </c>
      <c r="J90">
        <f>SUM(Stand!J92*Inittialize!$F$3+Stand!J93*Inittialize!$F$4+Stand!J94*Inittialize!$F$5+Stand!J95*Inittialize!$F$6+Stand!J96*Inittialize!$F$7+Stand!J97*Inittialize!$F$8+Stand!J98*Inittialize!$F$9+Stand!J99*Inittialize!$F$10+Stand!J100*Inittialize!$F$11+Stand!J91*Inittialize!$F$2)*2</f>
        <v>0.76784711900043823</v>
      </c>
      <c r="K90">
        <f>SUM(Stand!K92*Inittialize!$F$3+Stand!K93*Inittialize!$F$4+Stand!K94*Inittialize!$F$5+Stand!K95*Inittialize!$F$6+Stand!K96*Inittialize!$F$7+Stand!K97*Inittialize!$F$8+Stand!K98*Inittialize!$F$9+Stand!K99*Inittialize!$F$10+Stand!K100*Inittialize!$F$11+Stand!K91*Inittialize!$F$2)*2</f>
        <v>0.68256978886050823</v>
      </c>
    </row>
    <row r="91" spans="1:11" x14ac:dyDescent="0.3">
      <c r="A91">
        <v>19</v>
      </c>
      <c r="B91">
        <f>SUM(Stand!B93*Inittialize!$F$3+Stand!B94*Inittialize!$F$4+Stand!B95*Inittialize!$F$5+Stand!B96*Inittialize!$F$6+Stand!B97*Inittialize!$F$7+Stand!B98*Inittialize!$F$8+Stand!B99*Inittialize!$F$9+Stand!B100*Inittialize!$F$10+Stand!B101*Inittialize!$F$11+Stand!B92*Inittialize!$F$2)*2</f>
        <v>0.69849344806029456</v>
      </c>
      <c r="C91">
        <f>SUM(Stand!C93*Inittialize!$F$3+Stand!C94*Inittialize!$F$4+Stand!C95*Inittialize!$F$5+Stand!C96*Inittialize!$F$6+Stand!C97*Inittialize!$F$7+Stand!C98*Inittialize!$F$8+Stand!C99*Inittialize!$F$9+Stand!C100*Inittialize!$F$10+Stand!C101*Inittialize!$F$11+Stand!C92*Inittialize!$F$2)*2</f>
        <v>1.0412847961081955</v>
      </c>
      <c r="D91">
        <f>SUM(Stand!D93*Inittialize!$F$3+Stand!D94*Inittialize!$F$4+Stand!D95*Inittialize!$F$5+Stand!D96*Inittialize!$F$6+Stand!D97*Inittialize!$F$7+Stand!D98*Inittialize!$F$8+Stand!D99*Inittialize!$F$9+Stand!D100*Inittialize!$F$10+Stand!D101*Inittialize!$F$11+Stand!D92*Inittialize!$F$2)*2</f>
        <v>1.0707684735891905</v>
      </c>
      <c r="E91">
        <f>SUM(Stand!E93*Inittialize!$F$3+Stand!E94*Inittialize!$F$4+Stand!E95*Inittialize!$F$5+Stand!E96*Inittialize!$F$6+Stand!E97*Inittialize!$F$7+Stand!E98*Inittialize!$F$8+Stand!E99*Inittialize!$F$9+Stand!E100*Inittialize!$F$10+Stand!E101*Inittialize!$F$11+Stand!E92*Inittialize!$F$2)*2</f>
        <v>1.1009852061072074</v>
      </c>
      <c r="F91">
        <f>SUM(Stand!F93*Inittialize!$F$3+Stand!F94*Inittialize!$F$4+Stand!F95*Inittialize!$F$5+Stand!F96*Inittialize!$F$6+Stand!F97*Inittialize!$F$7+Stand!F98*Inittialize!$F$8+Stand!F99*Inittialize!$F$9+Stand!F100*Inittialize!$F$10+Stand!F101*Inittialize!$F$11+Stand!F92*Inittialize!$F$2)*2</f>
        <v>1.1309325574573299</v>
      </c>
      <c r="G91">
        <f>SUM(Stand!G93*Inittialize!$F$3+Stand!G94*Inittialize!$F$4+Stand!G95*Inittialize!$F$5+Stand!G96*Inittialize!$F$6+Stand!G97*Inittialize!$F$7+Stand!G98*Inittialize!$F$8+Stand!G99*Inittialize!$F$9+Stand!G100*Inittialize!$F$10+Stand!G101*Inittialize!$F$11+Stand!G92*Inittialize!$F$2)*2</f>
        <v>1.1709032586313681</v>
      </c>
      <c r="H91">
        <f>SUM(Stand!H93*Inittialize!$F$3+Stand!H94*Inittialize!$F$4+Stand!H95*Inittialize!$F$5+Stand!H96*Inittialize!$F$6+Stand!H97*Inittialize!$F$7+Stand!H98*Inittialize!$F$8+Stand!H99*Inittialize!$F$9+Stand!H100*Inittialize!$F$10+Stand!H101*Inittialize!$F$11+Stand!H92*Inittialize!$F$2)*2</f>
        <v>1.0850280830131178</v>
      </c>
      <c r="I91">
        <f>SUM(Stand!I93*Inittialize!$F$3+Stand!I94*Inittialize!$F$4+Stand!I95*Inittialize!$F$5+Stand!I96*Inittialize!$F$6+Stand!I97*Inittialize!$F$7+Stand!I98*Inittialize!$F$8+Stand!I99*Inittialize!$F$9+Stand!I100*Inittialize!$F$10+Stand!I101*Inittialize!$F$11+Stand!I92*Inittialize!$F$2)*2</f>
        <v>1.009868407297609</v>
      </c>
      <c r="J91">
        <f>SUM(Stand!J93*Inittialize!$F$3+Stand!J94*Inittialize!$F$4+Stand!J95*Inittialize!$F$5+Stand!J96*Inittialize!$F$6+Stand!J97*Inittialize!$F$7+Stand!J98*Inittialize!$F$8+Stand!J99*Inittialize!$F$9+Stand!J100*Inittialize!$F$10+Stand!J101*Inittialize!$F$11+Stand!J92*Inittialize!$F$2)*2</f>
        <v>0.82322963045546504</v>
      </c>
      <c r="K91">
        <f>SUM(Stand!K93*Inittialize!$F$3+Stand!K94*Inittialize!$F$4+Stand!K95*Inittialize!$F$5+Stand!K96*Inittialize!$F$6+Stand!K97*Inittialize!$F$7+Stand!K98*Inittialize!$F$8+Stand!K99*Inittialize!$F$9+Stand!K100*Inittialize!$F$10+Stand!K101*Inittialize!$F$11+Stand!K92*Inittialize!$F$2)*2</f>
        <v>0.73399640664017618</v>
      </c>
    </row>
    <row r="92" spans="1:11" x14ac:dyDescent="0.3">
      <c r="A92">
        <v>20</v>
      </c>
      <c r="B92">
        <f>SUM(Stand!B94*Inittialize!$F$3+Stand!B95*Inittialize!$F$4+Stand!B96*Inittialize!$F$5+Stand!B97*Inittialize!$F$6+Stand!B98*Inittialize!$F$7+Stand!B99*Inittialize!$F$8+Stand!B100*Inittialize!$F$9+Stand!B101*Inittialize!$F$10+Stand!B102*Inittialize!$F$11+Stand!B93*Inittialize!$F$2)*2</f>
        <v>0.74992006583996251</v>
      </c>
      <c r="C92">
        <f>SUM(Stand!C94*Inittialize!$F$3+Stand!C95*Inittialize!$F$4+Stand!C96*Inittialize!$F$5+Stand!C97*Inittialize!$F$6+Stand!C98*Inittialize!$F$7+Stand!C99*Inittialize!$F$8+Stand!C100*Inittialize!$F$9+Stand!C101*Inittialize!$F$10+Stand!C102*Inittialize!$F$11+Stand!C93*Inittialize!$F$2)*2</f>
        <v>1.1011257653812758</v>
      </c>
      <c r="D92">
        <f>SUM(Stand!D94*Inittialize!$F$3+Stand!D95*Inittialize!$F$4+Stand!D96*Inittialize!$F$5+Stand!D97*Inittialize!$F$6+Stand!D98*Inittialize!$F$7+Stand!D99*Inittialize!$F$8+Stand!D100*Inittialize!$F$9+Stand!D101*Inittialize!$F$10+Stand!D102*Inittialize!$F$11+Stand!D93*Inittialize!$F$2)*2</f>
        <v>1.1287287215745923</v>
      </c>
      <c r="E92">
        <f>SUM(Stand!E94*Inittialize!$F$3+Stand!E95*Inittialize!$F$4+Stand!E96*Inittialize!$F$5+Stand!E97*Inittialize!$F$6+Stand!E98*Inittialize!$F$7+Stand!E99*Inittialize!$F$8+Stand!E100*Inittialize!$F$9+Stand!E101*Inittialize!$F$10+Stand!E102*Inittialize!$F$11+Stand!E93*Inittialize!$F$2)*2</f>
        <v>1.1570097044780419</v>
      </c>
      <c r="F92">
        <f>SUM(Stand!F94*Inittialize!$F$3+Stand!F95*Inittialize!$F$4+Stand!F96*Inittialize!$F$5+Stand!F97*Inittialize!$F$6+Stand!F98*Inittialize!$F$7+Stand!F99*Inittialize!$F$8+Stand!F100*Inittialize!$F$9+Stand!F101*Inittialize!$F$10+Stand!F102*Inittialize!$F$11+Stand!F93*Inittialize!$F$2)*2</f>
        <v>1.1852554608023249</v>
      </c>
      <c r="G92">
        <f>SUM(Stand!G94*Inittialize!$F$3+Stand!G95*Inittialize!$F$4+Stand!G96*Inittialize!$F$5+Stand!G97*Inittialize!$F$6+Stand!G98*Inittialize!$F$7+Stand!G99*Inittialize!$F$8+Stand!G100*Inittialize!$F$9+Stand!G101*Inittialize!$F$10+Stand!G102*Inittialize!$F$11+Stand!G93*Inittialize!$F$2)*2</f>
        <v>1.2199493719560808</v>
      </c>
      <c r="H92">
        <f>SUM(Stand!H94*Inittialize!$F$3+Stand!H95*Inittialize!$F$4+Stand!H96*Inittialize!$F$5+Stand!H97*Inittialize!$F$6+Stand!H98*Inittialize!$F$7+Stand!H99*Inittialize!$F$8+Stand!H100*Inittialize!$F$9+Stand!H101*Inittialize!$F$10+Stand!H102*Inittialize!$F$11+Stand!H93*Inittialize!$F$2)*2</f>
        <v>1.1213167131939819</v>
      </c>
      <c r="I92">
        <f>SUM(Stand!I94*Inittialize!$F$3+Stand!I95*Inittialize!$F$4+Stand!I96*Inittialize!$F$5+Stand!I97*Inittialize!$F$6+Stand!I98*Inittialize!$F$7+Stand!I99*Inittialize!$F$8+Stand!I100*Inittialize!$F$9+Stand!I101*Inittialize!$F$10+Stand!I102*Inittialize!$F$11+Stand!I93*Inittialize!$F$2)*2</f>
        <v>1.0692068124279952</v>
      </c>
      <c r="J92">
        <f>SUM(Stand!J94*Inittialize!$F$3+Stand!J95*Inittialize!$F$4+Stand!J96*Inittialize!$F$5+Stand!J97*Inittialize!$F$6+Stand!J98*Inittialize!$F$7+Stand!J99*Inittialize!$F$8+Stand!J100*Inittialize!$F$9+Stand!J101*Inittialize!$F$10+Stand!J102*Inittialize!$F$11+Stand!J93*Inittialize!$F$2)*2</f>
        <v>0.98512101765013715</v>
      </c>
      <c r="K92">
        <f>SUM(Stand!K94*Inittialize!$F$3+Stand!K95*Inittialize!$F$4+Stand!K96*Inittialize!$F$5+Stand!K97*Inittialize!$F$6+Stand!K98*Inittialize!$F$7+Stand!K99*Inittialize!$F$8+Stand!K100*Inittialize!$F$9+Stand!K101*Inittialize!$F$10+Stand!K102*Inittialize!$F$11+Stand!K93*Inittialize!$F$2)*2</f>
        <v>0.78542302441984424</v>
      </c>
    </row>
    <row r="93" spans="1:11" x14ac:dyDescent="0.3">
      <c r="A93">
        <v>21</v>
      </c>
      <c r="B93">
        <f>SUM(Stand!B95*Inittialize!$F$3+Stand!B96*Inittialize!$F$4+Stand!B97*Inittialize!$F$5+Stand!B98*Inittialize!$F$6+Stand!B99*Inittialize!$F$7+Stand!B100*Inittialize!$F$8+Stand!B101*Inittialize!$F$9+Stand!B102*Inittialize!$F$10+Stand!B103*Inittialize!$F$11+Stand!B94*Inittialize!$F$2)*2</f>
        <v>0.80134668361963046</v>
      </c>
      <c r="C93">
        <f>SUM(Stand!C95*Inittialize!$F$3+Stand!C96*Inittialize!$F$4+Stand!C97*Inittialize!$F$5+Stand!C98*Inittialize!$F$6+Stand!C99*Inittialize!$F$7+Stand!C100*Inittialize!$F$8+Stand!C101*Inittialize!$F$9+Stand!C102*Inittialize!$F$10+Stand!C103*Inittialize!$F$11+Stand!C94*Inittialize!$F$2)*2</f>
        <v>1.1583687449680025</v>
      </c>
      <c r="D93">
        <f>SUM(Stand!D95*Inittialize!$F$3+Stand!D96*Inittialize!$F$4+Stand!D97*Inittialize!$F$5+Stand!D98*Inittialize!$F$6+Stand!D99*Inittialize!$F$7+Stand!D100*Inittialize!$F$8+Stand!D101*Inittialize!$F$9+Stand!D102*Inittialize!$F$10+Stand!D103*Inittialize!$F$11+Stand!D94*Inittialize!$F$2)*2</f>
        <v>1.1842650078909081</v>
      </c>
      <c r="E93">
        <f>SUM(Stand!E95*Inittialize!$F$3+Stand!E96*Inittialize!$F$4+Stand!E97*Inittialize!$F$5+Stand!E98*Inittialize!$F$6+Stand!E99*Inittialize!$F$7+Stand!E100*Inittialize!$F$8+Stand!E101*Inittialize!$F$9+Stand!E102*Inittialize!$F$10+Stand!E103*Inittialize!$F$11+Stand!E94*Inittialize!$F$2)*2</f>
        <v>1.210771838624396</v>
      </c>
      <c r="F93">
        <f>SUM(Stand!F95*Inittialize!$F$3+Stand!F96*Inittialize!$F$4+Stand!F97*Inittialize!$F$5+Stand!F98*Inittialize!$F$6+Stand!F99*Inittialize!$F$7+Stand!F100*Inittialize!$F$8+Stand!F101*Inittialize!$F$9+Stand!F102*Inittialize!$F$10+Stand!F103*Inittialize!$F$11+Stand!F94*Inittialize!$F$2)*2</f>
        <v>1.2374775973674452</v>
      </c>
      <c r="G93">
        <f>SUM(Stand!G95*Inittialize!$F$3+Stand!G96*Inittialize!$F$4+Stand!G97*Inittialize!$F$5+Stand!G98*Inittialize!$F$6+Stand!G99*Inittialize!$F$7+Stand!G100*Inittialize!$F$8+Stand!G101*Inittialize!$F$9+Stand!G102*Inittialize!$F$10+Stand!G103*Inittialize!$F$11+Stand!G94*Inittialize!$F$2)*2</f>
        <v>1.2668947185009185</v>
      </c>
      <c r="H93">
        <f>SUM(Stand!H95*Inittialize!$F$3+Stand!H96*Inittialize!$F$4+Stand!H97*Inittialize!$F$5+Stand!H98*Inittialize!$F$6+Stand!H99*Inittialize!$F$7+Stand!H100*Inittialize!$F$8+Stand!H101*Inittialize!$F$9+Stand!H102*Inittialize!$F$10+Stand!H103*Inittialize!$F$11+Stand!H94*Inittialize!$F$2)*2</f>
        <v>1.1576053433748457</v>
      </c>
      <c r="I93">
        <f>SUM(Stand!I95*Inittialize!$F$3+Stand!I96*Inittialize!$F$4+Stand!I97*Inittialize!$F$5+Stand!I98*Inittialize!$F$6+Stand!I99*Inittialize!$F$7+Stand!I100*Inittialize!$F$8+Stand!I101*Inittialize!$F$9+Stand!I102*Inittialize!$F$10+Stand!I103*Inittialize!$F$11+Stand!I94*Inittialize!$F$2)*2</f>
        <v>1.1012352494200111</v>
      </c>
      <c r="J93">
        <f>SUM(Stand!J95*Inittialize!$F$3+Stand!J96*Inittialize!$F$4+Stand!J97*Inittialize!$F$5+Stand!J98*Inittialize!$F$6+Stand!J99*Inittialize!$F$7+Stand!J100*Inittialize!$F$8+Stand!J101*Inittialize!$F$9+Stand!J102*Inittialize!$F$10+Stand!J103*Inittialize!$F$11+Stand!J94*Inittialize!$F$2)*2</f>
        <v>1.0405035291051643</v>
      </c>
      <c r="K93">
        <f>SUM(Stand!K95*Inittialize!$F$3+Stand!K96*Inittialize!$F$4+Stand!K97*Inittialize!$F$5+Stand!K98*Inittialize!$F$6+Stand!K99*Inittialize!$F$7+Stand!K100*Inittialize!$F$8+Stand!K101*Inittialize!$F$9+Stand!K102*Inittialize!$F$10+Stand!K103*Inittialize!$F$11+Stand!K94*Inittialize!$F$2)*2</f>
        <v>0.94335851793915726</v>
      </c>
    </row>
    <row r="94" spans="1:11" x14ac:dyDescent="0.3">
      <c r="A94">
        <v>22</v>
      </c>
      <c r="B94">
        <f>B62</f>
        <v>0.46511154996698972</v>
      </c>
      <c r="C94">
        <f t="shared" ref="C94:K94" si="2">C62</f>
        <v>0.69688756298685139</v>
      </c>
      <c r="D94">
        <f t="shared" si="2"/>
        <v>0.71814562984669383</v>
      </c>
      <c r="E94">
        <f t="shared" si="2"/>
        <v>0.73988409640896491</v>
      </c>
      <c r="F94">
        <f t="shared" si="2"/>
        <v>0.76183680515696772</v>
      </c>
      <c r="G94">
        <f t="shared" si="2"/>
        <v>0.78510076102203563</v>
      </c>
      <c r="H94">
        <f t="shared" si="2"/>
        <v>0.6898989901048298</v>
      </c>
      <c r="I94">
        <f t="shared" si="2"/>
        <v>0.63407272606568921</v>
      </c>
      <c r="J94">
        <f t="shared" si="2"/>
        <v>0.57189527866267531</v>
      </c>
      <c r="K94">
        <f t="shared" si="2"/>
        <v>0.5006145085468714</v>
      </c>
    </row>
    <row r="95" spans="1:11" x14ac:dyDescent="0.3">
      <c r="A95">
        <v>23</v>
      </c>
      <c r="B95">
        <f t="shared" ref="B95:K103" si="3">B63</f>
        <v>0.43247938433349753</v>
      </c>
      <c r="C95">
        <f t="shared" si="3"/>
        <v>0.6424863112337188</v>
      </c>
      <c r="D95">
        <f t="shared" si="3"/>
        <v>0.66062641671097955</v>
      </c>
      <c r="E95">
        <f t="shared" si="3"/>
        <v>0.67919664325472762</v>
      </c>
      <c r="F95">
        <f t="shared" si="3"/>
        <v>0.69777470214431192</v>
      </c>
      <c r="G95">
        <f t="shared" si="3"/>
        <v>0.72000068531665129</v>
      </c>
      <c r="H95">
        <f t="shared" si="3"/>
        <v>0.64954323497228628</v>
      </c>
      <c r="I95">
        <f t="shared" si="3"/>
        <v>0.59642022725781352</v>
      </c>
      <c r="J95">
        <f t="shared" si="3"/>
        <v>0.53675294644199134</v>
      </c>
      <c r="K95">
        <f t="shared" si="3"/>
        <v>0.4679823429133792</v>
      </c>
    </row>
    <row r="96" spans="1:11" x14ac:dyDescent="0.3">
      <c r="A96">
        <v>24</v>
      </c>
      <c r="B96">
        <f t="shared" si="3"/>
        <v>0.39984721870000534</v>
      </c>
      <c r="C96">
        <f t="shared" si="3"/>
        <v>0.58808505948058631</v>
      </c>
      <c r="D96">
        <f t="shared" si="3"/>
        <v>0.60310720357526515</v>
      </c>
      <c r="E96">
        <f t="shared" si="3"/>
        <v>0.61850919010049021</v>
      </c>
      <c r="F96">
        <f t="shared" si="3"/>
        <v>0.63371259913165623</v>
      </c>
      <c r="G96">
        <f t="shared" si="3"/>
        <v>0.65490060961126717</v>
      </c>
      <c r="H96">
        <f t="shared" si="3"/>
        <v>0.60918747983974264</v>
      </c>
      <c r="I96">
        <f t="shared" si="3"/>
        <v>0.55876772844993794</v>
      </c>
      <c r="J96">
        <f t="shared" si="3"/>
        <v>0.50161061422130748</v>
      </c>
      <c r="K96">
        <f t="shared" si="3"/>
        <v>0.43535017727988706</v>
      </c>
    </row>
    <row r="97" spans="1:11" x14ac:dyDescent="0.3">
      <c r="A97">
        <v>25</v>
      </c>
      <c r="B97">
        <f t="shared" si="3"/>
        <v>0.3672150530665132</v>
      </c>
      <c r="C97">
        <f t="shared" si="3"/>
        <v>0.53368380772745383</v>
      </c>
      <c r="D97">
        <f t="shared" si="3"/>
        <v>0.54558799043955075</v>
      </c>
      <c r="E97">
        <f t="shared" si="3"/>
        <v>0.55782173694625292</v>
      </c>
      <c r="F97">
        <f t="shared" si="3"/>
        <v>0.56965049611900043</v>
      </c>
      <c r="G97">
        <f t="shared" si="3"/>
        <v>0.58980053390588283</v>
      </c>
      <c r="H97">
        <f t="shared" si="3"/>
        <v>0.56883172470719912</v>
      </c>
      <c r="I97">
        <f t="shared" si="3"/>
        <v>0.52111522964206236</v>
      </c>
      <c r="J97">
        <f t="shared" si="3"/>
        <v>0.46646828200062368</v>
      </c>
      <c r="K97">
        <f t="shared" si="3"/>
        <v>0.40271801164639481</v>
      </c>
    </row>
    <row r="98" spans="1:11" x14ac:dyDescent="0.3">
      <c r="A98">
        <v>26</v>
      </c>
      <c r="B98">
        <f t="shared" si="3"/>
        <v>0.334582887433021</v>
      </c>
      <c r="C98">
        <f t="shared" si="3"/>
        <v>0.47928255597432129</v>
      </c>
      <c r="D98">
        <f t="shared" si="3"/>
        <v>0.48806877730383641</v>
      </c>
      <c r="E98">
        <f t="shared" si="3"/>
        <v>0.49713428379201546</v>
      </c>
      <c r="F98">
        <f t="shared" si="3"/>
        <v>0.50558839310634462</v>
      </c>
      <c r="G98">
        <f t="shared" si="3"/>
        <v>0.5247004582004986</v>
      </c>
      <c r="H98">
        <f t="shared" si="3"/>
        <v>0.52847596957465548</v>
      </c>
      <c r="I98">
        <f t="shared" si="3"/>
        <v>0.48346273083418678</v>
      </c>
      <c r="J98">
        <f t="shared" si="3"/>
        <v>0.43132594977993971</v>
      </c>
      <c r="K98">
        <f t="shared" si="3"/>
        <v>0.37008584601290268</v>
      </c>
    </row>
    <row r="99" spans="1:11" x14ac:dyDescent="0.3">
      <c r="A99">
        <v>27</v>
      </c>
      <c r="B99">
        <f t="shared" si="3"/>
        <v>0.30195072179952875</v>
      </c>
      <c r="C99">
        <f t="shared" si="3"/>
        <v>0.42488130422118875</v>
      </c>
      <c r="D99">
        <f t="shared" si="3"/>
        <v>0.43054956416812201</v>
      </c>
      <c r="E99">
        <f t="shared" si="3"/>
        <v>0.43644683063777806</v>
      </c>
      <c r="F99">
        <f t="shared" si="3"/>
        <v>0.44152629009368882</v>
      </c>
      <c r="G99">
        <f t="shared" si="3"/>
        <v>0.45960038249511437</v>
      </c>
      <c r="H99">
        <f t="shared" si="3"/>
        <v>0.48812021444211184</v>
      </c>
      <c r="I99">
        <f t="shared" si="3"/>
        <v>0.4458102320263112</v>
      </c>
      <c r="J99">
        <f t="shared" si="3"/>
        <v>0.39618361755925585</v>
      </c>
      <c r="K99">
        <f t="shared" si="3"/>
        <v>0.33745368037941048</v>
      </c>
    </row>
    <row r="100" spans="1:11" x14ac:dyDescent="0.3">
      <c r="A100">
        <v>28</v>
      </c>
      <c r="B100">
        <f t="shared" si="3"/>
        <v>0.2521763502394806</v>
      </c>
      <c r="C100">
        <f t="shared" si="3"/>
        <v>0.34897095407917395</v>
      </c>
      <c r="D100">
        <f t="shared" si="3"/>
        <v>0.35225589136915536</v>
      </c>
      <c r="E100">
        <f t="shared" si="3"/>
        <v>0.35568403350667943</v>
      </c>
      <c r="F100">
        <f t="shared" si="3"/>
        <v>0.35865629703940993</v>
      </c>
      <c r="G100">
        <f t="shared" si="3"/>
        <v>0.36904827963536913</v>
      </c>
      <c r="H100">
        <f t="shared" si="3"/>
        <v>0.39106196795660841</v>
      </c>
      <c r="I100">
        <f t="shared" si="3"/>
        <v>0.38837826484164018</v>
      </c>
      <c r="J100">
        <f t="shared" si="3"/>
        <v>0.34258044818689626</v>
      </c>
      <c r="K100">
        <f t="shared" si="3"/>
        <v>0.28767930881936227</v>
      </c>
    </row>
    <row r="101" spans="1:11" x14ac:dyDescent="0.3">
      <c r="A101">
        <v>29</v>
      </c>
      <c r="B101">
        <f t="shared" si="3"/>
        <v>0.18525977275287642</v>
      </c>
      <c r="C101">
        <f t="shared" si="3"/>
        <v>0.25230562695643682</v>
      </c>
      <c r="D101">
        <f t="shared" si="3"/>
        <v>0.25388801450022797</v>
      </c>
      <c r="E101">
        <f t="shared" si="3"/>
        <v>0.25554614799201109</v>
      </c>
      <c r="F101">
        <f t="shared" si="3"/>
        <v>0.25697841394350773</v>
      </c>
      <c r="G101">
        <f t="shared" si="3"/>
        <v>0.26214747233405306</v>
      </c>
      <c r="H101">
        <f t="shared" si="3"/>
        <v>0.27280418869802692</v>
      </c>
      <c r="I101">
        <f t="shared" si="3"/>
        <v>0.27566387070029214</v>
      </c>
      <c r="J101">
        <f t="shared" si="3"/>
        <v>0.27051644166286098</v>
      </c>
      <c r="K101">
        <f t="shared" si="3"/>
        <v>0.22076273133275809</v>
      </c>
    </row>
    <row r="102" spans="1:11" x14ac:dyDescent="0.3">
      <c r="A102">
        <v>30</v>
      </c>
      <c r="B102">
        <f t="shared" si="3"/>
        <v>0.1012009893397162</v>
      </c>
      <c r="C102">
        <f t="shared" si="3"/>
        <v>0.13569331007600618</v>
      </c>
      <c r="D102">
        <f t="shared" si="3"/>
        <v>0.13620005496949994</v>
      </c>
      <c r="E102">
        <f t="shared" si="3"/>
        <v>0.13673342968706456</v>
      </c>
      <c r="F102">
        <f t="shared" si="3"/>
        <v>0.1371928963992739</v>
      </c>
      <c r="G102">
        <f t="shared" si="3"/>
        <v>0.13889796059116616</v>
      </c>
      <c r="H102">
        <f t="shared" si="3"/>
        <v>0.14245019937915746</v>
      </c>
      <c r="I102">
        <f t="shared" si="3"/>
        <v>0.14317000818214867</v>
      </c>
      <c r="J102">
        <f t="shared" si="3"/>
        <v>0.14448863940726833</v>
      </c>
      <c r="K102">
        <f t="shared" si="3"/>
        <v>0.13670394791959786</v>
      </c>
    </row>
    <row r="103" spans="1:11" x14ac:dyDescent="0.3">
      <c r="A103">
        <v>31</v>
      </c>
      <c r="B103">
        <f t="shared" si="3"/>
        <v>0</v>
      </c>
      <c r="C103">
        <f t="shared" si="3"/>
        <v>0</v>
      </c>
      <c r="D103">
        <f t="shared" si="3"/>
        <v>0</v>
      </c>
      <c r="E103">
        <f t="shared" si="3"/>
        <v>0</v>
      </c>
      <c r="F103">
        <f t="shared" si="3"/>
        <v>0</v>
      </c>
      <c r="G103">
        <f t="shared" si="3"/>
        <v>0</v>
      </c>
      <c r="H103">
        <f t="shared" si="3"/>
        <v>0</v>
      </c>
      <c r="I103">
        <f t="shared" si="3"/>
        <v>0</v>
      </c>
      <c r="J103">
        <f t="shared" si="3"/>
        <v>0</v>
      </c>
      <c r="K103">
        <f t="shared" si="3"/>
        <v>0</v>
      </c>
    </row>
    <row r="104" spans="1:11" x14ac:dyDescent="0.3">
      <c r="A104" s="457" t="s">
        <v>132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 x14ac:dyDescent="0.3">
      <c r="A105" t="s">
        <v>7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 x14ac:dyDescent="0.3">
      <c r="A106">
        <v>4</v>
      </c>
      <c r="B106">
        <f>SUM(Stand!B108*Inittialize!$F$3+Stand!B109*Inittialize!$F$4+Stand!B110*Inittialize!$F$5+Stand!B111*Inittialize!$F$6+Stand!B112*Inittialize!$F$7+Stand!B113*Inittialize!$F$8+Stand!B114*Inittialize!$F$9+Stand!B115*Inittialize!$F$10+Stand!B116*Inittialize!$F$11+Stand!B139*Inittialize!$F$2)*2</f>
        <v>-1.5757818467646019</v>
      </c>
      <c r="C106">
        <f>SUM(Stand!C108*Inittialize!$F$3+Stand!C109*Inittialize!$F$4+Stand!C110*Inittialize!$F$5+Stand!C111*Inittialize!$F$6+Stand!C112*Inittialize!$F$7+Stand!C113*Inittialize!$F$8+Stand!C114*Inittialize!$F$9+Stand!C115*Inittialize!$F$10+Stand!C116*Inittialize!$F$11+Stand!C139*Inittialize!$F$2)*2</f>
        <v>-1.5757818467646019</v>
      </c>
      <c r="D106">
        <f>SUM(Stand!D108*Inittialize!$F$3+Stand!D109*Inittialize!$F$4+Stand!D110*Inittialize!$F$5+Stand!D111*Inittialize!$F$6+Stand!D112*Inittialize!$F$7+Stand!D113*Inittialize!$F$8+Stand!D114*Inittialize!$F$9+Stand!D115*Inittialize!$F$10+Stand!D116*Inittialize!$F$11+Stand!D139*Inittialize!$F$2)*2</f>
        <v>-1.5757818467646019</v>
      </c>
      <c r="E106">
        <f>SUM(Stand!E108*Inittialize!$F$3+Stand!E109*Inittialize!$F$4+Stand!E110*Inittialize!$F$5+Stand!E111*Inittialize!$F$6+Stand!E112*Inittialize!$F$7+Stand!E113*Inittialize!$F$8+Stand!E114*Inittialize!$F$9+Stand!E115*Inittialize!$F$10+Stand!E116*Inittialize!$F$11+Stand!E139*Inittialize!$F$2)*2</f>
        <v>-1.5757818467646019</v>
      </c>
      <c r="F106">
        <f>SUM(Stand!F108*Inittialize!$F$3+Stand!F109*Inittialize!$F$4+Stand!F110*Inittialize!$F$5+Stand!F111*Inittialize!$F$6+Stand!F112*Inittialize!$F$7+Stand!F113*Inittialize!$F$8+Stand!F114*Inittialize!$F$9+Stand!F115*Inittialize!$F$10+Stand!F116*Inittialize!$F$11+Stand!F139*Inittialize!$F$2)*2</f>
        <v>-1.5757818467646019</v>
      </c>
      <c r="G106">
        <f>SUM(Stand!G108*Inittialize!$F$3+Stand!G109*Inittialize!$F$4+Stand!G110*Inittialize!$F$5+Stand!G111*Inittialize!$F$6+Stand!G112*Inittialize!$F$7+Stand!G113*Inittialize!$F$8+Stand!G114*Inittialize!$F$9+Stand!G115*Inittialize!$F$10+Stand!G116*Inittialize!$F$11+Stand!G139*Inittialize!$F$2)*2</f>
        <v>-1.5757818467646019</v>
      </c>
      <c r="H106">
        <f>SUM(Stand!H108*Inittialize!$F$3+Stand!H109*Inittialize!$F$4+Stand!H110*Inittialize!$F$5+Stand!H111*Inittialize!$F$6+Stand!H112*Inittialize!$F$7+Stand!H113*Inittialize!$F$8+Stand!H114*Inittialize!$F$9+Stand!H115*Inittialize!$F$10+Stand!H116*Inittialize!$F$11+Stand!H139*Inittialize!$F$2)*2</f>
        <v>-1.5757818467646019</v>
      </c>
      <c r="I106">
        <f>SUM(Stand!I108*Inittialize!$F$3+Stand!I109*Inittialize!$F$4+Stand!I110*Inittialize!$F$5+Stand!I111*Inittialize!$F$6+Stand!I112*Inittialize!$F$7+Stand!I113*Inittialize!$F$8+Stand!I114*Inittialize!$F$9+Stand!I115*Inittialize!$F$10+Stand!I116*Inittialize!$F$11+Stand!I139*Inittialize!$F$2)*2</f>
        <v>-1.5757818467646019</v>
      </c>
      <c r="J106">
        <f>SUM(Stand!J108*Inittialize!$F$3+Stand!J109*Inittialize!$F$4+Stand!J110*Inittialize!$F$5+Stand!J111*Inittialize!$F$6+Stand!J112*Inittialize!$F$7+Stand!J113*Inittialize!$F$8+Stand!J114*Inittialize!$F$9+Stand!J115*Inittialize!$F$10+Stand!J116*Inittialize!$F$11+Stand!J139*Inittialize!$F$2)*2</f>
        <v>-1.5757818467646019</v>
      </c>
      <c r="K106">
        <f>SUM(Stand!K108*Inittialize!$F$3+Stand!K109*Inittialize!$F$4+Stand!K110*Inittialize!$F$5+Stand!K111*Inittialize!$F$6+Stand!K112*Inittialize!$F$7+Stand!K113*Inittialize!$F$8+Stand!K114*Inittialize!$F$9+Stand!K115*Inittialize!$F$10+Stand!K116*Inittialize!$F$11+Stand!K139*Inittialize!$F$2)*2</f>
        <v>-1.5757818467646019</v>
      </c>
    </row>
    <row r="107" spans="1:11" x14ac:dyDescent="0.3">
      <c r="A107">
        <v>5</v>
      </c>
      <c r="B107">
        <f>SUM(Stand!B109*Inittialize!$F$3+Stand!B110*Inittialize!$F$4+Stand!B111*Inittialize!$F$5+Stand!B112*Inittialize!$F$6+Stand!B113*Inittialize!$F$7+Stand!B114*Inittialize!$F$8+Stand!B115*Inittialize!$F$9+Stand!B116*Inittialize!$F$10+Stand!B117*Inittialize!$F$11+Stand!B140*Inittialize!$F$2)*2</f>
        <v>-1.5757818467646019</v>
      </c>
      <c r="C107">
        <f>SUM(Stand!C109*Inittialize!$F$3+Stand!C110*Inittialize!$F$4+Stand!C111*Inittialize!$F$5+Stand!C112*Inittialize!$F$6+Stand!C113*Inittialize!$F$7+Stand!C114*Inittialize!$F$8+Stand!C115*Inittialize!$F$9+Stand!C116*Inittialize!$F$10+Stand!C117*Inittialize!$F$11+Stand!C140*Inittialize!$F$2)*2</f>
        <v>-1.5757818467646019</v>
      </c>
      <c r="D107">
        <f>SUM(Stand!D109*Inittialize!$F$3+Stand!D110*Inittialize!$F$4+Stand!D111*Inittialize!$F$5+Stand!D112*Inittialize!$F$6+Stand!D113*Inittialize!$F$7+Stand!D114*Inittialize!$F$8+Stand!D115*Inittialize!$F$9+Stand!D116*Inittialize!$F$10+Stand!D117*Inittialize!$F$11+Stand!D140*Inittialize!$F$2)*2</f>
        <v>-1.5757818467646019</v>
      </c>
      <c r="E107">
        <f>SUM(Stand!E109*Inittialize!$F$3+Stand!E110*Inittialize!$F$4+Stand!E111*Inittialize!$F$5+Stand!E112*Inittialize!$F$6+Stand!E113*Inittialize!$F$7+Stand!E114*Inittialize!$F$8+Stand!E115*Inittialize!$F$9+Stand!E116*Inittialize!$F$10+Stand!E117*Inittialize!$F$11+Stand!E140*Inittialize!$F$2)*2</f>
        <v>-1.5757818467646019</v>
      </c>
      <c r="F107">
        <f>SUM(Stand!F109*Inittialize!$F$3+Stand!F110*Inittialize!$F$4+Stand!F111*Inittialize!$F$5+Stand!F112*Inittialize!$F$6+Stand!F113*Inittialize!$F$7+Stand!F114*Inittialize!$F$8+Stand!F115*Inittialize!$F$9+Stand!F116*Inittialize!$F$10+Stand!F117*Inittialize!$F$11+Stand!F140*Inittialize!$F$2)*2</f>
        <v>-1.5757818467646019</v>
      </c>
      <c r="G107">
        <f>SUM(Stand!G109*Inittialize!$F$3+Stand!G110*Inittialize!$F$4+Stand!G111*Inittialize!$F$5+Stand!G112*Inittialize!$F$6+Stand!G113*Inittialize!$F$7+Stand!G114*Inittialize!$F$8+Stand!G115*Inittialize!$F$9+Stand!G116*Inittialize!$F$10+Stand!G117*Inittialize!$F$11+Stand!G140*Inittialize!$F$2)*2</f>
        <v>-1.5757818467646019</v>
      </c>
      <c r="H107">
        <f>SUM(Stand!H109*Inittialize!$F$3+Stand!H110*Inittialize!$F$4+Stand!H111*Inittialize!$F$5+Stand!H112*Inittialize!$F$6+Stand!H113*Inittialize!$F$7+Stand!H114*Inittialize!$F$8+Stand!H115*Inittialize!$F$9+Stand!H116*Inittialize!$F$10+Stand!H117*Inittialize!$F$11+Stand!H140*Inittialize!$F$2)*2</f>
        <v>-1.5757818467646019</v>
      </c>
      <c r="I107">
        <f>SUM(Stand!I109*Inittialize!$F$3+Stand!I110*Inittialize!$F$4+Stand!I111*Inittialize!$F$5+Stand!I112*Inittialize!$F$6+Stand!I113*Inittialize!$F$7+Stand!I114*Inittialize!$F$8+Stand!I115*Inittialize!$F$9+Stand!I116*Inittialize!$F$10+Stand!I117*Inittialize!$F$11+Stand!I140*Inittialize!$F$2)*2</f>
        <v>-1.5757818467646019</v>
      </c>
      <c r="J107">
        <f>SUM(Stand!J109*Inittialize!$F$3+Stand!J110*Inittialize!$F$4+Stand!J111*Inittialize!$F$5+Stand!J112*Inittialize!$F$6+Stand!J113*Inittialize!$F$7+Stand!J114*Inittialize!$F$8+Stand!J115*Inittialize!$F$9+Stand!J116*Inittialize!$F$10+Stand!J117*Inittialize!$F$11+Stand!J140*Inittialize!$F$2)*2</f>
        <v>-1.5757818467646019</v>
      </c>
      <c r="K107">
        <f>SUM(Stand!K109*Inittialize!$F$3+Stand!K110*Inittialize!$F$4+Stand!K111*Inittialize!$F$5+Stand!K112*Inittialize!$F$6+Stand!K113*Inittialize!$F$7+Stand!K114*Inittialize!$F$8+Stand!K115*Inittialize!$F$9+Stand!K116*Inittialize!$F$10+Stand!K117*Inittialize!$F$11+Stand!K140*Inittialize!$F$2)*2</f>
        <v>-1.5757818467646019</v>
      </c>
    </row>
    <row r="108" spans="1:11" x14ac:dyDescent="0.3">
      <c r="A108">
        <v>6</v>
      </c>
      <c r="B108">
        <f>SUM(Stand!B110*Inittialize!$F$3+Stand!B111*Inittialize!$F$4+Stand!B112*Inittialize!$F$5+Stand!B113*Inittialize!$F$6+Stand!B114*Inittialize!$F$7+Stand!B115*Inittialize!$F$8+Stand!B116*Inittialize!$F$9+Stand!B117*Inittialize!$F$10+Stand!B118*Inittialize!$F$11+Stand!B141*Inittialize!$F$2)*2</f>
        <v>-1.5586396408380458</v>
      </c>
      <c r="C108">
        <f>SUM(Stand!C110*Inittialize!$F$3+Stand!C111*Inittialize!$F$4+Stand!C112*Inittialize!$F$5+Stand!C113*Inittialize!$F$6+Stand!C114*Inittialize!$F$7+Stand!C115*Inittialize!$F$8+Stand!C116*Inittialize!$F$9+Stand!C117*Inittialize!$F$10+Stand!C118*Inittialize!$F$11+Stand!C141*Inittialize!$F$2)*2</f>
        <v>-1.532503662256079</v>
      </c>
      <c r="D108">
        <f>SUM(Stand!D110*Inittialize!$F$3+Stand!D111*Inittialize!$F$4+Stand!D112*Inittialize!$F$5+Stand!D113*Inittialize!$F$6+Stand!D114*Inittialize!$F$7+Stand!D115*Inittialize!$F$8+Stand!D116*Inittialize!$F$9+Stand!D117*Inittialize!$F$10+Stand!D118*Inittialize!$F$11+Stand!D141*Inittialize!$F$2)*2</f>
        <v>-1.5301203395991274</v>
      </c>
      <c r="E108">
        <f>SUM(Stand!E110*Inittialize!$F$3+Stand!E111*Inittialize!$F$4+Stand!E112*Inittialize!$F$5+Stand!E113*Inittialize!$F$6+Stand!E114*Inittialize!$F$7+Stand!E115*Inittialize!$F$8+Stand!E116*Inittialize!$F$9+Stand!E117*Inittialize!$F$10+Stand!E118*Inittialize!$F$11+Stand!E141*Inittialize!$F$2)*2</f>
        <v>-1.5276512152669954</v>
      </c>
      <c r="F108">
        <f>SUM(Stand!F110*Inittialize!$F$3+Stand!F111*Inittialize!$F$4+Stand!F112*Inittialize!$F$5+Stand!F113*Inittialize!$F$6+Stand!F114*Inittialize!$F$7+Stand!F115*Inittialize!$F$8+Stand!F116*Inittialize!$F$9+Stand!F117*Inittialize!$F$10+Stand!F118*Inittialize!$F$11+Stand!F141*Inittialize!$F$2)*2</f>
        <v>-1.525544019343815</v>
      </c>
      <c r="G108">
        <f>SUM(Stand!G110*Inittialize!$F$3+Stand!G111*Inittialize!$F$4+Stand!G112*Inittialize!$F$5+Stand!G113*Inittialize!$F$6+Stand!G114*Inittialize!$F$7+Stand!G115*Inittialize!$F$8+Stand!G116*Inittialize!$F$9+Stand!G117*Inittialize!$F$10+Stand!G118*Inittialize!$F$11+Stand!G141*Inittialize!$F$2)*2</f>
        <v>-1.5178619095383488</v>
      </c>
      <c r="H108">
        <f>SUM(Stand!H110*Inittialize!$F$3+Stand!H111*Inittialize!$F$4+Stand!H112*Inittialize!$F$5+Stand!H113*Inittialize!$F$6+Stand!H114*Inittialize!$F$7+Stand!H115*Inittialize!$F$8+Stand!H116*Inittialize!$F$9+Stand!H117*Inittialize!$F$10+Stand!H118*Inittialize!$F$11+Stand!H141*Inittialize!$F$2)*2</f>
        <v>-1.5113557659125907</v>
      </c>
      <c r="I108">
        <f>SUM(Stand!I110*Inittialize!$F$3+Stand!I111*Inittialize!$F$4+Stand!I112*Inittialize!$F$5+Stand!I113*Inittialize!$F$6+Stand!I114*Inittialize!$F$7+Stand!I115*Inittialize!$F$8+Stand!I116*Inittialize!$F$9+Stand!I117*Inittialize!$F$10+Stand!I118*Inittialize!$F$11+Stand!I141*Inittialize!$F$2)*2</f>
        <v>-1.5509820452134231</v>
      </c>
      <c r="J108">
        <f>SUM(Stand!J110*Inittialize!$F$3+Stand!J111*Inittialize!$F$4+Stand!J112*Inittialize!$F$5+Stand!J113*Inittialize!$F$6+Stand!J114*Inittialize!$F$7+Stand!J115*Inittialize!$F$8+Stand!J116*Inittialize!$F$9+Stand!J117*Inittialize!$F$10+Stand!J118*Inittialize!$F$11+Stand!J141*Inittialize!$F$2)*2</f>
        <v>-1.5548108430257344</v>
      </c>
      <c r="K108">
        <f>SUM(Stand!K110*Inittialize!$F$3+Stand!K111*Inittialize!$F$4+Stand!K112*Inittialize!$F$5+Stand!K113*Inittialize!$F$6+Stand!K114*Inittialize!$F$7+Stand!K115*Inittialize!$F$8+Stand!K116*Inittialize!$F$9+Stand!K117*Inittialize!$F$10+Stand!K118*Inittialize!$F$11+Stand!K141*Inittialize!$F$2)*2</f>
        <v>-1.5586396408380458</v>
      </c>
    </row>
    <row r="109" spans="1:11" x14ac:dyDescent="0.3">
      <c r="A109">
        <v>7</v>
      </c>
      <c r="B109">
        <f>SUM(Stand!B111*Inittialize!$F$3+Stand!B112*Inittialize!$F$4+Stand!B113*Inittialize!$F$5+Stand!B114*Inittialize!$F$6+Stand!B115*Inittialize!$F$7+Stand!B116*Inittialize!$F$8+Stand!B117*Inittialize!$F$9+Stand!B118*Inittialize!$F$10+Stand!B119*Inittialize!$F$11+Stand!B142*Inittialize!$F$2)*2</f>
        <v>-1.472928611205266</v>
      </c>
      <c r="C109">
        <f>SUM(Stand!C111*Inittialize!$F$3+Stand!C112*Inittialize!$F$4+Stand!C113*Inittialize!$F$5+Stand!C114*Inittialize!$F$6+Stand!C115*Inittialize!$F$7+Stand!C116*Inittialize!$F$8+Stand!C117*Inittialize!$F$9+Stand!C118*Inittialize!$F$10+Stand!C119*Inittialize!$F$11+Stand!C142*Inittialize!$F$2)*2</f>
        <v>-1.3386359472412663</v>
      </c>
      <c r="D109">
        <f>SUM(Stand!D111*Inittialize!$F$3+Stand!D112*Inittialize!$F$4+Stand!D113*Inittialize!$F$5+Stand!D114*Inittialize!$F$6+Stand!D115*Inittialize!$F$7+Stand!D116*Inittialize!$F$8+Stand!D117*Inittialize!$F$9+Stand!D118*Inittialize!$F$10+Stand!D119*Inittialize!$F$11+Stand!D142*Inittialize!$F$2)*2</f>
        <v>-1.3274001068672687</v>
      </c>
      <c r="E109">
        <f>SUM(Stand!E111*Inittialize!$F$3+Stand!E112*Inittialize!$F$4+Stand!E113*Inittialize!$F$5+Stand!E114*Inittialize!$F$6+Stand!E115*Inittialize!$F$7+Stand!E116*Inittialize!$F$8+Stand!E117*Inittialize!$F$9+Stand!E118*Inittialize!$F$10+Stand!E119*Inittialize!$F$11+Stand!E142*Inittialize!$F$2)*2</f>
        <v>-1.315753600893</v>
      </c>
      <c r="F109">
        <f>SUM(Stand!F111*Inittialize!$F$3+Stand!F112*Inittialize!$F$4+Stand!F113*Inittialize!$F$5+Stand!F114*Inittialize!$F$6+Stand!F115*Inittialize!$F$7+Stand!F116*Inittialize!$F$8+Stand!F117*Inittialize!$F$9+Stand!F118*Inittialize!$F$10+Stand!F119*Inittialize!$F$11+Stand!F142*Inittialize!$F$2)*2</f>
        <v>-1.3057848196190449</v>
      </c>
      <c r="G109">
        <f>SUM(Stand!G111*Inittialize!$F$3+Stand!G112*Inittialize!$F$4+Stand!G113*Inittialize!$F$5+Stand!G114*Inittialize!$F$6+Stand!G115*Inittialize!$F$7+Stand!G116*Inittialize!$F$8+Stand!G117*Inittialize!$F$9+Stand!G118*Inittialize!$F$10+Stand!G119*Inittialize!$F$11+Stand!G142*Inittialize!$F$2)*2</f>
        <v>-1.2698334561917657</v>
      </c>
      <c r="H109">
        <f>SUM(Stand!H111*Inittialize!$F$3+Stand!H112*Inittialize!$F$4+Stand!H113*Inittialize!$F$5+Stand!H114*Inittialize!$F$6+Stand!H115*Inittialize!$F$7+Stand!H116*Inittialize!$F$8+Stand!H117*Inittialize!$F$9+Stand!H118*Inittialize!$F$10+Stand!H119*Inittialize!$F$11+Stand!H142*Inittialize!$F$2)*2</f>
        <v>-1.2324519097314677</v>
      </c>
      <c r="I109">
        <f>SUM(Stand!I111*Inittialize!$F$3+Stand!I112*Inittialize!$F$4+Stand!I113*Inittialize!$F$5+Stand!I114*Inittialize!$F$6+Stand!I115*Inittialize!$F$7+Stand!I116*Inittialize!$F$8+Stand!I117*Inittialize!$F$9+Stand!I118*Inittialize!$F$10+Stand!I119*Inittialize!$F$11+Stand!I142*Inittialize!$F$2)*2</f>
        <v>-1.3965004120520308</v>
      </c>
      <c r="J109">
        <f>SUM(Stand!J111*Inittialize!$F$3+Stand!J112*Inittialize!$F$4+Stand!J113*Inittialize!$F$5+Stand!J114*Inittialize!$F$6+Stand!J115*Inittialize!$F$7+Stand!J116*Inittialize!$F$8+Stand!J117*Inittialize!$F$9+Stand!J118*Inittialize!$F$10+Stand!J119*Inittialize!$F$11+Stand!J142*Inittialize!$F$2)*2</f>
        <v>-1.4524659909185891</v>
      </c>
      <c r="K109">
        <f>SUM(Stand!K111*Inittialize!$F$3+Stand!K112*Inittialize!$F$4+Stand!K113*Inittialize!$F$5+Stand!K114*Inittialize!$F$6+Stand!K115*Inittialize!$F$7+Stand!K116*Inittialize!$F$8+Stand!K117*Inittialize!$F$9+Stand!K118*Inittialize!$F$10+Stand!K119*Inittialize!$F$11+Stand!K142*Inittialize!$F$2)*2</f>
        <v>-1.4729286112052657</v>
      </c>
    </row>
    <row r="110" spans="1:11" x14ac:dyDescent="0.3">
      <c r="A110">
        <v>8</v>
      </c>
      <c r="B110">
        <f>SUM(Stand!B112*Inittialize!$F$3+Stand!B113*Inittialize!$F$4+Stand!B114*Inittialize!$F$5+Stand!B115*Inittialize!$F$6+Stand!B116*Inittialize!$F$7+Stand!B117*Inittialize!$F$8+Stand!B118*Inittialize!$F$9+Stand!B119*Inittialize!$F$10+Stand!B120*Inittialize!$F$11+Stand!B143*Inittialize!$F$2)*2</f>
        <v>-1.3700753756459298</v>
      </c>
      <c r="C110">
        <f>SUM(Stand!C112*Inittialize!$F$3+Stand!C113*Inittialize!$F$4+Stand!C114*Inittialize!$F$5+Stand!C115*Inittialize!$F$6+Stand!C116*Inittialize!$F$7+Stand!C117*Inittialize!$F$8+Stand!C118*Inittialize!$F$9+Stand!C119*Inittialize!$F$10+Stand!C120*Inittialize!$F$11+Stand!C143*Inittialize!$F$2)*2</f>
        <v>-1.1923908650521611</v>
      </c>
      <c r="D110">
        <f>SUM(Stand!D112*Inittialize!$F$3+Stand!D113*Inittialize!$F$4+Stand!D114*Inittialize!$F$5+Stand!D115*Inittialize!$F$6+Stand!D116*Inittialize!$F$7+Stand!D117*Inittialize!$F$8+Stand!D118*Inittialize!$F$9+Stand!D119*Inittialize!$F$10+Stand!D120*Inittialize!$F$11+Stand!D143*Inittialize!$F$2)*2</f>
        <v>-1.1821217007601508</v>
      </c>
      <c r="E110">
        <f>SUM(Stand!E112*Inittialize!$F$3+Stand!E113*Inittialize!$F$4+Stand!E114*Inittialize!$F$5+Stand!E115*Inittialize!$F$6+Stand!E116*Inittialize!$F$7+Stand!E117*Inittialize!$F$8+Stand!E118*Inittialize!$F$9+Stand!E119*Inittialize!$F$10+Stand!E120*Inittialize!$F$11+Stand!E143*Inittialize!$F$2)*2</f>
        <v>-1.1714477830708365</v>
      </c>
      <c r="F110">
        <f>SUM(Stand!F112*Inittialize!$F$3+Stand!F113*Inittialize!$F$4+Stand!F114*Inittialize!$F$5+Stand!F115*Inittialize!$F$6+Stand!F116*Inittialize!$F$7+Stand!F117*Inittialize!$F$8+Stand!F118*Inittialize!$F$9+Stand!F119*Inittialize!$F$10+Stand!F120*Inittialize!$F$11+Stand!F143*Inittialize!$F$2)*2</f>
        <v>-1.1622077975834337</v>
      </c>
      <c r="G110">
        <f>SUM(Stand!G112*Inittialize!$F$3+Stand!G113*Inittialize!$F$4+Stand!G114*Inittialize!$F$5+Stand!G115*Inittialize!$F$6+Stand!G116*Inittialize!$F$7+Stand!G117*Inittialize!$F$8+Stand!G118*Inittialize!$F$9+Stand!G119*Inittialize!$F$10+Stand!G120*Inittialize!$F$11+Stand!G143*Inittialize!$F$2)*2</f>
        <v>-1.1301699967576586</v>
      </c>
      <c r="H110">
        <f>SUM(Stand!H112*Inittialize!$F$3+Stand!H113*Inittialize!$F$4+Stand!H114*Inittialize!$F$5+Stand!H115*Inittialize!$F$6+Stand!H116*Inittialize!$F$7+Stand!H117*Inittialize!$F$8+Stand!H118*Inittialize!$F$9+Stand!H119*Inittialize!$F$10+Stand!H120*Inittialize!$F$11+Stand!H143*Inittialize!$F$2)*2</f>
        <v>-1.0711314877268561</v>
      </c>
      <c r="I110">
        <f>SUM(Stand!I112*Inittialize!$F$3+Stand!I113*Inittialize!$F$4+Stand!I114*Inittialize!$F$5+Stand!I115*Inittialize!$F$6+Stand!I116*Inittialize!$F$7+Stand!I117*Inittialize!$F$8+Stand!I118*Inittialize!$F$9+Stand!I119*Inittialize!$F$10+Stand!I120*Inittialize!$F$11+Stand!I143*Inittialize!$F$2)*2</f>
        <v>-1.1307914342973484</v>
      </c>
      <c r="J110">
        <f>SUM(Stand!J112*Inittialize!$F$3+Stand!J113*Inittialize!$F$4+Stand!J114*Inittialize!$F$5+Stand!J115*Inittialize!$F$6+Stand!J116*Inittialize!$F$7+Stand!J117*Inittialize!$F$8+Stand!J118*Inittialize!$F$9+Stand!J119*Inittialize!$F$10+Stand!J120*Inittialize!$F$11+Stand!J143*Inittialize!$F$2)*2</f>
        <v>-1.3036878428414618</v>
      </c>
      <c r="K110">
        <f>SUM(Stand!K112*Inittialize!$F$3+Stand!K113*Inittialize!$F$4+Stand!K114*Inittialize!$F$5+Stand!K115*Inittialize!$F$6+Stand!K116*Inittialize!$F$7+Stand!K117*Inittialize!$F$8+Stand!K118*Inittialize!$F$9+Stand!K119*Inittialize!$F$10+Stand!K120*Inittialize!$F$11+Stand!K143*Inittialize!$F$2)*2</f>
        <v>-1.3700753756459298</v>
      </c>
    </row>
    <row r="111" spans="1:11" x14ac:dyDescent="0.3">
      <c r="A111">
        <v>9</v>
      </c>
      <c r="B111">
        <f>SUM(Stand!B113*Inittialize!$F$3+Stand!B114*Inittialize!$F$4+Stand!B115*Inittialize!$F$5+Stand!B116*Inittialize!$F$6+Stand!B117*Inittialize!$F$7+Stand!B118*Inittialize!$F$8+Stand!B119*Inittialize!$F$9+Stand!B120*Inittialize!$F$10+Stand!B121*Inittialize!$F$11+Stand!B144*Inittialize!$F$2)*2</f>
        <v>-1.2500799341600377</v>
      </c>
      <c r="C111">
        <f>SUM(Stand!C113*Inittialize!$F$3+Stand!C114*Inittialize!$F$4+Stand!C115*Inittialize!$F$5+Stand!C116*Inittialize!$F$6+Stand!C117*Inittialize!$F$7+Stand!C118*Inittialize!$F$8+Stand!C119*Inittialize!$F$9+Stand!C120*Inittialize!$F$10+Stand!C121*Inittialize!$F$11+Stand!C144*Inittialize!$F$2)*2</f>
        <v>-1.0294887513365665</v>
      </c>
      <c r="D111">
        <f>SUM(Stand!D113*Inittialize!$F$3+Stand!D114*Inittialize!$F$4+Stand!D115*Inittialize!$F$5+Stand!D116*Inittialize!$F$6+Stand!D117*Inittialize!$F$7+Stand!D118*Inittialize!$F$8+Stand!D119*Inittialize!$F$9+Stand!D120*Inittialize!$F$10+Stand!D121*Inittialize!$F$11+Stand!D144*Inittialize!$F$2)*2</f>
        <v>-1.0205935634387413</v>
      </c>
      <c r="E111">
        <f>SUM(Stand!E113*Inittialize!$F$3+Stand!E114*Inittialize!$F$4+Stand!E115*Inittialize!$F$5+Stand!E116*Inittialize!$F$6+Stand!E117*Inittialize!$F$7+Stand!E118*Inittialize!$F$8+Stand!E119*Inittialize!$F$9+Stand!E120*Inittialize!$F$10+Stand!E121*Inittialize!$F$11+Stand!E144*Inittialize!$F$2)*2</f>
        <v>-1.0113220206464297</v>
      </c>
      <c r="F111">
        <f>SUM(Stand!F113*Inittialize!$F$3+Stand!F114*Inittialize!$F$4+Stand!F115*Inittialize!$F$5+Stand!F116*Inittialize!$F$6+Stand!F117*Inittialize!$F$7+Stand!F118*Inittialize!$F$8+Stand!F119*Inittialize!$F$9+Stand!F120*Inittialize!$F$10+Stand!F121*Inittialize!$F$11+Stand!F144*Inittialize!$F$2)*2</f>
        <v>-1.0033241634726571</v>
      </c>
      <c r="G111">
        <f>SUM(Stand!G113*Inittialize!$F$3+Stand!G114*Inittialize!$F$4+Stand!G115*Inittialize!$F$5+Stand!G116*Inittialize!$F$6+Stand!G117*Inittialize!$F$7+Stand!G118*Inittialize!$F$8+Stand!G119*Inittialize!$F$9+Stand!G120*Inittialize!$F$10+Stand!G121*Inittialize!$F$11+Stand!G144*Inittialize!$F$2)*2</f>
        <v>-0.97485808847527222</v>
      </c>
      <c r="H111">
        <f>SUM(Stand!H113*Inittialize!$F$3+Stand!H114*Inittialize!$F$4+Stand!H115*Inittialize!$F$5+Stand!H116*Inittialize!$F$6+Stand!H117*Inittialize!$F$7+Stand!H118*Inittialize!$F$8+Stand!H119*Inittialize!$F$9+Stand!H120*Inittialize!$F$10+Stand!H121*Inittialize!$F$11+Stand!H144*Inittialize!$F$2)*2</f>
        <v>-0.92502482380032691</v>
      </c>
      <c r="I111">
        <f>SUM(Stand!I113*Inittialize!$F$3+Stand!I114*Inittialize!$F$4+Stand!I115*Inittialize!$F$5+Stand!I116*Inittialize!$F$6+Stand!I117*Inittialize!$F$7+Stand!I118*Inittialize!$F$8+Stand!I119*Inittialize!$F$9+Stand!I120*Inittialize!$F$10+Stand!I121*Inittialize!$F$11+Stand!I144*Inittialize!$F$2)*2</f>
        <v>-0.96091518661830577</v>
      </c>
      <c r="J111">
        <f>SUM(Stand!J113*Inittialize!$F$3+Stand!J114*Inittialize!$F$4+Stand!J115*Inittialize!$F$5+Stand!J116*Inittialize!$F$6+Stand!J117*Inittialize!$F$7+Stand!J118*Inittialize!$F$8+Stand!J119*Inittialize!$F$9+Stand!J120*Inittialize!$F$10+Stand!J121*Inittialize!$F$11+Stand!J144*Inittialize!$F$2)*2</f>
        <v>-1.0299399818730135</v>
      </c>
      <c r="K111">
        <f>SUM(Stand!K113*Inittialize!$F$3+Stand!K114*Inittialize!$F$4+Stand!K115*Inittialize!$F$5+Stand!K116*Inittialize!$F$6+Stand!K117*Inittialize!$F$7+Stand!K118*Inittialize!$F$8+Stand!K119*Inittialize!$F$9+Stand!K120*Inittialize!$F$10+Stand!K121*Inittialize!$F$11+Stand!K144*Inittialize!$F$2)*2</f>
        <v>-1.2145769755801561</v>
      </c>
    </row>
    <row r="112" spans="1:11" x14ac:dyDescent="0.3">
      <c r="A112">
        <v>10</v>
      </c>
      <c r="B112">
        <f>SUM(Stand!B114*Inittialize!$F$3+Stand!B115*Inittialize!$F$4+Stand!B116*Inittialize!$F$5+Stand!B117*Inittialize!$F$6+Stand!B118*Inittialize!$F$7+Stand!B119*Inittialize!$F$8+Stand!B120*Inittialize!$F$9+Stand!B121*Inittialize!$F$10+Stand!B122*Inittialize!$F$11+Stand!B145*Inittialize!$F$2)*2</f>
        <v>-1.0774393281677082</v>
      </c>
      <c r="C112">
        <f>SUM(Stand!C114*Inittialize!$F$3+Stand!C115*Inittialize!$F$4+Stand!C116*Inittialize!$F$5+Stand!C117*Inittialize!$F$6+Stand!C118*Inittialize!$F$7+Stand!C119*Inittialize!$F$8+Stand!C120*Inittialize!$F$9+Stand!C121*Inittialize!$F$10+Stand!C122*Inittialize!$F$11+Stand!C145*Inittialize!$F$2)*2</f>
        <v>-0.85103178353717812</v>
      </c>
      <c r="D112">
        <f>SUM(Stand!D114*Inittialize!$F$3+Stand!D115*Inittialize!$F$4+Stand!D116*Inittialize!$F$5+Stand!D117*Inittialize!$F$6+Stand!D118*Inittialize!$F$7+Stand!D119*Inittialize!$F$8+Stand!D120*Inittialize!$F$9+Stand!D121*Inittialize!$F$10+Stand!D122*Inittialize!$F$11+Stand!D145*Inittialize!$F$2)*2</f>
        <v>-0.84384328890976379</v>
      </c>
      <c r="E112">
        <f>SUM(Stand!E114*Inittialize!$F$3+Stand!E115*Inittialize!$F$4+Stand!E116*Inittialize!$F$5+Stand!E117*Inittialize!$F$6+Stand!E118*Inittialize!$F$7+Stand!E119*Inittialize!$F$8+Stand!E120*Inittialize!$F$9+Stand!E121*Inittialize!$F$10+Stand!E122*Inittialize!$F$11+Stand!E145*Inittialize!$F$2)*2</f>
        <v>-0.83634589828741379</v>
      </c>
      <c r="F112">
        <f>SUM(Stand!F114*Inittialize!$F$3+Stand!F115*Inittialize!$F$4+Stand!F116*Inittialize!$F$5+Stand!F117*Inittialize!$F$6+Stand!F118*Inittialize!$F$7+Stand!F119*Inittialize!$F$8+Stand!F120*Inittialize!$F$9+Stand!F121*Inittialize!$F$10+Stand!F122*Inittialize!$F$11+Stand!F145*Inittialize!$F$2)*2</f>
        <v>-0.82988803869487504</v>
      </c>
      <c r="G112">
        <f>SUM(Stand!G114*Inittialize!$F$3+Stand!G115*Inittialize!$F$4+Stand!G116*Inittialize!$F$5+Stand!G117*Inittialize!$F$6+Stand!G118*Inittialize!$F$7+Stand!G119*Inittialize!$F$8+Stand!G120*Inittialize!$F$9+Stand!G121*Inittialize!$F$10+Stand!G122*Inittialize!$F$11+Stand!G145*Inittialize!$F$2)*2</f>
        <v>-0.80669875371777267</v>
      </c>
      <c r="H112">
        <f>SUM(Stand!H114*Inittialize!$F$3+Stand!H115*Inittialize!$F$4+Stand!H116*Inittialize!$F$5+Stand!H117*Inittialize!$F$6+Stand!H118*Inittialize!$F$7+Stand!H119*Inittialize!$F$8+Stand!H120*Inittialize!$F$9+Stand!H121*Inittialize!$F$10+Stand!H122*Inittialize!$F$11+Stand!H145*Inittialize!$F$2)*2</f>
        <v>-0.76752220540680138</v>
      </c>
      <c r="I112">
        <f>SUM(Stand!I114*Inittialize!$F$3+Stand!I115*Inittialize!$F$4+Stand!I116*Inittialize!$F$5+Stand!I117*Inittialize!$F$6+Stand!I118*Inittialize!$F$7+Stand!I119*Inittialize!$F$8+Stand!I120*Inittialize!$F$9+Stand!I121*Inittialize!$F$10+Stand!I122*Inittialize!$F$11+Stand!I145*Inittialize!$F$2)*2</f>
        <v>-0.80767276141362832</v>
      </c>
      <c r="J112">
        <f>SUM(Stand!J114*Inittialize!$F$3+Stand!J115*Inittialize!$F$4+Stand!J116*Inittialize!$F$5+Stand!J117*Inittialize!$F$6+Stand!J118*Inittialize!$F$7+Stand!J119*Inittialize!$F$8+Stand!J120*Inittialize!$F$9+Stand!J121*Inittialize!$F$10+Stand!J122*Inittialize!$F$11+Stand!J145*Inittialize!$F$2)*2</f>
        <v>-0.85334348220532463</v>
      </c>
      <c r="K112">
        <f>SUM(Stand!K114*Inittialize!$F$3+Stand!K115*Inittialize!$F$4+Stand!K116*Inittialize!$F$5+Stand!K117*Inittialize!$F$6+Stand!K118*Inittialize!$F$7+Stand!K119*Inittialize!$F$8+Stand!K120*Inittialize!$F$9+Stand!K121*Inittialize!$F$10+Stand!K122*Inittialize!$F$11+Stand!K145*Inittialize!$F$2)*2</f>
        <v>-0.93542749384818136</v>
      </c>
    </row>
    <row r="113" spans="1:11" x14ac:dyDescent="0.3">
      <c r="A113">
        <v>11</v>
      </c>
      <c r="B113">
        <f>SUM(Stand!B115*Inittialize!$F$3+Stand!B116*Inittialize!$F$4+Stand!B117*Inittialize!$F$5+Stand!B118*Inittialize!$F$6+Stand!B119*Inittialize!$F$7+Stand!B120*Inittialize!$F$8+Stand!B121*Inittialize!$F$9+Stand!B122*Inittialize!$F$10+Stand!B123*Inittialize!$F$11+Stand!B146*Inittialize!$F$2)*2</f>
        <v>-0.91950383464839502</v>
      </c>
      <c r="C113">
        <f>SUM(Stand!C115*Inittialize!$F$3+Stand!C116*Inittialize!$F$4+Stand!C117*Inittialize!$F$5+Stand!C118*Inittialize!$F$6+Stand!C119*Inittialize!$F$7+Stand!C120*Inittialize!$F$8+Stand!C121*Inittialize!$F$9+Stand!C122*Inittialize!$F$10+Stand!C123*Inittialize!$F$11+Stand!C146*Inittialize!$F$2)*2</f>
        <v>-0.79657325222673514</v>
      </c>
      <c r="D113">
        <f>SUM(Stand!D115*Inittialize!$F$3+Stand!D116*Inittialize!$F$4+Stand!D117*Inittialize!$F$5+Stand!D118*Inittialize!$F$6+Stand!D119*Inittialize!$F$7+Stand!D120*Inittialize!$F$8+Stand!D121*Inittialize!$F$9+Stand!D122*Inittialize!$F$10+Stand!D123*Inittialize!$F$11+Stand!D146*Inittialize!$F$2)*2</f>
        <v>-0.79090499227980193</v>
      </c>
      <c r="E113">
        <f>SUM(Stand!E115*Inittialize!$F$3+Stand!E116*Inittialize!$F$4+Stand!E117*Inittialize!$F$5+Stand!E118*Inittialize!$F$6+Stand!E119*Inittialize!$F$7+Stand!E120*Inittialize!$F$8+Stand!E121*Inittialize!$F$9+Stand!E122*Inittialize!$F$10+Stand!E123*Inittialize!$F$11+Stand!E146*Inittialize!$F$2)*2</f>
        <v>-0.78500772581014577</v>
      </c>
      <c r="F113">
        <f>SUM(Stand!F115*Inittialize!$F$3+Stand!F116*Inittialize!$F$4+Stand!F117*Inittialize!$F$5+Stand!F118*Inittialize!$F$6+Stand!F119*Inittialize!$F$7+Stand!F120*Inittialize!$F$8+Stand!F121*Inittialize!$F$9+Stand!F122*Inittialize!$F$10+Stand!F123*Inittialize!$F$11+Stand!F146*Inittialize!$F$2)*2</f>
        <v>-0.77992826635423507</v>
      </c>
      <c r="G113">
        <f>SUM(Stand!G115*Inittialize!$F$3+Stand!G116*Inittialize!$F$4+Stand!G117*Inittialize!$F$5+Stand!G118*Inittialize!$F$6+Stand!G119*Inittialize!$F$7+Stand!G120*Inittialize!$F$8+Stand!G121*Inittialize!$F$9+Stand!G122*Inittialize!$F$10+Stand!G123*Inittialize!$F$11+Stand!G146*Inittialize!$F$2)*2</f>
        <v>-0.76185417395280952</v>
      </c>
      <c r="H113">
        <f>SUM(Stand!H115*Inittialize!$F$3+Stand!H116*Inittialize!$F$4+Stand!H117*Inittialize!$F$5+Stand!H118*Inittialize!$F$6+Stand!H119*Inittialize!$F$7+Stand!H120*Inittialize!$F$8+Stand!H121*Inittialize!$F$9+Stand!H122*Inittialize!$F$10+Stand!H123*Inittialize!$F$11+Stand!H146*Inittialize!$F$2)*2</f>
        <v>-0.73333434200581205</v>
      </c>
      <c r="I113">
        <f>SUM(Stand!I115*Inittialize!$F$3+Stand!I116*Inittialize!$F$4+Stand!I117*Inittialize!$F$5+Stand!I118*Inittialize!$F$6+Stand!I119*Inittialize!$F$7+Stand!I120*Inittialize!$F$8+Stand!I121*Inittialize!$F$9+Stand!I122*Inittialize!$F$10+Stand!I123*Inittialize!$F$11+Stand!I146*Inittialize!$F$2)*2</f>
        <v>-0.7756443244216128</v>
      </c>
      <c r="J113">
        <f>SUM(Stand!J115*Inittialize!$F$3+Stand!J116*Inittialize!$F$4+Stand!J117*Inittialize!$F$5+Stand!J118*Inittialize!$F$6+Stand!J119*Inittialize!$F$7+Stand!J120*Inittialize!$F$8+Stand!J121*Inittialize!$F$9+Stand!J122*Inittialize!$F$10+Stand!J123*Inittialize!$F$11+Stand!J146*Inittialize!$F$2)*2</f>
        <v>-0.82527093888866809</v>
      </c>
      <c r="K113">
        <f>SUM(Stand!K115*Inittialize!$F$3+Stand!K116*Inittialize!$F$4+Stand!K117*Inittialize!$F$5+Stand!K118*Inittialize!$F$6+Stand!K119*Inittialize!$F$7+Stand!K120*Inittialize!$F$8+Stand!K121*Inittialize!$F$9+Stand!K122*Inittialize!$F$10+Stand!K123*Inittialize!$F$11+Stand!K146*Inittialize!$F$2)*2</f>
        <v>-0.88400087606851341</v>
      </c>
    </row>
    <row r="114" spans="1:11" x14ac:dyDescent="0.3">
      <c r="A114">
        <v>12</v>
      </c>
      <c r="B114">
        <f>SUM(Stand!B116*Inittialize!$F$3+Stand!B117*Inittialize!$F$4+Stand!B118*Inittialize!$F$5+Stand!B119*Inittialize!$F$6+Stand!B120*Inittialize!$F$7+Stand!B121*Inittialize!$F$8+Stand!B122*Inittialize!$F$9+Stand!B123*Inittialize!$F$10+Stand!B124*Inittialize!$F$11+Stand!B147*Inittialize!$F$2)*2</f>
        <v>-1.4136744618203487</v>
      </c>
      <c r="C114">
        <f>SUM(Stand!C116*Inittialize!$F$3+Stand!C117*Inittialize!$F$4+Stand!C118*Inittialize!$F$5+Stand!C119*Inittialize!$F$6+Stand!C120*Inittialize!$F$7+Stand!C121*Inittialize!$F$8+Stand!C122*Inittialize!$F$9+Stand!C123*Inittialize!$F$10+Stand!C124*Inittialize!$F$11+Stand!C147*Inittialize!$F$2)*2</f>
        <v>-1.2907438793986887</v>
      </c>
      <c r="D114">
        <f>SUM(Stand!D116*Inittialize!$F$3+Stand!D117*Inittialize!$F$4+Stand!D118*Inittialize!$F$5+Stand!D119*Inittialize!$F$6+Stand!D120*Inittialize!$F$7+Stand!D121*Inittialize!$F$8+Stand!D122*Inittialize!$F$9+Stand!D123*Inittialize!$F$10+Stand!D124*Inittialize!$F$11+Stand!D147*Inittialize!$F$2)*2</f>
        <v>-1.2850756194517556</v>
      </c>
      <c r="E114">
        <f>SUM(Stand!E116*Inittialize!$F$3+Stand!E117*Inittialize!$F$4+Stand!E118*Inittialize!$F$5+Stand!E119*Inittialize!$F$6+Stand!E120*Inittialize!$F$7+Stand!E121*Inittialize!$F$8+Stand!E122*Inittialize!$F$9+Stand!E123*Inittialize!$F$10+Stand!E124*Inittialize!$F$11+Stand!E147*Inittialize!$F$2)*2</f>
        <v>-1.2791783529820995</v>
      </c>
      <c r="F114">
        <f>SUM(Stand!F116*Inittialize!$F$3+Stand!F117*Inittialize!$F$4+Stand!F118*Inittialize!$F$5+Stand!F119*Inittialize!$F$6+Stand!F120*Inittialize!$F$7+Stand!F121*Inittialize!$F$8+Stand!F122*Inittialize!$F$9+Stand!F123*Inittialize!$F$10+Stand!F124*Inittialize!$F$11+Stand!F147*Inittialize!$F$2)*2</f>
        <v>-1.2740988935261888</v>
      </c>
      <c r="G114">
        <f>SUM(Stand!G116*Inittialize!$F$3+Stand!G117*Inittialize!$F$4+Stand!G118*Inittialize!$F$5+Stand!G119*Inittialize!$F$6+Stand!G120*Inittialize!$F$7+Stand!G121*Inittialize!$F$8+Stand!G122*Inittialize!$F$9+Stand!G123*Inittialize!$F$10+Stand!G124*Inittialize!$F$11+Stand!G147*Inittialize!$F$2)*2</f>
        <v>-1.2560248011247632</v>
      </c>
      <c r="H114">
        <f>SUM(Stand!H116*Inittialize!$F$3+Stand!H117*Inittialize!$F$4+Stand!H118*Inittialize!$F$5+Stand!H119*Inittialize!$F$6+Stand!H120*Inittialize!$F$7+Stand!H121*Inittialize!$F$8+Stand!H122*Inittialize!$F$9+Stand!H123*Inittialize!$F$10+Stand!H124*Inittialize!$F$11+Stand!H147*Inittialize!$F$2)*2</f>
        <v>-1.2275049691777657</v>
      </c>
      <c r="I114">
        <f>SUM(Stand!I116*Inittialize!$F$3+Stand!I117*Inittialize!$F$4+Stand!I118*Inittialize!$F$5+Stand!I119*Inittialize!$F$6+Stand!I120*Inittialize!$F$7+Stand!I121*Inittialize!$F$8+Stand!I122*Inittialize!$F$9+Stand!I123*Inittialize!$F$10+Stand!I124*Inittialize!$F$11+Stand!I147*Inittialize!$F$2)*2</f>
        <v>-1.2698149515935666</v>
      </c>
      <c r="J114">
        <f>SUM(Stand!J116*Inittialize!$F$3+Stand!J117*Inittialize!$F$4+Stand!J118*Inittialize!$F$5+Stand!J119*Inittialize!$F$6+Stand!J120*Inittialize!$F$7+Stand!J121*Inittialize!$F$8+Stand!J122*Inittialize!$F$9+Stand!J123*Inittialize!$F$10+Stand!J124*Inittialize!$F$11+Stand!J147*Inittialize!$F$2)*2</f>
        <v>-1.3194415660606218</v>
      </c>
      <c r="K114">
        <f>SUM(Stand!K116*Inittialize!$F$3+Stand!K117*Inittialize!$F$4+Stand!K118*Inittialize!$F$5+Stand!K119*Inittialize!$F$6+Stand!K120*Inittialize!$F$7+Stand!K121*Inittialize!$F$8+Stand!K122*Inittialize!$F$9+Stand!K123*Inittialize!$F$10+Stand!K124*Inittialize!$F$11+Stand!K147*Inittialize!$F$2)*2</f>
        <v>-1.3781715032404673</v>
      </c>
    </row>
    <row r="115" spans="1:11" x14ac:dyDescent="0.3">
      <c r="A115">
        <v>13</v>
      </c>
      <c r="B115">
        <f>SUM(Stand!B117*Inittialize!$F$3+Stand!B118*Inittialize!$F$4+Stand!B119*Inittialize!$F$5+Stand!B120*Inittialize!$F$6+Stand!B121*Inittialize!$F$7+Stand!B122*Inittialize!$F$8+Stand!B123*Inittialize!$F$9+Stand!B124*Inittialize!$F$10+Stand!B125*Inittialize!$F$11+Stand!B148*Inittialize!$F$2)*2</f>
        <v>-1.446306627453841</v>
      </c>
      <c r="C115">
        <f>SUM(Stand!C117*Inittialize!$F$3+Stand!C118*Inittialize!$F$4+Stand!C119*Inittialize!$F$5+Stand!C120*Inittialize!$F$6+Stand!C121*Inittialize!$F$7+Stand!C122*Inittialize!$F$8+Stand!C123*Inittialize!$F$9+Stand!C124*Inittialize!$F$10+Stand!C125*Inittialize!$F$11+Stand!C148*Inittialize!$F$2)*2</f>
        <v>-1.323376045032181</v>
      </c>
      <c r="D115">
        <f>SUM(Stand!D117*Inittialize!$F$3+Stand!D118*Inittialize!$F$4+Stand!D119*Inittialize!$F$5+Stand!D120*Inittialize!$F$6+Stand!D121*Inittialize!$F$7+Stand!D122*Inittialize!$F$8+Stand!D123*Inittialize!$F$9+Stand!D124*Inittialize!$F$10+Stand!D125*Inittialize!$F$11+Stand!D148*Inittialize!$F$2)*2</f>
        <v>-1.3177077850852479</v>
      </c>
      <c r="E115">
        <f>SUM(Stand!E117*Inittialize!$F$3+Stand!E118*Inittialize!$F$4+Stand!E119*Inittialize!$F$5+Stand!E120*Inittialize!$F$6+Stand!E121*Inittialize!$F$7+Stand!E122*Inittialize!$F$8+Stand!E123*Inittialize!$F$9+Stand!E124*Inittialize!$F$10+Stand!E125*Inittialize!$F$11+Stand!E148*Inittialize!$F$2)*2</f>
        <v>-1.3118105186155917</v>
      </c>
      <c r="F115">
        <f>SUM(Stand!F117*Inittialize!$F$3+Stand!F118*Inittialize!$F$4+Stand!F119*Inittialize!$F$5+Stand!F120*Inittialize!$F$6+Stand!F121*Inittialize!$F$7+Stand!F122*Inittialize!$F$8+Stand!F123*Inittialize!$F$9+Stand!F124*Inittialize!$F$10+Stand!F125*Inittialize!$F$11+Stand!F148*Inittialize!$F$2)*2</f>
        <v>-1.306731059159681</v>
      </c>
      <c r="G115">
        <f>SUM(Stand!G117*Inittialize!$F$3+Stand!G118*Inittialize!$F$4+Stand!G119*Inittialize!$F$5+Stand!G120*Inittialize!$F$6+Stand!G121*Inittialize!$F$7+Stand!G122*Inittialize!$F$8+Stand!G123*Inittialize!$F$9+Stand!G124*Inittialize!$F$10+Stand!G125*Inittialize!$F$11+Stand!G148*Inittialize!$F$2)*2</f>
        <v>-1.2886569667582555</v>
      </c>
      <c r="H115">
        <f>SUM(Stand!H117*Inittialize!$F$3+Stand!H118*Inittialize!$F$4+Stand!H119*Inittialize!$F$5+Stand!H120*Inittialize!$F$6+Stand!H121*Inittialize!$F$7+Stand!H122*Inittialize!$F$8+Stand!H123*Inittialize!$F$9+Stand!H124*Inittialize!$F$10+Stand!H125*Inittialize!$F$11+Stand!H148*Inittialize!$F$2)*2</f>
        <v>-1.260137134811258</v>
      </c>
      <c r="I115">
        <f>SUM(Stand!I117*Inittialize!$F$3+Stand!I118*Inittialize!$F$4+Stand!I119*Inittialize!$F$5+Stand!I120*Inittialize!$F$6+Stand!I121*Inittialize!$F$7+Stand!I122*Inittialize!$F$8+Stand!I123*Inittialize!$F$9+Stand!I124*Inittialize!$F$10+Stand!I125*Inittialize!$F$11+Stand!I148*Inittialize!$F$2)*2</f>
        <v>-1.3024471172270586</v>
      </c>
      <c r="J115">
        <f>SUM(Stand!J117*Inittialize!$F$3+Stand!J118*Inittialize!$F$4+Stand!J119*Inittialize!$F$5+Stand!J120*Inittialize!$F$6+Stand!J121*Inittialize!$F$7+Stand!J122*Inittialize!$F$8+Stand!J123*Inittialize!$F$9+Stand!J124*Inittialize!$F$10+Stand!J125*Inittialize!$F$11+Stand!J148*Inittialize!$F$2)*2</f>
        <v>-1.352073731694114</v>
      </c>
      <c r="K115">
        <f>SUM(Stand!K117*Inittialize!$F$3+Stand!K118*Inittialize!$F$4+Stand!K119*Inittialize!$F$5+Stand!K120*Inittialize!$F$6+Stand!K121*Inittialize!$F$7+Stand!K122*Inittialize!$F$8+Stand!K123*Inittialize!$F$9+Stand!K124*Inittialize!$F$10+Stand!K125*Inittialize!$F$11+Stand!K148*Inittialize!$F$2)*2</f>
        <v>-1.4108036688739594</v>
      </c>
    </row>
    <row r="116" spans="1:11" x14ac:dyDescent="0.3">
      <c r="A116">
        <v>14</v>
      </c>
      <c r="B116">
        <f>SUM(Stand!B118*Inittialize!$F$3+Stand!B119*Inittialize!$F$4+Stand!B120*Inittialize!$F$5+Stand!B121*Inittialize!$F$6+Stand!B122*Inittialize!$F$7+Stand!B123*Inittialize!$F$8+Stand!B124*Inittialize!$F$9+Stand!B125*Inittialize!$F$10+Stand!B126*Inittialize!$F$11+Stand!B149*Inittialize!$F$2)*2</f>
        <v>-1.4789387930873332</v>
      </c>
      <c r="C116">
        <f>SUM(Stand!C118*Inittialize!$F$3+Stand!C119*Inittialize!$F$4+Stand!C120*Inittialize!$F$5+Stand!C121*Inittialize!$F$6+Stand!C122*Inittialize!$F$7+Stand!C123*Inittialize!$F$8+Stand!C124*Inittialize!$F$9+Stand!C125*Inittialize!$F$10+Stand!C126*Inittialize!$F$11+Stand!C149*Inittialize!$F$2)*2</f>
        <v>-1.3560082106656732</v>
      </c>
      <c r="D116">
        <f>SUM(Stand!D118*Inittialize!$F$3+Stand!D119*Inittialize!$F$4+Stand!D120*Inittialize!$F$5+Stand!D121*Inittialize!$F$6+Stand!D122*Inittialize!$F$7+Stand!D123*Inittialize!$F$8+Stand!D124*Inittialize!$F$9+Stand!D125*Inittialize!$F$10+Stand!D126*Inittialize!$F$11+Stand!D149*Inittialize!$F$2)*2</f>
        <v>-1.3503399507187399</v>
      </c>
      <c r="E116">
        <f>SUM(Stand!E118*Inittialize!$F$3+Stand!E119*Inittialize!$F$4+Stand!E120*Inittialize!$F$5+Stand!E121*Inittialize!$F$6+Stand!E122*Inittialize!$F$7+Stand!E123*Inittialize!$F$8+Stand!E124*Inittialize!$F$9+Stand!E125*Inittialize!$F$10+Stand!E126*Inittialize!$F$11+Stand!E149*Inittialize!$F$2)*2</f>
        <v>-1.344442684249084</v>
      </c>
      <c r="F116">
        <f>SUM(Stand!F118*Inittialize!$F$3+Stand!F119*Inittialize!$F$4+Stand!F120*Inittialize!$F$5+Stand!F121*Inittialize!$F$6+Stand!F122*Inittialize!$F$7+Stand!F123*Inittialize!$F$8+Stand!F124*Inittialize!$F$9+Stand!F125*Inittialize!$F$10+Stand!F126*Inittialize!$F$11+Stand!F149*Inittialize!$F$2)*2</f>
        <v>-1.3393632247931733</v>
      </c>
      <c r="G116">
        <f>SUM(Stand!G118*Inittialize!$F$3+Stand!G119*Inittialize!$F$4+Stand!G120*Inittialize!$F$5+Stand!G121*Inittialize!$F$6+Stand!G122*Inittialize!$F$7+Stand!G123*Inittialize!$F$8+Stand!G124*Inittialize!$F$9+Stand!G125*Inittialize!$F$10+Stand!G126*Inittialize!$F$11+Stand!G149*Inittialize!$F$2)*2</f>
        <v>-1.3212891323917475</v>
      </c>
      <c r="H116">
        <f>SUM(Stand!H118*Inittialize!$F$3+Stand!H119*Inittialize!$F$4+Stand!H120*Inittialize!$F$5+Stand!H121*Inittialize!$F$6+Stand!H122*Inittialize!$F$7+Stand!H123*Inittialize!$F$8+Stand!H124*Inittialize!$F$9+Stand!H125*Inittialize!$F$10+Stand!H126*Inittialize!$F$11+Stand!H149*Inittialize!$F$2)*2</f>
        <v>-1.29276930044475</v>
      </c>
      <c r="I116">
        <f>SUM(Stand!I118*Inittialize!$F$3+Stand!I119*Inittialize!$F$4+Stand!I120*Inittialize!$F$5+Stand!I121*Inittialize!$F$6+Stand!I122*Inittialize!$F$7+Stand!I123*Inittialize!$F$8+Stand!I124*Inittialize!$F$9+Stand!I125*Inittialize!$F$10+Stand!I126*Inittialize!$F$11+Stand!I149*Inittialize!$F$2)*2</f>
        <v>-1.3350792828605509</v>
      </c>
      <c r="J116">
        <f>SUM(Stand!J118*Inittialize!$F$3+Stand!J119*Inittialize!$F$4+Stand!J120*Inittialize!$F$5+Stand!J121*Inittialize!$F$6+Stand!J122*Inittialize!$F$7+Stand!J123*Inittialize!$F$8+Stand!J124*Inittialize!$F$9+Stand!J125*Inittialize!$F$10+Stand!J126*Inittialize!$F$11+Stand!J149*Inittialize!$F$2)*2</f>
        <v>-1.3847058973276061</v>
      </c>
      <c r="K116">
        <f>SUM(Stand!K118*Inittialize!$F$3+Stand!K119*Inittialize!$F$4+Stand!K120*Inittialize!$F$5+Stand!K121*Inittialize!$F$6+Stand!K122*Inittialize!$F$7+Stand!K123*Inittialize!$F$8+Stand!K124*Inittialize!$F$9+Stand!K125*Inittialize!$F$10+Stand!K126*Inittialize!$F$11+Stand!K149*Inittialize!$F$2)*2</f>
        <v>-1.4434358345074514</v>
      </c>
    </row>
    <row r="117" spans="1:11" x14ac:dyDescent="0.3">
      <c r="A117">
        <v>15</v>
      </c>
      <c r="B117">
        <f>SUM(Stand!B119*Inittialize!$F$3+Stand!B120*Inittialize!$F$4+Stand!B121*Inittialize!$F$5+Stand!B122*Inittialize!$F$6+Stand!B123*Inittialize!$F$7+Stand!B124*Inittialize!$F$8+Stand!B125*Inittialize!$F$9+Stand!B126*Inittialize!$F$10+Stand!B127*Inittialize!$F$11+Stand!B150*Inittialize!$F$2)*2</f>
        <v>-1.5115709587208255</v>
      </c>
      <c r="C117">
        <f>SUM(Stand!C119*Inittialize!$F$3+Stand!C120*Inittialize!$F$4+Stand!C121*Inittialize!$F$5+Stand!C122*Inittialize!$F$6+Stand!C123*Inittialize!$F$7+Stand!C124*Inittialize!$F$8+Stand!C125*Inittialize!$F$9+Stand!C126*Inittialize!$F$10+Stand!C127*Inittialize!$F$11+Stand!C150*Inittialize!$F$2)*2</f>
        <v>-1.3886403762991655</v>
      </c>
      <c r="D117">
        <f>SUM(Stand!D119*Inittialize!$F$3+Stand!D120*Inittialize!$F$4+Stand!D121*Inittialize!$F$5+Stand!D122*Inittialize!$F$6+Stand!D123*Inittialize!$F$7+Stand!D124*Inittialize!$F$8+Stand!D125*Inittialize!$F$9+Stand!D126*Inittialize!$F$10+Stand!D127*Inittialize!$F$11+Stand!D150*Inittialize!$F$2)*2</f>
        <v>-1.3829721163522322</v>
      </c>
      <c r="E117">
        <f>SUM(Stand!E119*Inittialize!$F$3+Stand!E120*Inittialize!$F$4+Stand!E121*Inittialize!$F$5+Stand!E122*Inittialize!$F$6+Stand!E123*Inittialize!$F$7+Stand!E124*Inittialize!$F$8+Stand!E125*Inittialize!$F$9+Stand!E126*Inittialize!$F$10+Stand!E127*Inittialize!$F$11+Stand!E150*Inittialize!$F$2)*2</f>
        <v>-1.377074849882576</v>
      </c>
      <c r="F117">
        <f>SUM(Stand!F119*Inittialize!$F$3+Stand!F120*Inittialize!$F$4+Stand!F121*Inittialize!$F$5+Stand!F122*Inittialize!$F$6+Stand!F123*Inittialize!$F$7+Stand!F124*Inittialize!$F$8+Stand!F125*Inittialize!$F$9+Stand!F126*Inittialize!$F$10+Stand!F127*Inittialize!$F$11+Stand!F150*Inittialize!$F$2)*2</f>
        <v>-1.3719953904266653</v>
      </c>
      <c r="G117">
        <f>SUM(Stand!G119*Inittialize!$F$3+Stand!G120*Inittialize!$F$4+Stand!G121*Inittialize!$F$5+Stand!G122*Inittialize!$F$6+Stand!G123*Inittialize!$F$7+Stand!G124*Inittialize!$F$8+Stand!G125*Inittialize!$F$9+Stand!G126*Inittialize!$F$10+Stand!G127*Inittialize!$F$11+Stand!G150*Inittialize!$F$2)*2</f>
        <v>-1.3539212980252398</v>
      </c>
      <c r="H117">
        <f>SUM(Stand!H119*Inittialize!$F$3+Stand!H120*Inittialize!$F$4+Stand!H121*Inittialize!$F$5+Stand!H122*Inittialize!$F$6+Stand!H123*Inittialize!$F$7+Stand!H124*Inittialize!$F$8+Stand!H125*Inittialize!$F$9+Stand!H126*Inittialize!$F$10+Stand!H127*Inittialize!$F$11+Stand!H150*Inittialize!$F$2)*2</f>
        <v>-1.3254014660782423</v>
      </c>
      <c r="I117">
        <f>SUM(Stand!I119*Inittialize!$F$3+Stand!I120*Inittialize!$F$4+Stand!I121*Inittialize!$F$5+Stand!I122*Inittialize!$F$6+Stand!I123*Inittialize!$F$7+Stand!I124*Inittialize!$F$8+Stand!I125*Inittialize!$F$9+Stand!I126*Inittialize!$F$10+Stand!I127*Inittialize!$F$11+Stand!I150*Inittialize!$F$2)*2</f>
        <v>-1.3677114484940429</v>
      </c>
      <c r="J117">
        <f>SUM(Stand!J119*Inittialize!$F$3+Stand!J120*Inittialize!$F$4+Stand!J121*Inittialize!$F$5+Stand!J122*Inittialize!$F$6+Stand!J123*Inittialize!$F$7+Stand!J124*Inittialize!$F$8+Stand!J125*Inittialize!$F$9+Stand!J126*Inittialize!$F$10+Stand!J127*Inittialize!$F$11+Stand!J150*Inittialize!$F$2)*2</f>
        <v>-1.4173380629610983</v>
      </c>
      <c r="K117">
        <f>SUM(Stand!K119*Inittialize!$F$3+Stand!K120*Inittialize!$F$4+Stand!K121*Inittialize!$F$5+Stand!K122*Inittialize!$F$6+Stand!K123*Inittialize!$F$7+Stand!K124*Inittialize!$F$8+Stand!K125*Inittialize!$F$9+Stand!K126*Inittialize!$F$10+Stand!K127*Inittialize!$F$11+Stand!K150*Inittialize!$F$2)*2</f>
        <v>-1.4760680001409436</v>
      </c>
    </row>
    <row r="118" spans="1:11" x14ac:dyDescent="0.3">
      <c r="A118">
        <v>16</v>
      </c>
      <c r="B118">
        <f>SUM(Stand!B120*Inittialize!$F$3+Stand!B121*Inittialize!$F$4+Stand!B122*Inittialize!$F$5+Stand!B123*Inittialize!$F$6+Stand!B124*Inittialize!$F$7+Stand!B125*Inittialize!$F$8+Stand!B126*Inittialize!$F$9+Stand!B127*Inittialize!$F$10+Stand!B128*Inittialize!$F$11+Stand!B151*Inittialize!$F$2)*2</f>
        <v>-1.5442031243543175</v>
      </c>
      <c r="C118">
        <f>SUM(Stand!C120*Inittialize!$F$3+Stand!C121*Inittialize!$F$4+Stand!C122*Inittialize!$F$5+Stand!C123*Inittialize!$F$6+Stand!C124*Inittialize!$F$7+Stand!C125*Inittialize!$F$8+Stand!C126*Inittialize!$F$9+Stand!C127*Inittialize!$F$10+Stand!C128*Inittialize!$F$11+Stand!C151*Inittialize!$F$2)*2</f>
        <v>-1.4212725419326575</v>
      </c>
      <c r="D118">
        <f>SUM(Stand!D120*Inittialize!$F$3+Stand!D121*Inittialize!$F$4+Stand!D122*Inittialize!$F$5+Stand!D123*Inittialize!$F$6+Stand!D124*Inittialize!$F$7+Stand!D125*Inittialize!$F$8+Stand!D126*Inittialize!$F$9+Stand!D127*Inittialize!$F$10+Stand!D128*Inittialize!$F$11+Stand!D151*Inittialize!$F$2)*2</f>
        <v>-1.4156042819857244</v>
      </c>
      <c r="E118">
        <f>SUM(Stand!E120*Inittialize!$F$3+Stand!E121*Inittialize!$F$4+Stand!E122*Inittialize!$F$5+Stand!E123*Inittialize!$F$6+Stand!E124*Inittialize!$F$7+Stand!E125*Inittialize!$F$8+Stand!E126*Inittialize!$F$9+Stand!E127*Inittialize!$F$10+Stand!E128*Inittialize!$F$11+Stand!E151*Inittialize!$F$2)*2</f>
        <v>-1.4097070155160685</v>
      </c>
      <c r="F118">
        <f>SUM(Stand!F120*Inittialize!$F$3+Stand!F121*Inittialize!$F$4+Stand!F122*Inittialize!$F$5+Stand!F123*Inittialize!$F$6+Stand!F124*Inittialize!$F$7+Stand!F125*Inittialize!$F$8+Stand!F126*Inittialize!$F$9+Stand!F127*Inittialize!$F$10+Stand!F128*Inittialize!$F$11+Stand!F151*Inittialize!$F$2)*2</f>
        <v>-1.4046275560601575</v>
      </c>
      <c r="G118">
        <f>SUM(Stand!G120*Inittialize!$F$3+Stand!G121*Inittialize!$F$4+Stand!G122*Inittialize!$F$5+Stand!G123*Inittialize!$F$6+Stand!G124*Inittialize!$F$7+Stand!G125*Inittialize!$F$8+Stand!G126*Inittialize!$F$9+Stand!G127*Inittialize!$F$10+Stand!G128*Inittialize!$F$11+Stand!G151*Inittialize!$F$2)*2</f>
        <v>-1.3865534636587318</v>
      </c>
      <c r="H118">
        <f>SUM(Stand!H120*Inittialize!$F$3+Stand!H121*Inittialize!$F$4+Stand!H122*Inittialize!$F$5+Stand!H123*Inittialize!$F$6+Stand!H124*Inittialize!$F$7+Stand!H125*Inittialize!$F$8+Stand!H126*Inittialize!$F$9+Stand!H127*Inittialize!$F$10+Stand!H128*Inittialize!$F$11+Stand!H151*Inittialize!$F$2)*2</f>
        <v>-1.3580336317117345</v>
      </c>
      <c r="I118">
        <f>SUM(Stand!I120*Inittialize!$F$3+Stand!I121*Inittialize!$F$4+Stand!I122*Inittialize!$F$5+Stand!I123*Inittialize!$F$6+Stand!I124*Inittialize!$F$7+Stand!I125*Inittialize!$F$8+Stand!I126*Inittialize!$F$9+Stand!I127*Inittialize!$F$10+Stand!I128*Inittialize!$F$11+Stand!I151*Inittialize!$F$2)*2</f>
        <v>-1.4003436141275354</v>
      </c>
      <c r="J118">
        <f>SUM(Stand!J120*Inittialize!$F$3+Stand!J121*Inittialize!$F$4+Stand!J122*Inittialize!$F$5+Stand!J123*Inittialize!$F$6+Stand!J124*Inittialize!$F$7+Stand!J125*Inittialize!$F$8+Stand!J126*Inittialize!$F$9+Stand!J127*Inittialize!$F$10+Stand!J128*Inittialize!$F$11+Stand!J151*Inittialize!$F$2)*2</f>
        <v>-1.4499702285945903</v>
      </c>
      <c r="K118">
        <f>SUM(Stand!K120*Inittialize!$F$3+Stand!K121*Inittialize!$F$4+Stand!K122*Inittialize!$F$5+Stand!K123*Inittialize!$F$6+Stand!K124*Inittialize!$F$7+Stand!K125*Inittialize!$F$8+Stand!K126*Inittialize!$F$9+Stand!K127*Inittialize!$F$10+Stand!K128*Inittialize!$F$11+Stand!K151*Inittialize!$F$2)*2</f>
        <v>-1.5087001657744359</v>
      </c>
    </row>
    <row r="119" spans="1:11" x14ac:dyDescent="0.3">
      <c r="A119">
        <v>17</v>
      </c>
      <c r="B119">
        <f>SUM(Stand!B121*Inittialize!$F$3+Stand!B122*Inittialize!$F$4+Stand!B123*Inittialize!$F$5+Stand!B124*Inittialize!$F$6+Stand!B125*Inittialize!$F$7+Stand!B126*Inittialize!$F$8+Stand!B127*Inittialize!$F$9+Stand!B128*Inittialize!$F$10+Stand!B129*Inittialize!$F$11+Stand!B152*Inittialize!$F$2)*2</f>
        <v>-1.5939774959143658</v>
      </c>
      <c r="C119">
        <f>SUM(Stand!C121*Inittialize!$F$3+Stand!C122*Inittialize!$F$4+Stand!C123*Inittialize!$F$5+Stand!C124*Inittialize!$F$6+Stand!C125*Inittialize!$F$7+Stand!C126*Inittialize!$F$8+Stand!C127*Inittialize!$F$9+Stand!C128*Inittialize!$F$10+Stand!C129*Inittialize!$F$11+Stand!C152*Inittialize!$F$2)*2</f>
        <v>-1.4971828920746726</v>
      </c>
      <c r="D119">
        <f>SUM(Stand!D121*Inittialize!$F$3+Stand!D122*Inittialize!$F$4+Stand!D123*Inittialize!$F$5+Stand!D124*Inittialize!$F$6+Stand!D125*Inittialize!$F$7+Stand!D126*Inittialize!$F$8+Stand!D127*Inittialize!$F$9+Stand!D128*Inittialize!$F$10+Stand!D129*Inittialize!$F$11+Stand!D152*Inittialize!$F$2)*2</f>
        <v>-1.4938979547846909</v>
      </c>
      <c r="E119">
        <f>SUM(Stand!E121*Inittialize!$F$3+Stand!E122*Inittialize!$F$4+Stand!E123*Inittialize!$F$5+Stand!E124*Inittialize!$F$6+Stand!E125*Inittialize!$F$7+Stand!E126*Inittialize!$F$8+Stand!E127*Inittialize!$F$9+Stand!E128*Inittialize!$F$10+Stand!E129*Inittialize!$F$11+Stand!E152*Inittialize!$F$2)*2</f>
        <v>-1.4904698126471669</v>
      </c>
      <c r="F119">
        <f>SUM(Stand!F121*Inittialize!$F$3+Stand!F122*Inittialize!$F$4+Stand!F123*Inittialize!$F$5+Stand!F124*Inittialize!$F$6+Stand!F125*Inittialize!$F$7+Stand!F126*Inittialize!$F$8+Stand!F127*Inittialize!$F$9+Stand!F128*Inittialize!$F$10+Stand!F129*Inittialize!$F$11+Stand!F152*Inittialize!$F$2)*2</f>
        <v>-1.4874975491144364</v>
      </c>
      <c r="G119">
        <f>SUM(Stand!G121*Inittialize!$F$3+Stand!G122*Inittialize!$F$4+Stand!G123*Inittialize!$F$5+Stand!G124*Inittialize!$F$6+Stand!G125*Inittialize!$F$7+Stand!G126*Inittialize!$F$8+Stand!G127*Inittialize!$F$9+Stand!G128*Inittialize!$F$10+Stand!G129*Inittialize!$F$11+Stand!G152*Inittialize!$F$2)*2</f>
        <v>-1.4771055665184771</v>
      </c>
      <c r="H119">
        <f>SUM(Stand!H121*Inittialize!$F$3+Stand!H122*Inittialize!$F$4+Stand!H123*Inittialize!$F$5+Stand!H124*Inittialize!$F$6+Stand!H125*Inittialize!$F$7+Stand!H126*Inittialize!$F$8+Stand!H127*Inittialize!$F$9+Stand!H128*Inittialize!$F$10+Stand!H129*Inittialize!$F$11+Stand!H152*Inittialize!$F$2)*2</f>
        <v>-1.4550918781972377</v>
      </c>
      <c r="I119">
        <f>SUM(Stand!I121*Inittialize!$F$3+Stand!I122*Inittialize!$F$4+Stand!I123*Inittialize!$F$5+Stand!I124*Inittialize!$F$6+Stand!I125*Inittialize!$F$7+Stand!I126*Inittialize!$F$8+Stand!I127*Inittialize!$F$9+Stand!I128*Inittialize!$F$10+Stand!I129*Inittialize!$F$11+Stand!I152*Inittialize!$F$2)*2</f>
        <v>-1.4577755813122062</v>
      </c>
      <c r="J119">
        <f>SUM(Stand!J121*Inittialize!$F$3+Stand!J122*Inittialize!$F$4+Stand!J123*Inittialize!$F$5+Stand!J124*Inittialize!$F$6+Stand!J125*Inittialize!$F$7+Stand!J126*Inittialize!$F$8+Stand!J127*Inittialize!$F$9+Stand!J128*Inittialize!$F$10+Stand!J129*Inittialize!$F$11+Stand!J152*Inittialize!$F$2)*2</f>
        <v>-1.5035733979669499</v>
      </c>
      <c r="K119">
        <f>SUM(Stand!K121*Inittialize!$F$3+Stand!K122*Inittialize!$F$4+Stand!K123*Inittialize!$F$5+Stand!K124*Inittialize!$F$6+Stand!K125*Inittialize!$F$7+Stand!K126*Inittialize!$F$8+Stand!K127*Inittialize!$F$9+Stand!K128*Inittialize!$F$10+Stand!K129*Inittialize!$F$11+Stand!K152*Inittialize!$F$2)*2</f>
        <v>-1.5584745373344842</v>
      </c>
    </row>
    <row r="120" spans="1:11" x14ac:dyDescent="0.3">
      <c r="A120">
        <v>18</v>
      </c>
      <c r="B120">
        <f>SUM(Stand!B122*Inittialize!$F$3+Stand!B123*Inittialize!$F$4+Stand!B124*Inittialize!$F$5+Stand!B125*Inittialize!$F$6+Stand!B126*Inittialize!$F$7+Stand!B127*Inittialize!$F$8+Stand!B128*Inittialize!$F$9+Stand!B129*Inittialize!$F$10+Stand!B130*Inittialize!$F$11+Stand!B153*Inittialize!$F$2)*2</f>
        <v>-1.6608940734009698</v>
      </c>
      <c r="C120">
        <f>SUM(Stand!C122*Inittialize!$F$3+Stand!C123*Inittialize!$F$4+Stand!C124*Inittialize!$F$5+Stand!C125*Inittialize!$F$6+Stand!C126*Inittialize!$F$7+Stand!C127*Inittialize!$F$8+Stand!C128*Inittialize!$F$9+Stand!C129*Inittialize!$F$10+Stand!C130*Inittialize!$F$11+Stand!C153*Inittialize!$F$2)*2</f>
        <v>-1.5938482191974095</v>
      </c>
      <c r="D120">
        <f>SUM(Stand!D122*Inittialize!$F$3+Stand!D123*Inittialize!$F$4+Stand!D124*Inittialize!$F$5+Stand!D125*Inittialize!$F$6+Stand!D126*Inittialize!$F$7+Stand!D127*Inittialize!$F$8+Stand!D128*Inittialize!$F$9+Stand!D129*Inittialize!$F$10+Stand!D130*Inittialize!$F$11+Stand!D153*Inittialize!$F$2)*2</f>
        <v>-1.5922658316536182</v>
      </c>
      <c r="E120">
        <f>SUM(Stand!E122*Inittialize!$F$3+Stand!E123*Inittialize!$F$4+Stand!E124*Inittialize!$F$5+Stand!E125*Inittialize!$F$6+Stand!E126*Inittialize!$F$7+Stand!E127*Inittialize!$F$8+Stand!E128*Inittialize!$F$9+Stand!E129*Inittialize!$F$10+Stand!E130*Inittialize!$F$11+Stand!E153*Inittialize!$F$2)*2</f>
        <v>-1.5906076981618353</v>
      </c>
      <c r="F120">
        <f>SUM(Stand!F122*Inittialize!$F$3+Stand!F123*Inittialize!$F$4+Stand!F124*Inittialize!$F$5+Stand!F125*Inittialize!$F$6+Stand!F126*Inittialize!$F$7+Stand!F127*Inittialize!$F$8+Stand!F128*Inittialize!$F$9+Stand!F129*Inittialize!$F$10+Stand!F130*Inittialize!$F$11+Stand!F153*Inittialize!$F$2)*2</f>
        <v>-1.5891754322103384</v>
      </c>
      <c r="G120">
        <f>SUM(Stand!G122*Inittialize!$F$3+Stand!G123*Inittialize!$F$4+Stand!G124*Inittialize!$F$5+Stand!G125*Inittialize!$F$6+Stand!G126*Inittialize!$F$7+Stand!G127*Inittialize!$F$8+Stand!G128*Inittialize!$F$9+Stand!G129*Inittialize!$F$10+Stand!G130*Inittialize!$F$11+Stand!G153*Inittialize!$F$2)*2</f>
        <v>-1.5840063738197934</v>
      </c>
      <c r="H120">
        <f>SUM(Stand!H122*Inittialize!$F$3+Stand!H123*Inittialize!$F$4+Stand!H124*Inittialize!$F$5+Stand!H125*Inittialize!$F$6+Stand!H126*Inittialize!$F$7+Stand!H127*Inittialize!$F$8+Stand!H128*Inittialize!$F$9+Stand!H129*Inittialize!$F$10+Stand!H130*Inittialize!$F$11+Stand!H153*Inittialize!$F$2)*2</f>
        <v>-1.5733496574558192</v>
      </c>
      <c r="I120">
        <f>SUM(Stand!I122*Inittialize!$F$3+Stand!I123*Inittialize!$F$4+Stand!I124*Inittialize!$F$5+Stand!I125*Inittialize!$F$6+Stand!I126*Inittialize!$F$7+Stand!I127*Inittialize!$F$8+Stand!I128*Inittialize!$F$9+Stand!I129*Inittialize!$F$10+Stand!I130*Inittialize!$F$11+Stand!I153*Inittialize!$F$2)*2</f>
        <v>-1.5704899754535542</v>
      </c>
      <c r="J120">
        <f>SUM(Stand!J122*Inittialize!$F$3+Stand!J123*Inittialize!$F$4+Stand!J124*Inittialize!$F$5+Stand!J125*Inittialize!$F$6+Stand!J126*Inittialize!$F$7+Stand!J127*Inittialize!$F$8+Stand!J128*Inittialize!$F$9+Stand!J129*Inittialize!$F$10+Stand!J130*Inittialize!$F$11+Stand!J153*Inittialize!$F$2)*2</f>
        <v>-1.5756374044909853</v>
      </c>
      <c r="K120">
        <f>SUM(Stand!K122*Inittialize!$F$3+Stand!K123*Inittialize!$F$4+Stand!K124*Inittialize!$F$5+Stand!K125*Inittialize!$F$6+Stand!K126*Inittialize!$F$7+Stand!K127*Inittialize!$F$8+Stand!K128*Inittialize!$F$9+Stand!K129*Inittialize!$F$10+Stand!K130*Inittialize!$F$11+Stand!K153*Inittialize!$F$2)*2</f>
        <v>-1.6253911148210882</v>
      </c>
    </row>
    <row r="121" spans="1:11" x14ac:dyDescent="0.3">
      <c r="A121">
        <v>19</v>
      </c>
      <c r="B121">
        <f>SUM(Stand!B123*Inittialize!$F$3+Stand!B124*Inittialize!$F$4+Stand!B125*Inittialize!$F$5+Stand!B126*Inittialize!$F$6+Stand!B127*Inittialize!$F$7+Stand!B128*Inittialize!$F$8+Stand!B129*Inittialize!$F$9+Stand!B130*Inittialize!$F$10+Stand!B131*Inittialize!$F$11+Stand!B154*Inittialize!$F$2)*2</f>
        <v>-1.7449528568141301</v>
      </c>
      <c r="C121">
        <f>SUM(Stand!C123*Inittialize!$F$3+Stand!C124*Inittialize!$F$4+Stand!C125*Inittialize!$F$5+Stand!C126*Inittialize!$F$6+Stand!C127*Inittialize!$F$7+Stand!C128*Inittialize!$F$8+Stand!C129*Inittialize!$F$9+Stand!C130*Inittialize!$F$10+Stand!C131*Inittialize!$F$11+Stand!C154*Inittialize!$F$2)*2</f>
        <v>-1.7104605360778402</v>
      </c>
      <c r="D121">
        <f>SUM(Stand!D123*Inittialize!$F$3+Stand!D124*Inittialize!$F$4+Stand!D125*Inittialize!$F$5+Stand!D126*Inittialize!$F$6+Stand!D127*Inittialize!$F$7+Stand!D128*Inittialize!$F$8+Stand!D129*Inittialize!$F$9+Stand!D130*Inittialize!$F$10+Stand!D131*Inittialize!$F$11+Stand!D154*Inittialize!$F$2)*2</f>
        <v>-1.7099537911843465</v>
      </c>
      <c r="E121">
        <f>SUM(Stand!E123*Inittialize!$F$3+Stand!E124*Inittialize!$F$4+Stand!E125*Inittialize!$F$5+Stand!E126*Inittialize!$F$6+Stand!E127*Inittialize!$F$7+Stand!E128*Inittialize!$F$8+Stand!E129*Inittialize!$F$9+Stand!E130*Inittialize!$F$10+Stand!E131*Inittialize!$F$11+Stand!E154*Inittialize!$F$2)*2</f>
        <v>-1.7094204164667819</v>
      </c>
      <c r="F121">
        <f>SUM(Stand!F123*Inittialize!$F$3+Stand!F124*Inittialize!$F$4+Stand!F125*Inittialize!$F$5+Stand!F126*Inittialize!$F$6+Stand!F127*Inittialize!$F$7+Stand!F128*Inittialize!$F$8+Stand!F129*Inittialize!$F$9+Stand!F130*Inittialize!$F$10+Stand!F131*Inittialize!$F$11+Stand!F154*Inittialize!$F$2)*2</f>
        <v>-1.7089609497545726</v>
      </c>
      <c r="G121">
        <f>SUM(Stand!G123*Inittialize!$F$3+Stand!G124*Inittialize!$F$4+Stand!G125*Inittialize!$F$5+Stand!G126*Inittialize!$F$6+Stand!G127*Inittialize!$F$7+Stand!G128*Inittialize!$F$8+Stand!G129*Inittialize!$F$9+Stand!G130*Inittialize!$F$10+Stand!G131*Inittialize!$F$11+Stand!G154*Inittialize!$F$2)*2</f>
        <v>-1.7072558855626803</v>
      </c>
      <c r="H121">
        <f>SUM(Stand!H123*Inittialize!$F$3+Stand!H124*Inittialize!$F$4+Stand!H125*Inittialize!$F$5+Stand!H126*Inittialize!$F$6+Stand!H127*Inittialize!$F$7+Stand!H128*Inittialize!$F$8+Stand!H129*Inittialize!$F$9+Stand!H130*Inittialize!$F$10+Stand!H131*Inittialize!$F$11+Stand!H154*Inittialize!$F$2)*2</f>
        <v>-1.7037036467746889</v>
      </c>
      <c r="I121">
        <f>SUM(Stand!I123*Inittialize!$F$3+Stand!I124*Inittialize!$F$4+Stand!I125*Inittialize!$F$5+Stand!I126*Inittialize!$F$6+Stand!I127*Inittialize!$F$7+Stand!I128*Inittialize!$F$8+Stand!I129*Inittialize!$F$9+Stand!I130*Inittialize!$F$10+Stand!I131*Inittialize!$F$11+Stand!I154*Inittialize!$F$2)*2</f>
        <v>-1.7029838379716977</v>
      </c>
      <c r="J121">
        <f>SUM(Stand!J123*Inittialize!$F$3+Stand!J124*Inittialize!$F$4+Stand!J125*Inittialize!$F$5+Stand!J126*Inittialize!$F$6+Stand!J127*Inittialize!$F$7+Stand!J128*Inittialize!$F$8+Stand!J129*Inittialize!$F$9+Stand!J130*Inittialize!$F$10+Stand!J131*Inittialize!$F$11+Stand!J154*Inittialize!$F$2)*2</f>
        <v>-1.7016652067465781</v>
      </c>
      <c r="K121">
        <f>SUM(Stand!K123*Inittialize!$F$3+Stand!K124*Inittialize!$F$4+Stand!K125*Inittialize!$F$5+Stand!K126*Inittialize!$F$6+Stand!K127*Inittialize!$F$7+Stand!K128*Inittialize!$F$8+Stand!K129*Inittialize!$F$9+Stand!K130*Inittialize!$F$10+Stand!K131*Inittialize!$F$11+Stand!K154*Inittialize!$F$2)*2</f>
        <v>-1.7094498982342485</v>
      </c>
    </row>
    <row r="122" spans="1:11" x14ac:dyDescent="0.3">
      <c r="A122">
        <v>20</v>
      </c>
      <c r="B122">
        <f>SUM(Stand!B124*Inittialize!$F$3+Stand!B125*Inittialize!$F$4+Stand!B126*Inittialize!$F$5+Stand!B127*Inittialize!$F$6+Stand!B128*Inittialize!$F$7+Stand!B129*Inittialize!$F$8+Stand!B130*Inittialize!$F$9+Stand!B131*Inittialize!$F$10+Stand!B132*Inittialize!$F$11+Stand!B155*Inittialize!$F$2)*2</f>
        <v>-1.8461538461538463</v>
      </c>
      <c r="C122">
        <f>SUM(Stand!C124*Inittialize!$F$3+Stand!C125*Inittialize!$F$4+Stand!C126*Inittialize!$F$5+Stand!C127*Inittialize!$F$6+Stand!C128*Inittialize!$F$7+Stand!C129*Inittialize!$F$8+Stand!C130*Inittialize!$F$9+Stand!C131*Inittialize!$F$10+Stand!C132*Inittialize!$F$11+Stand!C155*Inittialize!$F$2)*2</f>
        <v>-1.8461538461538463</v>
      </c>
      <c r="D122">
        <f>SUM(Stand!D124*Inittialize!$F$3+Stand!D125*Inittialize!$F$4+Stand!D126*Inittialize!$F$5+Stand!D127*Inittialize!$F$6+Stand!D128*Inittialize!$F$7+Stand!D129*Inittialize!$F$8+Stand!D130*Inittialize!$F$9+Stand!D131*Inittialize!$F$10+Stand!D132*Inittialize!$F$11+Stand!D155*Inittialize!$F$2)*2</f>
        <v>-1.8461538461538463</v>
      </c>
      <c r="E122">
        <f>SUM(Stand!E124*Inittialize!$F$3+Stand!E125*Inittialize!$F$4+Stand!E126*Inittialize!$F$5+Stand!E127*Inittialize!$F$6+Stand!E128*Inittialize!$F$7+Stand!E129*Inittialize!$F$8+Stand!E130*Inittialize!$F$9+Stand!E131*Inittialize!$F$10+Stand!E132*Inittialize!$F$11+Stand!E155*Inittialize!$F$2)*2</f>
        <v>-1.8461538461538463</v>
      </c>
      <c r="F122">
        <f>SUM(Stand!F124*Inittialize!$F$3+Stand!F125*Inittialize!$F$4+Stand!F126*Inittialize!$F$5+Stand!F127*Inittialize!$F$6+Stand!F128*Inittialize!$F$7+Stand!F129*Inittialize!$F$8+Stand!F130*Inittialize!$F$9+Stand!F131*Inittialize!$F$10+Stand!F132*Inittialize!$F$11+Stand!F155*Inittialize!$F$2)*2</f>
        <v>-1.8461538461538463</v>
      </c>
      <c r="G122">
        <f>SUM(Stand!G124*Inittialize!$F$3+Stand!G125*Inittialize!$F$4+Stand!G126*Inittialize!$F$5+Stand!G127*Inittialize!$F$6+Stand!G128*Inittialize!$F$7+Stand!G129*Inittialize!$F$8+Stand!G130*Inittialize!$F$9+Stand!G131*Inittialize!$F$10+Stand!G132*Inittialize!$F$11+Stand!G155*Inittialize!$F$2)*2</f>
        <v>-1.8461538461538463</v>
      </c>
      <c r="H122">
        <f>SUM(Stand!H124*Inittialize!$F$3+Stand!H125*Inittialize!$F$4+Stand!H126*Inittialize!$F$5+Stand!H127*Inittialize!$F$6+Stand!H128*Inittialize!$F$7+Stand!H129*Inittialize!$F$8+Stand!H130*Inittialize!$F$9+Stand!H131*Inittialize!$F$10+Stand!H132*Inittialize!$F$11+Stand!H155*Inittialize!$F$2)*2</f>
        <v>-1.8461538461538463</v>
      </c>
      <c r="I122">
        <f>SUM(Stand!I124*Inittialize!$F$3+Stand!I125*Inittialize!$F$4+Stand!I126*Inittialize!$F$5+Stand!I127*Inittialize!$F$6+Stand!I128*Inittialize!$F$7+Stand!I129*Inittialize!$F$8+Stand!I130*Inittialize!$F$9+Stand!I131*Inittialize!$F$10+Stand!I132*Inittialize!$F$11+Stand!I155*Inittialize!$F$2)*2</f>
        <v>-1.8461538461538463</v>
      </c>
      <c r="J122">
        <f>SUM(Stand!J124*Inittialize!$F$3+Stand!J125*Inittialize!$F$4+Stand!J126*Inittialize!$F$5+Stand!J127*Inittialize!$F$6+Stand!J128*Inittialize!$F$7+Stand!J129*Inittialize!$F$8+Stand!J130*Inittialize!$F$9+Stand!J131*Inittialize!$F$10+Stand!J132*Inittialize!$F$11+Stand!J155*Inittialize!$F$2)*2</f>
        <v>-1.8461538461538463</v>
      </c>
      <c r="K122">
        <f>SUM(Stand!K124*Inittialize!$F$3+Stand!K125*Inittialize!$F$4+Stand!K126*Inittialize!$F$5+Stand!K127*Inittialize!$F$6+Stand!K128*Inittialize!$F$7+Stand!K129*Inittialize!$F$8+Stand!K130*Inittialize!$F$9+Stand!K131*Inittialize!$F$10+Stand!K132*Inittialize!$F$11+Stand!K155*Inittialize!$F$2)*2</f>
        <v>-1.8461538461538463</v>
      </c>
    </row>
    <row r="123" spans="1:11" x14ac:dyDescent="0.3">
      <c r="A123">
        <v>21</v>
      </c>
      <c r="B123">
        <v>-2</v>
      </c>
      <c r="C123">
        <v>-2</v>
      </c>
      <c r="D123">
        <v>-2</v>
      </c>
      <c r="E123">
        <v>-2</v>
      </c>
      <c r="F123">
        <v>-2</v>
      </c>
      <c r="G123">
        <v>-2</v>
      </c>
      <c r="H123">
        <v>-2</v>
      </c>
      <c r="I123">
        <v>-2</v>
      </c>
      <c r="J123">
        <v>-2</v>
      </c>
      <c r="K123">
        <v>-2</v>
      </c>
    </row>
    <row r="124" spans="1:11" x14ac:dyDescent="0.3">
      <c r="A124">
        <v>22</v>
      </c>
      <c r="B124">
        <v>-2</v>
      </c>
      <c r="C124">
        <v>-2</v>
      </c>
      <c r="D124">
        <v>-2</v>
      </c>
      <c r="E124">
        <v>-2</v>
      </c>
      <c r="F124">
        <v>-2</v>
      </c>
      <c r="G124">
        <v>-2</v>
      </c>
      <c r="H124">
        <v>-2</v>
      </c>
      <c r="I124">
        <v>-2</v>
      </c>
      <c r="J124">
        <v>-2</v>
      </c>
      <c r="K124">
        <v>-2</v>
      </c>
    </row>
    <row r="125" spans="1:11" x14ac:dyDescent="0.3">
      <c r="A125">
        <v>23</v>
      </c>
      <c r="B125">
        <v>-2</v>
      </c>
      <c r="C125">
        <v>-2</v>
      </c>
      <c r="D125">
        <v>-2</v>
      </c>
      <c r="E125">
        <v>-2</v>
      </c>
      <c r="F125">
        <v>-2</v>
      </c>
      <c r="G125">
        <v>-2</v>
      </c>
      <c r="H125">
        <v>-2</v>
      </c>
      <c r="I125">
        <v>-2</v>
      </c>
      <c r="J125">
        <v>-2</v>
      </c>
      <c r="K125">
        <v>-2</v>
      </c>
    </row>
    <row r="126" spans="1:11" x14ac:dyDescent="0.3">
      <c r="A126">
        <v>24</v>
      </c>
      <c r="B126">
        <v>-2</v>
      </c>
      <c r="C126">
        <v>-2</v>
      </c>
      <c r="D126">
        <v>-2</v>
      </c>
      <c r="E126">
        <v>-2</v>
      </c>
      <c r="F126">
        <v>-2</v>
      </c>
      <c r="G126">
        <v>-2</v>
      </c>
      <c r="H126">
        <v>-2</v>
      </c>
      <c r="I126">
        <v>-2</v>
      </c>
      <c r="J126">
        <v>-2</v>
      </c>
      <c r="K126">
        <v>-2</v>
      </c>
    </row>
    <row r="127" spans="1:11" x14ac:dyDescent="0.3">
      <c r="A127">
        <v>25</v>
      </c>
      <c r="B127">
        <v>-2</v>
      </c>
      <c r="C127">
        <v>-2</v>
      </c>
      <c r="D127">
        <v>-2</v>
      </c>
      <c r="E127">
        <v>-2</v>
      </c>
      <c r="F127">
        <v>-2</v>
      </c>
      <c r="G127">
        <v>-2</v>
      </c>
      <c r="H127">
        <v>-2</v>
      </c>
      <c r="I127">
        <v>-2</v>
      </c>
      <c r="J127">
        <v>-2</v>
      </c>
      <c r="K127">
        <v>-2</v>
      </c>
    </row>
    <row r="128" spans="1:11" x14ac:dyDescent="0.3">
      <c r="A128">
        <v>26</v>
      </c>
      <c r="B128">
        <v>-2</v>
      </c>
      <c r="C128">
        <v>-2</v>
      </c>
      <c r="D128">
        <v>-2</v>
      </c>
      <c r="E128">
        <v>-2</v>
      </c>
      <c r="F128">
        <v>-2</v>
      </c>
      <c r="G128">
        <v>-2</v>
      </c>
      <c r="H128">
        <v>-2</v>
      </c>
      <c r="I128">
        <v>-2</v>
      </c>
      <c r="J128">
        <v>-2</v>
      </c>
      <c r="K128">
        <v>-2</v>
      </c>
    </row>
    <row r="129" spans="1:11" x14ac:dyDescent="0.3">
      <c r="A129">
        <v>27</v>
      </c>
      <c r="B129">
        <v>-2</v>
      </c>
      <c r="C129">
        <v>-2</v>
      </c>
      <c r="D129">
        <v>-2</v>
      </c>
      <c r="E129">
        <v>-2</v>
      </c>
      <c r="F129">
        <v>-2</v>
      </c>
      <c r="G129">
        <v>-2</v>
      </c>
      <c r="H129">
        <v>-2</v>
      </c>
      <c r="I129">
        <v>-2</v>
      </c>
      <c r="J129">
        <v>-2</v>
      </c>
      <c r="K129">
        <v>-2</v>
      </c>
    </row>
    <row r="130" spans="1:11" x14ac:dyDescent="0.3">
      <c r="A130">
        <v>28</v>
      </c>
      <c r="B130">
        <v>-2</v>
      </c>
      <c r="C130">
        <v>-2</v>
      </c>
      <c r="D130">
        <v>-2</v>
      </c>
      <c r="E130">
        <v>-2</v>
      </c>
      <c r="F130">
        <v>-2</v>
      </c>
      <c r="G130">
        <v>-2</v>
      </c>
      <c r="H130">
        <v>-2</v>
      </c>
      <c r="I130">
        <v>-2</v>
      </c>
      <c r="J130">
        <v>-2</v>
      </c>
      <c r="K130">
        <v>-2</v>
      </c>
    </row>
    <row r="131" spans="1:11" x14ac:dyDescent="0.3">
      <c r="A131">
        <v>29</v>
      </c>
      <c r="B131">
        <v>-2</v>
      </c>
      <c r="C131">
        <v>-2</v>
      </c>
      <c r="D131">
        <v>-2</v>
      </c>
      <c r="E131">
        <v>-2</v>
      </c>
      <c r="F131">
        <v>-2</v>
      </c>
      <c r="G131">
        <v>-2</v>
      </c>
      <c r="H131">
        <v>-2</v>
      </c>
      <c r="I131">
        <v>-2</v>
      </c>
      <c r="J131">
        <v>-2</v>
      </c>
      <c r="K131">
        <v>-2</v>
      </c>
    </row>
    <row r="132" spans="1:11" x14ac:dyDescent="0.3">
      <c r="A132">
        <v>30</v>
      </c>
      <c r="B132">
        <v>-2</v>
      </c>
      <c r="C132">
        <v>-2</v>
      </c>
      <c r="D132">
        <v>-2</v>
      </c>
      <c r="E132">
        <v>-2</v>
      </c>
      <c r="F132">
        <v>-2</v>
      </c>
      <c r="G132">
        <v>-2</v>
      </c>
      <c r="H132">
        <v>-2</v>
      </c>
      <c r="I132">
        <v>-2</v>
      </c>
      <c r="J132">
        <v>-2</v>
      </c>
      <c r="K132">
        <v>-2</v>
      </c>
    </row>
    <row r="133" spans="1:11" x14ac:dyDescent="0.3">
      <c r="A133">
        <v>31</v>
      </c>
      <c r="B133">
        <v>-2</v>
      </c>
      <c r="C133">
        <v>-2</v>
      </c>
      <c r="D133">
        <v>-2</v>
      </c>
      <c r="E133">
        <v>-2</v>
      </c>
      <c r="F133">
        <v>-2</v>
      </c>
      <c r="G133">
        <v>-2</v>
      </c>
      <c r="H133">
        <v>-2</v>
      </c>
      <c r="I133">
        <v>-2</v>
      </c>
      <c r="J133">
        <v>-2</v>
      </c>
      <c r="K133">
        <v>-2</v>
      </c>
    </row>
    <row r="135" spans="1:11" x14ac:dyDescent="0.3">
      <c r="A135" t="s">
        <v>4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3">
      <c r="A136">
        <v>12</v>
      </c>
      <c r="B136">
        <f>SUM(Stand!B138*Inittialize!$F$3+Stand!B139*Inittialize!$F$4+Stand!B140*Inittialize!$F$5+Stand!B141*Inittialize!$F$6+Stand!B142*Inittialize!$F$7+Stand!B143*Inittialize!$F$8+Stand!B144*Inittialize!$F$9+Stand!B145*Inittialize!$F$10+Stand!B146*Inittialize!$F$11+Stand!B137*Inittialize!$F$2)*2</f>
        <v>-1.2831457992863802</v>
      </c>
      <c r="C136">
        <f>SUM(Stand!C138*Inittialize!$F$3+Stand!C139*Inittialize!$F$4+Stand!C140*Inittialize!$F$5+Stand!C141*Inittialize!$F$6+Stand!C142*Inittialize!$F$7+Stand!C143*Inittialize!$F$8+Stand!C144*Inittialize!$F$9+Stand!C145*Inittialize!$F$10+Stand!C146*Inittialize!$F$11+Stand!C137*Inittialize!$F$2)*2</f>
        <v>-1.1602152168647202</v>
      </c>
      <c r="D136">
        <f>SUM(Stand!D138*Inittialize!$F$3+Stand!D139*Inittialize!$F$4+Stand!D140*Inittialize!$F$5+Stand!D141*Inittialize!$F$6+Stand!D142*Inittialize!$F$7+Stand!D143*Inittialize!$F$8+Stand!D144*Inittialize!$F$9+Stand!D145*Inittialize!$F$10+Stand!D146*Inittialize!$F$11+Stand!D137*Inittialize!$F$2)*2</f>
        <v>-1.1545469569177869</v>
      </c>
      <c r="E136">
        <f>SUM(Stand!E138*Inittialize!$F$3+Stand!E139*Inittialize!$F$4+Stand!E140*Inittialize!$F$5+Stand!E141*Inittialize!$F$6+Stand!E142*Inittialize!$F$7+Stand!E143*Inittialize!$F$8+Stand!E144*Inittialize!$F$9+Stand!E145*Inittialize!$F$10+Stand!E146*Inittialize!$F$11+Stand!E137*Inittialize!$F$2)*2</f>
        <v>-1.1486496904481307</v>
      </c>
      <c r="F136">
        <f>SUM(Stand!F138*Inittialize!$F$3+Stand!F139*Inittialize!$F$4+Stand!F140*Inittialize!$F$5+Stand!F141*Inittialize!$F$6+Stand!F142*Inittialize!$F$7+Stand!F143*Inittialize!$F$8+Stand!F144*Inittialize!$F$9+Stand!F145*Inittialize!$F$10+Stand!F146*Inittialize!$F$11+Stand!F137*Inittialize!$F$2)*2</f>
        <v>-1.14357023099222</v>
      </c>
      <c r="G136">
        <f>SUM(Stand!G138*Inittialize!$F$3+Stand!G139*Inittialize!$F$4+Stand!G140*Inittialize!$F$5+Stand!G141*Inittialize!$F$6+Stand!G142*Inittialize!$F$7+Stand!G143*Inittialize!$F$8+Stand!G144*Inittialize!$F$9+Stand!G145*Inittialize!$F$10+Stand!G146*Inittialize!$F$11+Stand!G137*Inittialize!$F$2)*2</f>
        <v>-1.1254961385907947</v>
      </c>
      <c r="H136">
        <f>SUM(Stand!H138*Inittialize!$F$3+Stand!H139*Inittialize!$F$4+Stand!H140*Inittialize!$F$5+Stand!H141*Inittialize!$F$6+Stand!H142*Inittialize!$F$7+Stand!H143*Inittialize!$F$8+Stand!H144*Inittialize!$F$9+Stand!H145*Inittialize!$F$10+Stand!H146*Inittialize!$F$11+Stand!H137*Inittialize!$F$2)*2</f>
        <v>-1.096976306643797</v>
      </c>
      <c r="I136">
        <f>SUM(Stand!I138*Inittialize!$F$3+Stand!I139*Inittialize!$F$4+Stand!I140*Inittialize!$F$5+Stand!I141*Inittialize!$F$6+Stand!I142*Inittialize!$F$7+Stand!I143*Inittialize!$F$8+Stand!I144*Inittialize!$F$9+Stand!I145*Inittialize!$F$10+Stand!I146*Inittialize!$F$11+Stand!I137*Inittialize!$F$2)*2</f>
        <v>-1.1392862890595978</v>
      </c>
      <c r="J136">
        <f>SUM(Stand!J138*Inittialize!$F$3+Stand!J139*Inittialize!$F$4+Stand!J140*Inittialize!$F$5+Stand!J141*Inittialize!$F$6+Stand!J142*Inittialize!$F$7+Stand!J143*Inittialize!$F$8+Stand!J144*Inittialize!$F$9+Stand!J145*Inittialize!$F$10+Stand!J146*Inittialize!$F$11+Stand!J137*Inittialize!$F$2)*2</f>
        <v>-1.188912903526653</v>
      </c>
      <c r="K136">
        <f>SUM(Stand!K138*Inittialize!$F$3+Stand!K139*Inittialize!$F$4+Stand!K140*Inittialize!$F$5+Stand!K141*Inittialize!$F$6+Stand!K142*Inittialize!$F$7+Stand!K143*Inittialize!$F$8+Stand!K144*Inittialize!$F$9+Stand!K145*Inittialize!$F$10+Stand!K146*Inittialize!$F$11+Stand!K137*Inittialize!$F$2)*2</f>
        <v>-1.2476428407064986</v>
      </c>
    </row>
    <row r="137" spans="1:11" x14ac:dyDescent="0.3">
      <c r="A137">
        <v>13</v>
      </c>
      <c r="B137">
        <f>SUM(Stand!B139*Inittialize!$F$3+Stand!B140*Inittialize!$F$4+Stand!B141*Inittialize!$F$5+Stand!B142*Inittialize!$F$6+Stand!B143*Inittialize!$F$7+Stand!B144*Inittialize!$F$8+Stand!B145*Inittialize!$F$9+Stand!B146*Inittialize!$F$10+Stand!B147*Inittialize!$F$11+Stand!B138*Inittialize!$F$2)*2</f>
        <v>-1.2831457992863802</v>
      </c>
      <c r="C137">
        <f>SUM(Stand!C139*Inittialize!$F$3+Stand!C140*Inittialize!$F$4+Stand!C141*Inittialize!$F$5+Stand!C142*Inittialize!$F$6+Stand!C143*Inittialize!$F$7+Stand!C144*Inittialize!$F$8+Stand!C145*Inittialize!$F$9+Stand!C146*Inittialize!$F$10+Stand!C147*Inittialize!$F$11+Stand!C138*Inittialize!$F$2)*2</f>
        <v>-1.1602152168647202</v>
      </c>
      <c r="D137">
        <f>SUM(Stand!D139*Inittialize!$F$3+Stand!D140*Inittialize!$F$4+Stand!D141*Inittialize!$F$5+Stand!D142*Inittialize!$F$6+Stand!D143*Inittialize!$F$7+Stand!D144*Inittialize!$F$8+Stand!D145*Inittialize!$F$9+Stand!D146*Inittialize!$F$10+Stand!D147*Inittialize!$F$11+Stand!D138*Inittialize!$F$2)*2</f>
        <v>-1.1545469569177869</v>
      </c>
      <c r="E137">
        <f>SUM(Stand!E139*Inittialize!$F$3+Stand!E140*Inittialize!$F$4+Stand!E141*Inittialize!$F$5+Stand!E142*Inittialize!$F$6+Stand!E143*Inittialize!$F$7+Stand!E144*Inittialize!$F$8+Stand!E145*Inittialize!$F$9+Stand!E146*Inittialize!$F$10+Stand!E147*Inittialize!$F$11+Stand!E138*Inittialize!$F$2)*2</f>
        <v>-1.1486496904481309</v>
      </c>
      <c r="F137">
        <f>SUM(Stand!F139*Inittialize!$F$3+Stand!F140*Inittialize!$F$4+Stand!F141*Inittialize!$F$5+Stand!F142*Inittialize!$F$6+Stand!F143*Inittialize!$F$7+Stand!F144*Inittialize!$F$8+Stand!F145*Inittialize!$F$9+Stand!F146*Inittialize!$F$10+Stand!F147*Inittialize!$F$11+Stand!F138*Inittialize!$F$2)*2</f>
        <v>-1.1435702309922202</v>
      </c>
      <c r="G137">
        <f>SUM(Stand!G139*Inittialize!$F$3+Stand!G140*Inittialize!$F$4+Stand!G141*Inittialize!$F$5+Stand!G142*Inittialize!$F$6+Stand!G143*Inittialize!$F$7+Stand!G144*Inittialize!$F$8+Stand!G145*Inittialize!$F$9+Stand!G146*Inittialize!$F$10+Stand!G147*Inittialize!$F$11+Stand!G138*Inittialize!$F$2)*2</f>
        <v>-1.1254961385907944</v>
      </c>
      <c r="H137">
        <f>SUM(Stand!H139*Inittialize!$F$3+Stand!H140*Inittialize!$F$4+Stand!H141*Inittialize!$F$5+Stand!H142*Inittialize!$F$6+Stand!H143*Inittialize!$F$7+Stand!H144*Inittialize!$F$8+Stand!H145*Inittialize!$F$9+Stand!H146*Inittialize!$F$10+Stand!H147*Inittialize!$F$11+Stand!H138*Inittialize!$F$2)*2</f>
        <v>-1.096976306643797</v>
      </c>
      <c r="I137">
        <f>SUM(Stand!I139*Inittialize!$F$3+Stand!I140*Inittialize!$F$4+Stand!I141*Inittialize!$F$5+Stand!I142*Inittialize!$F$6+Stand!I143*Inittialize!$F$7+Stand!I144*Inittialize!$F$8+Stand!I145*Inittialize!$F$9+Stand!I146*Inittialize!$F$10+Stand!I147*Inittialize!$F$11+Stand!I138*Inittialize!$F$2)*2</f>
        <v>-1.1392862890595978</v>
      </c>
      <c r="J137">
        <f>SUM(Stand!J139*Inittialize!$F$3+Stand!J140*Inittialize!$F$4+Stand!J141*Inittialize!$F$5+Stand!J142*Inittialize!$F$6+Stand!J143*Inittialize!$F$7+Stand!J144*Inittialize!$F$8+Stand!J145*Inittialize!$F$9+Stand!J146*Inittialize!$F$10+Stand!J147*Inittialize!$F$11+Stand!J138*Inittialize!$F$2)*2</f>
        <v>-1.188912903526653</v>
      </c>
      <c r="K137">
        <f>SUM(Stand!K139*Inittialize!$F$3+Stand!K140*Inittialize!$F$4+Stand!K141*Inittialize!$F$5+Stand!K142*Inittialize!$F$6+Stand!K143*Inittialize!$F$7+Stand!K144*Inittialize!$F$8+Stand!K145*Inittialize!$F$9+Stand!K146*Inittialize!$F$10+Stand!K147*Inittialize!$F$11+Stand!K138*Inittialize!$F$2)*2</f>
        <v>-1.2476428407064986</v>
      </c>
    </row>
    <row r="138" spans="1:11" x14ac:dyDescent="0.3">
      <c r="A138">
        <v>14</v>
      </c>
      <c r="B138">
        <f>SUM(Stand!B140*Inittialize!$F$3+Stand!B141*Inittialize!$F$4+Stand!B142*Inittialize!$F$5+Stand!B143*Inittialize!$F$6+Stand!B144*Inittialize!$F$7+Stand!B145*Inittialize!$F$8+Stand!B146*Inittialize!$F$9+Stand!B147*Inittialize!$F$10+Stand!B148*Inittialize!$F$11+Stand!B139*Inittialize!$F$2)*2</f>
        <v>-1.2831457992863802</v>
      </c>
      <c r="C138">
        <f>SUM(Stand!C140*Inittialize!$F$3+Stand!C141*Inittialize!$F$4+Stand!C142*Inittialize!$F$5+Stand!C143*Inittialize!$F$6+Stand!C144*Inittialize!$F$7+Stand!C145*Inittialize!$F$8+Stand!C146*Inittialize!$F$9+Stand!C147*Inittialize!$F$10+Stand!C148*Inittialize!$F$11+Stand!C139*Inittialize!$F$2)*2</f>
        <v>-1.1602152168647202</v>
      </c>
      <c r="D138">
        <f>SUM(Stand!D140*Inittialize!$F$3+Stand!D141*Inittialize!$F$4+Stand!D142*Inittialize!$F$5+Stand!D143*Inittialize!$F$6+Stand!D144*Inittialize!$F$7+Stand!D145*Inittialize!$F$8+Stand!D146*Inittialize!$F$9+Stand!D147*Inittialize!$F$10+Stand!D148*Inittialize!$F$11+Stand!D139*Inittialize!$F$2)*2</f>
        <v>-1.1545469569177869</v>
      </c>
      <c r="E138">
        <f>SUM(Stand!E140*Inittialize!$F$3+Stand!E141*Inittialize!$F$4+Stand!E142*Inittialize!$F$5+Stand!E143*Inittialize!$F$6+Stand!E144*Inittialize!$F$7+Stand!E145*Inittialize!$F$8+Stand!E146*Inittialize!$F$9+Stand!E147*Inittialize!$F$10+Stand!E148*Inittialize!$F$11+Stand!E139*Inittialize!$F$2)*2</f>
        <v>-1.1486496904481309</v>
      </c>
      <c r="F138">
        <f>SUM(Stand!F140*Inittialize!$F$3+Stand!F141*Inittialize!$F$4+Stand!F142*Inittialize!$F$5+Stand!F143*Inittialize!$F$6+Stand!F144*Inittialize!$F$7+Stand!F145*Inittialize!$F$8+Stand!F146*Inittialize!$F$9+Stand!F147*Inittialize!$F$10+Stand!F148*Inittialize!$F$11+Stand!F139*Inittialize!$F$2)*2</f>
        <v>-1.14357023099222</v>
      </c>
      <c r="G138">
        <f>SUM(Stand!G140*Inittialize!$F$3+Stand!G141*Inittialize!$F$4+Stand!G142*Inittialize!$F$5+Stand!G143*Inittialize!$F$6+Stand!G144*Inittialize!$F$7+Stand!G145*Inittialize!$F$8+Stand!G146*Inittialize!$F$9+Stand!G147*Inittialize!$F$10+Stand!G148*Inittialize!$F$11+Stand!G139*Inittialize!$F$2)*2</f>
        <v>-1.1254961385907944</v>
      </c>
      <c r="H138">
        <f>SUM(Stand!H140*Inittialize!$F$3+Stand!H141*Inittialize!$F$4+Stand!H142*Inittialize!$F$5+Stand!H143*Inittialize!$F$6+Stand!H144*Inittialize!$F$7+Stand!H145*Inittialize!$F$8+Stand!H146*Inittialize!$F$9+Stand!H147*Inittialize!$F$10+Stand!H148*Inittialize!$F$11+Stand!H139*Inittialize!$F$2)*2</f>
        <v>-1.096976306643797</v>
      </c>
      <c r="I138">
        <f>SUM(Stand!I140*Inittialize!$F$3+Stand!I141*Inittialize!$F$4+Stand!I142*Inittialize!$F$5+Stand!I143*Inittialize!$F$6+Stand!I144*Inittialize!$F$7+Stand!I145*Inittialize!$F$8+Stand!I146*Inittialize!$F$9+Stand!I147*Inittialize!$F$10+Stand!I148*Inittialize!$F$11+Stand!I139*Inittialize!$F$2)*2</f>
        <v>-1.1392862890595978</v>
      </c>
      <c r="J138">
        <f>SUM(Stand!J140*Inittialize!$F$3+Stand!J141*Inittialize!$F$4+Stand!J142*Inittialize!$F$5+Stand!J143*Inittialize!$F$6+Stand!J144*Inittialize!$F$7+Stand!J145*Inittialize!$F$8+Stand!J146*Inittialize!$F$9+Stand!J147*Inittialize!$F$10+Stand!J148*Inittialize!$F$11+Stand!J139*Inittialize!$F$2)*2</f>
        <v>-1.188912903526653</v>
      </c>
      <c r="K138">
        <f>SUM(Stand!K140*Inittialize!$F$3+Stand!K141*Inittialize!$F$4+Stand!K142*Inittialize!$F$5+Stand!K143*Inittialize!$F$6+Stand!K144*Inittialize!$F$7+Stand!K145*Inittialize!$F$8+Stand!K146*Inittialize!$F$9+Stand!K147*Inittialize!$F$10+Stand!K148*Inittialize!$F$11+Stand!K139*Inittialize!$F$2)*2</f>
        <v>-1.2476428407064986</v>
      </c>
    </row>
    <row r="139" spans="1:11" x14ac:dyDescent="0.3">
      <c r="A139">
        <v>15</v>
      </c>
      <c r="B139">
        <f>SUM(Stand!B141*Inittialize!$F$3+Stand!B142*Inittialize!$F$4+Stand!B143*Inittialize!$F$5+Stand!B144*Inittialize!$F$6+Stand!B145*Inittialize!$F$7+Stand!B146*Inittialize!$F$8+Stand!B147*Inittialize!$F$9+Stand!B148*Inittialize!$F$10+Stand!B149*Inittialize!$F$11+Stand!B140*Inittialize!$F$2)*2</f>
        <v>-1.2831457992863802</v>
      </c>
      <c r="C139">
        <f>SUM(Stand!C141*Inittialize!$F$3+Stand!C142*Inittialize!$F$4+Stand!C143*Inittialize!$F$5+Stand!C144*Inittialize!$F$6+Stand!C145*Inittialize!$F$7+Stand!C146*Inittialize!$F$8+Stand!C147*Inittialize!$F$9+Stand!C148*Inittialize!$F$10+Stand!C149*Inittialize!$F$11+Stand!C140*Inittialize!$F$2)*2</f>
        <v>-1.1602152168647202</v>
      </c>
      <c r="D139">
        <f>SUM(Stand!D141*Inittialize!$F$3+Stand!D142*Inittialize!$F$4+Stand!D143*Inittialize!$F$5+Stand!D144*Inittialize!$F$6+Stand!D145*Inittialize!$F$7+Stand!D146*Inittialize!$F$8+Stand!D147*Inittialize!$F$9+Stand!D148*Inittialize!$F$10+Stand!D149*Inittialize!$F$11+Stand!D140*Inittialize!$F$2)*2</f>
        <v>-1.1545469569177869</v>
      </c>
      <c r="E139">
        <f>SUM(Stand!E141*Inittialize!$F$3+Stand!E142*Inittialize!$F$4+Stand!E143*Inittialize!$F$5+Stand!E144*Inittialize!$F$6+Stand!E145*Inittialize!$F$7+Stand!E146*Inittialize!$F$8+Stand!E147*Inittialize!$F$9+Stand!E148*Inittialize!$F$10+Stand!E149*Inittialize!$F$11+Stand!E140*Inittialize!$F$2)*2</f>
        <v>-1.1486496904481309</v>
      </c>
      <c r="F139">
        <f>SUM(Stand!F141*Inittialize!$F$3+Stand!F142*Inittialize!$F$4+Stand!F143*Inittialize!$F$5+Stand!F144*Inittialize!$F$6+Stand!F145*Inittialize!$F$7+Stand!F146*Inittialize!$F$8+Stand!F147*Inittialize!$F$9+Stand!F148*Inittialize!$F$10+Stand!F149*Inittialize!$F$11+Stand!F140*Inittialize!$F$2)*2</f>
        <v>-1.14357023099222</v>
      </c>
      <c r="G139">
        <f>SUM(Stand!G141*Inittialize!$F$3+Stand!G142*Inittialize!$F$4+Stand!G143*Inittialize!$F$5+Stand!G144*Inittialize!$F$6+Stand!G145*Inittialize!$F$7+Stand!G146*Inittialize!$F$8+Stand!G147*Inittialize!$F$9+Stand!G148*Inittialize!$F$10+Stand!G149*Inittialize!$F$11+Stand!G140*Inittialize!$F$2)*2</f>
        <v>-1.1254961385907944</v>
      </c>
      <c r="H139">
        <f>SUM(Stand!H141*Inittialize!$F$3+Stand!H142*Inittialize!$F$4+Stand!H143*Inittialize!$F$5+Stand!H144*Inittialize!$F$6+Stand!H145*Inittialize!$F$7+Stand!H146*Inittialize!$F$8+Stand!H147*Inittialize!$F$9+Stand!H148*Inittialize!$F$10+Stand!H149*Inittialize!$F$11+Stand!H140*Inittialize!$F$2)*2</f>
        <v>-1.096976306643797</v>
      </c>
      <c r="I139">
        <f>SUM(Stand!I141*Inittialize!$F$3+Stand!I142*Inittialize!$F$4+Stand!I143*Inittialize!$F$5+Stand!I144*Inittialize!$F$6+Stand!I145*Inittialize!$F$7+Stand!I146*Inittialize!$F$8+Stand!I147*Inittialize!$F$9+Stand!I148*Inittialize!$F$10+Stand!I149*Inittialize!$F$11+Stand!I140*Inittialize!$F$2)*2</f>
        <v>-1.1392862890595978</v>
      </c>
      <c r="J139">
        <f>SUM(Stand!J141*Inittialize!$F$3+Stand!J142*Inittialize!$F$4+Stand!J143*Inittialize!$F$5+Stand!J144*Inittialize!$F$6+Stand!J145*Inittialize!$F$7+Stand!J146*Inittialize!$F$8+Stand!J147*Inittialize!$F$9+Stand!J148*Inittialize!$F$10+Stand!J149*Inittialize!$F$11+Stand!J140*Inittialize!$F$2)*2</f>
        <v>-1.188912903526653</v>
      </c>
      <c r="K139">
        <f>SUM(Stand!K141*Inittialize!$F$3+Stand!K142*Inittialize!$F$4+Stand!K143*Inittialize!$F$5+Stand!K144*Inittialize!$F$6+Stand!K145*Inittialize!$F$7+Stand!K146*Inittialize!$F$8+Stand!K147*Inittialize!$F$9+Stand!K148*Inittialize!$F$10+Stand!K149*Inittialize!$F$11+Stand!K140*Inittialize!$F$2)*2</f>
        <v>-1.2476428407064986</v>
      </c>
    </row>
    <row r="140" spans="1:11" x14ac:dyDescent="0.3">
      <c r="A140">
        <v>16</v>
      </c>
      <c r="B140">
        <f>SUM(Stand!B142*Inittialize!$F$3+Stand!B143*Inittialize!$F$4+Stand!B144*Inittialize!$F$5+Stand!B145*Inittialize!$F$6+Stand!B146*Inittialize!$F$7+Stand!B147*Inittialize!$F$8+Stand!B148*Inittialize!$F$9+Stand!B149*Inittialize!$F$10+Stand!B150*Inittialize!$F$11+Stand!B141*Inittialize!$F$2)*2</f>
        <v>-1.2831457992863802</v>
      </c>
      <c r="C140">
        <f>SUM(Stand!C142*Inittialize!$F$3+Stand!C143*Inittialize!$F$4+Stand!C144*Inittialize!$F$5+Stand!C145*Inittialize!$F$6+Stand!C146*Inittialize!$F$7+Stand!C147*Inittialize!$F$8+Stand!C148*Inittialize!$F$9+Stand!C149*Inittialize!$F$10+Stand!C150*Inittialize!$F$11+Stand!C141*Inittialize!$F$2)*2</f>
        <v>-1.16021521686472</v>
      </c>
      <c r="D140">
        <f>SUM(Stand!D142*Inittialize!$F$3+Stand!D143*Inittialize!$F$4+Stand!D144*Inittialize!$F$5+Stand!D145*Inittialize!$F$6+Stand!D146*Inittialize!$F$7+Stand!D147*Inittialize!$F$8+Stand!D148*Inittialize!$F$9+Stand!D149*Inittialize!$F$10+Stand!D150*Inittialize!$F$11+Stand!D141*Inittialize!$F$2)*2</f>
        <v>-1.1545469569177869</v>
      </c>
      <c r="E140">
        <f>SUM(Stand!E142*Inittialize!$F$3+Stand!E143*Inittialize!$F$4+Stand!E144*Inittialize!$F$5+Stand!E145*Inittialize!$F$6+Stand!E146*Inittialize!$F$7+Stand!E147*Inittialize!$F$8+Stand!E148*Inittialize!$F$9+Stand!E149*Inittialize!$F$10+Stand!E150*Inittialize!$F$11+Stand!E141*Inittialize!$F$2)*2</f>
        <v>-1.1486496904481309</v>
      </c>
      <c r="F140">
        <f>SUM(Stand!F142*Inittialize!$F$3+Stand!F143*Inittialize!$F$4+Stand!F144*Inittialize!$F$5+Stand!F145*Inittialize!$F$6+Stand!F146*Inittialize!$F$7+Stand!F147*Inittialize!$F$8+Stand!F148*Inittialize!$F$9+Stand!F149*Inittialize!$F$10+Stand!F150*Inittialize!$F$11+Stand!F141*Inittialize!$F$2)*2</f>
        <v>-1.14357023099222</v>
      </c>
      <c r="G140">
        <f>SUM(Stand!G142*Inittialize!$F$3+Stand!G143*Inittialize!$F$4+Stand!G144*Inittialize!$F$5+Stand!G145*Inittialize!$F$6+Stand!G146*Inittialize!$F$7+Stand!G147*Inittialize!$F$8+Stand!G148*Inittialize!$F$9+Stand!G149*Inittialize!$F$10+Stand!G150*Inittialize!$F$11+Stand!G141*Inittialize!$F$2)*2</f>
        <v>-1.1254961385907944</v>
      </c>
      <c r="H140">
        <f>SUM(Stand!H142*Inittialize!$F$3+Stand!H143*Inittialize!$F$4+Stand!H144*Inittialize!$F$5+Stand!H145*Inittialize!$F$6+Stand!H146*Inittialize!$F$7+Stand!H147*Inittialize!$F$8+Stand!H148*Inittialize!$F$9+Stand!H149*Inittialize!$F$10+Stand!H150*Inittialize!$F$11+Stand!H141*Inittialize!$F$2)*2</f>
        <v>-1.096976306643797</v>
      </c>
      <c r="I140">
        <f>SUM(Stand!I142*Inittialize!$F$3+Stand!I143*Inittialize!$F$4+Stand!I144*Inittialize!$F$5+Stand!I145*Inittialize!$F$6+Stand!I146*Inittialize!$F$7+Stand!I147*Inittialize!$F$8+Stand!I148*Inittialize!$F$9+Stand!I149*Inittialize!$F$10+Stand!I150*Inittialize!$F$11+Stand!I141*Inittialize!$F$2)*2</f>
        <v>-1.1392862890595978</v>
      </c>
      <c r="J140">
        <f>SUM(Stand!J142*Inittialize!$F$3+Stand!J143*Inittialize!$F$4+Stand!J144*Inittialize!$F$5+Stand!J145*Inittialize!$F$6+Stand!J146*Inittialize!$F$7+Stand!J147*Inittialize!$F$8+Stand!J148*Inittialize!$F$9+Stand!J149*Inittialize!$F$10+Stand!J150*Inittialize!$F$11+Stand!J141*Inittialize!$F$2)*2</f>
        <v>-1.188912903526653</v>
      </c>
      <c r="K140">
        <f>SUM(Stand!K142*Inittialize!$F$3+Stand!K143*Inittialize!$F$4+Stand!K144*Inittialize!$F$5+Stand!K145*Inittialize!$F$6+Stand!K146*Inittialize!$F$7+Stand!K147*Inittialize!$F$8+Stand!K148*Inittialize!$F$9+Stand!K149*Inittialize!$F$10+Stand!K150*Inittialize!$F$11+Stand!K141*Inittialize!$F$2)*2</f>
        <v>-1.2476428407064986</v>
      </c>
    </row>
    <row r="141" spans="1:11" x14ac:dyDescent="0.3">
      <c r="A141">
        <v>17</v>
      </c>
      <c r="B141">
        <f>SUM(Stand!B143*Inittialize!$F$3+Stand!B144*Inittialize!$F$4+Stand!B145*Inittialize!$F$5+Stand!B146*Inittialize!$F$6+Stand!B147*Inittialize!$F$7+Stand!B148*Inittialize!$F$8+Stand!B149*Inittialize!$F$9+Stand!B150*Inittialize!$F$10+Stand!B151*Inittialize!$F$11+Stand!B142*Inittialize!$F$2)*2</f>
        <v>-1.2317191815067121</v>
      </c>
      <c r="C141">
        <f>SUM(Stand!C143*Inittialize!$F$3+Stand!C144*Inittialize!$F$4+Stand!C145*Inittialize!$F$5+Stand!C146*Inittialize!$F$6+Stand!C147*Inittialize!$F$7+Stand!C148*Inittialize!$F$8+Stand!C149*Inittialize!$F$9+Stand!C150*Inittialize!$F$10+Stand!C151*Inittialize!$F$11+Stand!C142*Inittialize!$F$2)*2</f>
        <v>-1.0303806633391521</v>
      </c>
      <c r="D141">
        <f>SUM(Stand!D143*Inittialize!$F$3+Stand!D144*Inittialize!$F$4+Stand!D145*Inittialize!$F$5+Stand!D146*Inittialize!$F$6+Stand!D147*Inittialize!$F$7+Stand!D148*Inittialize!$F$8+Stand!D149*Inittialize!$F$9+Stand!D150*Inittialize!$F$10+Stand!D151*Inittialize!$F$11+Stand!D142*Inittialize!$F$2)*2</f>
        <v>-1.0175624354213635</v>
      </c>
      <c r="E141">
        <f>SUM(Stand!E143*Inittialize!$F$3+Stand!E144*Inittialize!$F$4+Stand!E145*Inittialize!$F$5+Stand!E146*Inittialize!$F$6+Stand!E147*Inittialize!$F$7+Stand!E148*Inittialize!$F$8+Stand!E149*Inittialize!$F$9+Stand!E150*Inittialize!$F$10+Stand!E151*Inittialize!$F$11+Stand!E142*Inittialize!$F$2)*2</f>
        <v>-1.0042577959553116</v>
      </c>
      <c r="F141">
        <f>SUM(Stand!F143*Inittialize!$F$3+Stand!F144*Inittialize!$F$4+Stand!F145*Inittialize!$F$5+Stand!F146*Inittialize!$F$6+Stand!F147*Inittialize!$F$7+Stand!F148*Inittialize!$F$8+Stand!F149*Inittialize!$F$9+Stand!F150*Inittialize!$F$10+Stand!F151*Inittialize!$F$11+Stand!F142*Inittialize!$F$2)*2</f>
        <v>-0.99285674872985985</v>
      </c>
      <c r="G141">
        <f>SUM(Stand!G143*Inittialize!$F$3+Stand!G144*Inittialize!$F$4+Stand!G145*Inittialize!$F$5+Stand!G146*Inittialize!$F$6+Stand!G147*Inittialize!$F$7+Stand!G148*Inittialize!$F$8+Stand!G149*Inittialize!$F$9+Stand!G150*Inittialize!$F$10+Stand!G151*Inittialize!$F$11+Stand!G142*Inittialize!$F$2)*2</f>
        <v>-0.95173632691203536</v>
      </c>
      <c r="H141">
        <f>SUM(Stand!H143*Inittialize!$F$3+Stand!H144*Inittialize!$F$4+Stand!H145*Inittialize!$F$5+Stand!H146*Inittialize!$F$6+Stand!H147*Inittialize!$F$7+Stand!H148*Inittialize!$F$8+Stand!H149*Inittialize!$F$9+Stand!H150*Inittialize!$F$10+Stand!H151*Inittialize!$F$11+Stand!H142*Inittialize!$F$2)*2</f>
        <v>-0.90369806408776343</v>
      </c>
      <c r="I141">
        <f>SUM(Stand!I143*Inittialize!$F$3+Stand!I144*Inittialize!$F$4+Stand!I145*Inittialize!$F$5+Stand!I146*Inittialize!$F$6+Stand!I147*Inittialize!$F$7+Stand!I148*Inittialize!$F$8+Stand!I149*Inittialize!$F$9+Stand!I150*Inittialize!$F$10+Stand!I151*Inittialize!$F$11+Stand!I142*Inittialize!$F$2)*2</f>
        <v>-1.0648868844060613</v>
      </c>
      <c r="J141">
        <f>SUM(Stand!J143*Inittialize!$F$3+Stand!J144*Inittialize!$F$4+Stand!J145*Inittialize!$F$5+Stand!J146*Inittialize!$F$6+Stand!J147*Inittialize!$F$7+Stand!J148*Inittialize!$F$8+Stand!J149*Inittialize!$F$9+Stand!J150*Inittialize!$F$10+Stand!J151*Inittialize!$F$11+Stand!J142*Inittialize!$F$2)*2</f>
        <v>-1.1259998923100507</v>
      </c>
      <c r="K141">
        <f>SUM(Stand!K143*Inittialize!$F$3+Stand!K144*Inittialize!$F$4+Stand!K145*Inittialize!$F$5+Stand!K146*Inittialize!$F$6+Stand!K147*Inittialize!$F$7+Stand!K148*Inittialize!$F$8+Stand!K149*Inittialize!$F$9+Stand!K150*Inittialize!$F$10+Stand!K151*Inittialize!$F$11+Stand!K142*Inittialize!$F$2)*2</f>
        <v>-1.1962162229268303</v>
      </c>
    </row>
    <row r="142" spans="1:11" x14ac:dyDescent="0.3">
      <c r="A142">
        <v>18</v>
      </c>
      <c r="B142">
        <f>SUM(Stand!B144*Inittialize!$F$3+Stand!B145*Inittialize!$F$4+Stand!B146*Inittialize!$F$5+Stand!B147*Inittialize!$F$6+Stand!B148*Inittialize!$F$7+Stand!B149*Inittialize!$F$8+Stand!B150*Inittialize!$F$9+Stand!B151*Inittialize!$F$10+Stand!B152*Inittialize!$F$11+Stand!B143*Inittialize!$F$2)*2</f>
        <v>-1.1802925637270441</v>
      </c>
      <c r="C142">
        <f>SUM(Stand!C144*Inittialize!$F$3+Stand!C145*Inittialize!$F$4+Stand!C146*Inittialize!$F$5+Stand!C147*Inittialize!$F$6+Stand!C148*Inittialize!$F$7+Stand!C149*Inittialize!$F$8+Stand!C150*Inittialize!$F$9+Stand!C151*Inittialize!$F$10+Stand!C152*Inittialize!$F$11+Stand!C143*Inittialize!$F$2)*2</f>
        <v>-0.96811573239698545</v>
      </c>
      <c r="D142">
        <f>SUM(Stand!D144*Inittialize!$F$3+Stand!D145*Inittialize!$F$4+Stand!D146*Inittialize!$F$5+Stand!D147*Inittialize!$F$6+Stand!D148*Inittialize!$F$7+Stand!D149*Inittialize!$F$8+Stand!D150*Inittialize!$F$9+Stand!D151*Inittialize!$F$10+Stand!D152*Inittialize!$F$11+Stand!D143*Inittialize!$F$2)*2</f>
        <v>-0.95733982321148137</v>
      </c>
      <c r="E142">
        <f>SUM(Stand!E144*Inittialize!$F$3+Stand!E145*Inittialize!$F$4+Stand!E146*Inittialize!$F$5+Stand!E147*Inittialize!$F$6+Stand!E148*Inittialize!$F$7+Stand!E149*Inittialize!$F$8+Stand!E150*Inittialize!$F$9+Stand!E151*Inittialize!$F$10+Stand!E152*Inittialize!$F$11+Stand!E143*Inittialize!$F$2)*2</f>
        <v>-0.94613253080460236</v>
      </c>
      <c r="F142">
        <f>SUM(Stand!F144*Inittialize!$F$3+Stand!F145*Inittialize!$F$4+Stand!F146*Inittialize!$F$5+Stand!F147*Inittialize!$F$6+Stand!F148*Inittialize!$F$7+Stand!F149*Inittialize!$F$8+Stand!F150*Inittialize!$F$9+Stand!F151*Inittialize!$F$10+Stand!F152*Inittialize!$F$11+Stand!F143*Inittialize!$F$2)*2</f>
        <v>-0.93643307860499025</v>
      </c>
      <c r="G142">
        <f>SUM(Stand!G144*Inittialize!$F$3+Stand!G145*Inittialize!$F$4+Stand!G146*Inittialize!$F$5+Stand!G147*Inittialize!$F$6+Stand!G148*Inittialize!$F$7+Stand!G149*Inittialize!$F$8+Stand!G150*Inittialize!$F$9+Stand!G151*Inittialize!$F$10+Stand!G152*Inittialize!$F$11+Stand!G143*Inittialize!$F$2)*2</f>
        <v>-0.90269021358732282</v>
      </c>
      <c r="H142">
        <f>SUM(Stand!H144*Inittialize!$F$3+Stand!H145*Inittialize!$F$4+Stand!H146*Inittialize!$F$5+Stand!H147*Inittialize!$F$6+Stand!H148*Inittialize!$F$7+Stand!H149*Inittialize!$F$8+Stand!H150*Inittialize!$F$9+Stand!H151*Inittialize!$F$10+Stand!H152*Inittialize!$F$11+Stand!H143*Inittialize!$F$2)*2</f>
        <v>-0.84009946576852912</v>
      </c>
      <c r="I142">
        <f>SUM(Stand!I144*Inittialize!$F$3+Stand!I145*Inittialize!$F$4+Stand!I146*Inittialize!$F$5+Stand!I147*Inittialize!$F$6+Stand!I148*Inittialize!$F$7+Stand!I149*Inittialize!$F$8+Stand!I150*Inittialize!$F$9+Stand!I151*Inittialize!$F$10+Stand!I152*Inittialize!$F$11+Stand!I143*Inittialize!$F$2)*2</f>
        <v>-0.89903960353603019</v>
      </c>
      <c r="J142">
        <f>SUM(Stand!J144*Inittialize!$F$3+Stand!J145*Inittialize!$F$4+Stand!J146*Inittialize!$F$5+Stand!J147*Inittialize!$F$6+Stand!J148*Inittialize!$F$7+Stand!J149*Inittialize!$F$8+Stand!J150*Inittialize!$F$9+Stand!J151*Inittialize!$F$10+Stand!J152*Inittialize!$F$11+Stand!J143*Inittialize!$F$2)*2</f>
        <v>-1.0706173808550237</v>
      </c>
      <c r="K142">
        <f>SUM(Stand!K144*Inittialize!$F$3+Stand!K145*Inittialize!$F$4+Stand!K146*Inittialize!$F$5+Stand!K147*Inittialize!$F$6+Stand!K148*Inittialize!$F$7+Stand!K149*Inittialize!$F$8+Stand!K150*Inittialize!$F$9+Stand!K151*Inittialize!$F$10+Stand!K152*Inittialize!$F$11+Stand!K143*Inittialize!$F$2)*2</f>
        <v>-1.1447896051471624</v>
      </c>
    </row>
    <row r="143" spans="1:11" x14ac:dyDescent="0.3">
      <c r="A143">
        <v>19</v>
      </c>
      <c r="B143">
        <f>SUM(Stand!B145*Inittialize!$F$3+Stand!B146*Inittialize!$F$4+Stand!B147*Inittialize!$F$5+Stand!B148*Inittialize!$F$6+Stand!B149*Inittialize!$F$7+Stand!B150*Inittialize!$F$8+Stand!B151*Inittialize!$F$9+Stand!B152*Inittialize!$F$10+Stand!B153*Inittialize!$F$11+Stand!B144*Inittialize!$F$2)*2</f>
        <v>-1.128865945947376</v>
      </c>
      <c r="C143">
        <f>SUM(Stand!C145*Inittialize!$F$3+Stand!C146*Inittialize!$F$4+Stand!C147*Inittialize!$F$5+Stand!C148*Inittialize!$F$6+Stand!C149*Inittialize!$F$7+Stand!C150*Inittialize!$F$8+Stand!C151*Inittialize!$F$9+Stand!C152*Inittialize!$F$10+Stand!C153*Inittialize!$F$11+Stand!C144*Inittialize!$F$2)*2</f>
        <v>-0.90827476312390476</v>
      </c>
      <c r="D143">
        <f>SUM(Stand!D145*Inittialize!$F$3+Stand!D146*Inittialize!$F$4+Stand!D147*Inittialize!$F$5+Stand!D148*Inittialize!$F$6+Stand!D149*Inittialize!$F$7+Stand!D150*Inittialize!$F$8+Stand!D151*Inittialize!$F$9+Stand!D152*Inittialize!$F$10+Stand!D153*Inittialize!$F$11+Stand!D144*Inittialize!$F$2)*2</f>
        <v>-0.89937957522607948</v>
      </c>
      <c r="E143">
        <f>SUM(Stand!E145*Inittialize!$F$3+Stand!E146*Inittialize!$F$4+Stand!E147*Inittialize!$F$5+Stand!E148*Inittialize!$F$6+Stand!E149*Inittialize!$F$7+Stand!E150*Inittialize!$F$8+Stand!E151*Inittialize!$F$9+Stand!E152*Inittialize!$F$10+Stand!E153*Inittialize!$F$11+Stand!E144*Inittialize!$F$2)*2</f>
        <v>-0.89010803243376801</v>
      </c>
      <c r="F143">
        <f>SUM(Stand!F145*Inittialize!$F$3+Stand!F146*Inittialize!$F$4+Stand!F147*Inittialize!$F$5+Stand!F148*Inittialize!$F$6+Stand!F149*Inittialize!$F$7+Stand!F150*Inittialize!$F$8+Stand!F151*Inittialize!$F$9+Stand!F152*Inittialize!$F$10+Stand!F153*Inittialize!$F$11+Stand!F144*Inittialize!$F$2)*2</f>
        <v>-0.88211017525999524</v>
      </c>
      <c r="G143">
        <f>SUM(Stand!G145*Inittialize!$F$3+Stand!G146*Inittialize!$F$4+Stand!G147*Inittialize!$F$5+Stand!G148*Inittialize!$F$6+Stand!G149*Inittialize!$F$7+Stand!G150*Inittialize!$F$8+Stand!G151*Inittialize!$F$9+Stand!G152*Inittialize!$F$10+Stand!G153*Inittialize!$F$11+Stand!G144*Inittialize!$F$2)*2</f>
        <v>-0.85364410026261051</v>
      </c>
      <c r="H143">
        <f>SUM(Stand!H145*Inittialize!$F$3+Stand!H146*Inittialize!$F$4+Stand!H147*Inittialize!$F$5+Stand!H148*Inittialize!$F$6+Stand!H149*Inittialize!$F$7+Stand!H150*Inittialize!$F$8+Stand!H151*Inittialize!$F$9+Stand!H152*Inittialize!$F$10+Stand!H153*Inittialize!$F$11+Stand!H144*Inittialize!$F$2)*2</f>
        <v>-0.8038108355876652</v>
      </c>
      <c r="I143">
        <f>SUM(Stand!I145*Inittialize!$F$3+Stand!I146*Inittialize!$F$4+Stand!I147*Inittialize!$F$5+Stand!I148*Inittialize!$F$6+Stand!I149*Inittialize!$F$7+Stand!I150*Inittialize!$F$8+Stand!I151*Inittialize!$F$9+Stand!I152*Inittialize!$F$10+Stand!I153*Inittialize!$F$11+Stand!I144*Inittialize!$F$2)*2</f>
        <v>-0.83970119840564406</v>
      </c>
      <c r="J143">
        <f>SUM(Stand!J145*Inittialize!$F$3+Stand!J146*Inittialize!$F$4+Stand!J147*Inittialize!$F$5+Stand!J148*Inittialize!$F$6+Stand!J149*Inittialize!$F$7+Stand!J150*Inittialize!$F$8+Stand!J151*Inittialize!$F$9+Stand!J152*Inittialize!$F$10+Stand!J153*Inittialize!$F$11+Stand!J144*Inittialize!$F$2)*2</f>
        <v>-0.90872599366035178</v>
      </c>
      <c r="K143">
        <f>SUM(Stand!K145*Inittialize!$F$3+Stand!K146*Inittialize!$F$4+Stand!K147*Inittialize!$F$5+Stand!K148*Inittialize!$F$6+Stand!K149*Inittialize!$F$7+Stand!K150*Inittialize!$F$8+Stand!K151*Inittialize!$F$9+Stand!K152*Inittialize!$F$10+Stand!K153*Inittialize!$F$11+Stand!K144*Inittialize!$F$2)*2</f>
        <v>-1.0933629873674944</v>
      </c>
    </row>
    <row r="144" spans="1:11" x14ac:dyDescent="0.3">
      <c r="A144">
        <v>20</v>
      </c>
      <c r="B144">
        <f>SUM(Stand!B146*Inittialize!$F$3+Stand!B147*Inittialize!$F$4+Stand!B148*Inittialize!$F$5+Stand!B149*Inittialize!$F$6+Stand!B150*Inittialize!$F$7+Stand!B151*Inittialize!$F$8+Stand!B152*Inittialize!$F$9+Stand!B153*Inittialize!$F$10+Stand!B154*Inittialize!$F$11+Stand!B145*Inittialize!$F$2)*2</f>
        <v>-1.0774393281677082</v>
      </c>
      <c r="C144">
        <f>SUM(Stand!C146*Inittialize!$F$3+Stand!C147*Inittialize!$F$4+Stand!C148*Inittialize!$F$5+Stand!C149*Inittialize!$F$6+Stand!C150*Inittialize!$F$7+Stand!C151*Inittialize!$F$8+Stand!C152*Inittialize!$F$9+Stand!C153*Inittialize!$F$10+Stand!C154*Inittialize!$F$11+Stand!C145*Inittialize!$F$2)*2</f>
        <v>-0.85103178353717812</v>
      </c>
      <c r="D144">
        <f>SUM(Stand!D146*Inittialize!$F$3+Stand!D147*Inittialize!$F$4+Stand!D148*Inittialize!$F$5+Stand!D149*Inittialize!$F$6+Stand!D150*Inittialize!$F$7+Stand!D151*Inittialize!$F$8+Stand!D152*Inittialize!$F$9+Stand!D153*Inittialize!$F$10+Stand!D154*Inittialize!$F$11+Stand!D145*Inittialize!$F$2)*2</f>
        <v>-0.84384328890976379</v>
      </c>
      <c r="E144">
        <f>SUM(Stand!E146*Inittialize!$F$3+Stand!E147*Inittialize!$F$4+Stand!E148*Inittialize!$F$5+Stand!E149*Inittialize!$F$6+Stand!E150*Inittialize!$F$7+Stand!E151*Inittialize!$F$8+Stand!E152*Inittialize!$F$9+Stand!E153*Inittialize!$F$10+Stand!E154*Inittialize!$F$11+Stand!E145*Inittialize!$F$2)*2</f>
        <v>-0.83634589828741379</v>
      </c>
      <c r="F144">
        <f>SUM(Stand!F146*Inittialize!$F$3+Stand!F147*Inittialize!$F$4+Stand!F148*Inittialize!$F$5+Stand!F149*Inittialize!$F$6+Stand!F150*Inittialize!$F$7+Stand!F151*Inittialize!$F$8+Stand!F152*Inittialize!$F$9+Stand!F153*Inittialize!$F$10+Stand!F154*Inittialize!$F$11+Stand!F145*Inittialize!$F$2)*2</f>
        <v>-0.82988803869487504</v>
      </c>
      <c r="G144">
        <f>SUM(Stand!G146*Inittialize!$F$3+Stand!G147*Inittialize!$F$4+Stand!G148*Inittialize!$F$5+Stand!G149*Inittialize!$F$6+Stand!G150*Inittialize!$F$7+Stand!G151*Inittialize!$F$8+Stand!G152*Inittialize!$F$9+Stand!G153*Inittialize!$F$10+Stand!G154*Inittialize!$F$11+Stand!G145*Inittialize!$F$2)*2</f>
        <v>-0.80669875371777267</v>
      </c>
      <c r="H144">
        <f>SUM(Stand!H146*Inittialize!$F$3+Stand!H147*Inittialize!$F$4+Stand!H148*Inittialize!$F$5+Stand!H149*Inittialize!$F$6+Stand!H150*Inittialize!$F$7+Stand!H151*Inittialize!$F$8+Stand!H152*Inittialize!$F$9+Stand!H153*Inittialize!$F$10+Stand!H154*Inittialize!$F$11+Stand!H145*Inittialize!$F$2)*2</f>
        <v>-0.76752220540680138</v>
      </c>
      <c r="I144">
        <f>SUM(Stand!I146*Inittialize!$F$3+Stand!I147*Inittialize!$F$4+Stand!I148*Inittialize!$F$5+Stand!I149*Inittialize!$F$6+Stand!I150*Inittialize!$F$7+Stand!I151*Inittialize!$F$8+Stand!I152*Inittialize!$F$9+Stand!I153*Inittialize!$F$10+Stand!I154*Inittialize!$F$11+Stand!I145*Inittialize!$F$2)*2</f>
        <v>-0.80767276141362832</v>
      </c>
      <c r="J144">
        <f>SUM(Stand!J146*Inittialize!$F$3+Stand!J147*Inittialize!$F$4+Stand!J148*Inittialize!$F$5+Stand!J149*Inittialize!$F$6+Stand!J150*Inittialize!$F$7+Stand!J151*Inittialize!$F$8+Stand!J152*Inittialize!$F$9+Stand!J153*Inittialize!$F$10+Stand!J154*Inittialize!$F$11+Stand!J145*Inittialize!$F$2)*2</f>
        <v>-0.85334348220532463</v>
      </c>
      <c r="K144">
        <f>SUM(Stand!K146*Inittialize!$F$3+Stand!K147*Inittialize!$F$4+Stand!K148*Inittialize!$F$5+Stand!K149*Inittialize!$F$6+Stand!K150*Inittialize!$F$7+Stand!K151*Inittialize!$F$8+Stand!K152*Inittialize!$F$9+Stand!K153*Inittialize!$F$10+Stand!K154*Inittialize!$F$11+Stand!K145*Inittialize!$F$2)*2</f>
        <v>-0.93542749384818136</v>
      </c>
    </row>
    <row r="145" spans="1:11" x14ac:dyDescent="0.3">
      <c r="A145">
        <v>21</v>
      </c>
      <c r="B145">
        <f>SUM(Stand!B147*Inittialize!$F$3+Stand!B148*Inittialize!$F$4+Stand!B149*Inittialize!$F$5+Stand!B150*Inittialize!$F$6+Stand!B151*Inittialize!$F$7+Stand!B152*Inittialize!$F$8+Stand!B153*Inittialize!$F$9+Stand!B154*Inittialize!$F$10+Stand!B155*Inittialize!$F$11+Stand!B146*Inittialize!$F$2)*2</f>
        <v>-0.91950383464839502</v>
      </c>
      <c r="C145">
        <f>SUM(Stand!C147*Inittialize!$F$3+Stand!C148*Inittialize!$F$4+Stand!C149*Inittialize!$F$5+Stand!C150*Inittialize!$F$6+Stand!C151*Inittialize!$F$7+Stand!C152*Inittialize!$F$8+Stand!C153*Inittialize!$F$9+Stand!C154*Inittialize!$F$10+Stand!C155*Inittialize!$F$11+Stand!C146*Inittialize!$F$2)*2</f>
        <v>-0.79657325222673514</v>
      </c>
      <c r="D145">
        <f>SUM(Stand!D147*Inittialize!$F$3+Stand!D148*Inittialize!$F$4+Stand!D149*Inittialize!$F$5+Stand!D150*Inittialize!$F$6+Stand!D151*Inittialize!$F$7+Stand!D152*Inittialize!$F$8+Stand!D153*Inittialize!$F$9+Stand!D154*Inittialize!$F$10+Stand!D155*Inittialize!$F$11+Stand!D146*Inittialize!$F$2)*2</f>
        <v>-0.79090499227980193</v>
      </c>
      <c r="E145">
        <f>SUM(Stand!E147*Inittialize!$F$3+Stand!E148*Inittialize!$F$4+Stand!E149*Inittialize!$F$5+Stand!E150*Inittialize!$F$6+Stand!E151*Inittialize!$F$7+Stand!E152*Inittialize!$F$8+Stand!E153*Inittialize!$F$9+Stand!E154*Inittialize!$F$10+Stand!E155*Inittialize!$F$11+Stand!E146*Inittialize!$F$2)*2</f>
        <v>-0.78500772581014577</v>
      </c>
      <c r="F145">
        <f>SUM(Stand!F147*Inittialize!$F$3+Stand!F148*Inittialize!$F$4+Stand!F149*Inittialize!$F$5+Stand!F150*Inittialize!$F$6+Stand!F151*Inittialize!$F$7+Stand!F152*Inittialize!$F$8+Stand!F153*Inittialize!$F$9+Stand!F154*Inittialize!$F$10+Stand!F155*Inittialize!$F$11+Stand!F146*Inittialize!$F$2)*2</f>
        <v>-0.77992826635423507</v>
      </c>
      <c r="G145">
        <f>SUM(Stand!G147*Inittialize!$F$3+Stand!G148*Inittialize!$F$4+Stand!G149*Inittialize!$F$5+Stand!G150*Inittialize!$F$6+Stand!G151*Inittialize!$F$7+Stand!G152*Inittialize!$F$8+Stand!G153*Inittialize!$F$9+Stand!G154*Inittialize!$F$10+Stand!G155*Inittialize!$F$11+Stand!G146*Inittialize!$F$2)*2</f>
        <v>-0.76185417395280952</v>
      </c>
      <c r="H145">
        <f>SUM(Stand!H147*Inittialize!$F$3+Stand!H148*Inittialize!$F$4+Stand!H149*Inittialize!$F$5+Stand!H150*Inittialize!$F$6+Stand!H151*Inittialize!$F$7+Stand!H152*Inittialize!$F$8+Stand!H153*Inittialize!$F$9+Stand!H154*Inittialize!$F$10+Stand!H155*Inittialize!$F$11+Stand!H146*Inittialize!$F$2)*2</f>
        <v>-0.73333434200581205</v>
      </c>
      <c r="I145">
        <f>SUM(Stand!I147*Inittialize!$F$3+Stand!I148*Inittialize!$F$4+Stand!I149*Inittialize!$F$5+Stand!I150*Inittialize!$F$6+Stand!I151*Inittialize!$F$7+Stand!I152*Inittialize!$F$8+Stand!I153*Inittialize!$F$9+Stand!I154*Inittialize!$F$10+Stand!I155*Inittialize!$F$11+Stand!I146*Inittialize!$F$2)*2</f>
        <v>-0.7756443244216128</v>
      </c>
      <c r="J145">
        <f>SUM(Stand!J147*Inittialize!$F$3+Stand!J148*Inittialize!$F$4+Stand!J149*Inittialize!$F$5+Stand!J150*Inittialize!$F$6+Stand!J151*Inittialize!$F$7+Stand!J152*Inittialize!$F$8+Stand!J153*Inittialize!$F$9+Stand!J154*Inittialize!$F$10+Stand!J155*Inittialize!$F$11+Stand!J146*Inittialize!$F$2)*2</f>
        <v>-0.82527093888866809</v>
      </c>
      <c r="K145">
        <f>SUM(Stand!K147*Inittialize!$F$3+Stand!K148*Inittialize!$F$4+Stand!K149*Inittialize!$F$5+Stand!K150*Inittialize!$F$6+Stand!K151*Inittialize!$F$7+Stand!K152*Inittialize!$F$8+Stand!K153*Inittialize!$F$9+Stand!K154*Inittialize!$F$10+Stand!K155*Inittialize!$F$11+Stand!K146*Inittialize!$F$2)*2</f>
        <v>-0.88400087606851341</v>
      </c>
    </row>
    <row r="146" spans="1:11" x14ac:dyDescent="0.3">
      <c r="A146">
        <v>22</v>
      </c>
      <c r="B146">
        <f>B114</f>
        <v>-1.4136744618203487</v>
      </c>
      <c r="C146">
        <f t="shared" ref="C146:K146" si="4">C114</f>
        <v>-1.2907438793986887</v>
      </c>
      <c r="D146">
        <f t="shared" si="4"/>
        <v>-1.2850756194517556</v>
      </c>
      <c r="E146">
        <f t="shared" si="4"/>
        <v>-1.2791783529820995</v>
      </c>
      <c r="F146">
        <f t="shared" si="4"/>
        <v>-1.2740988935261888</v>
      </c>
      <c r="G146">
        <f t="shared" si="4"/>
        <v>-1.2560248011247632</v>
      </c>
      <c r="H146">
        <f t="shared" si="4"/>
        <v>-1.2275049691777657</v>
      </c>
      <c r="I146">
        <f t="shared" si="4"/>
        <v>-1.2698149515935666</v>
      </c>
      <c r="J146">
        <f t="shared" si="4"/>
        <v>-1.3194415660606218</v>
      </c>
      <c r="K146">
        <f t="shared" si="4"/>
        <v>-1.3781715032404673</v>
      </c>
    </row>
    <row r="147" spans="1:11" x14ac:dyDescent="0.3">
      <c r="A147">
        <v>23</v>
      </c>
      <c r="B147">
        <f t="shared" ref="B147:K155" si="5">B115</f>
        <v>-1.446306627453841</v>
      </c>
      <c r="C147">
        <f t="shared" si="5"/>
        <v>-1.323376045032181</v>
      </c>
      <c r="D147">
        <f t="shared" si="5"/>
        <v>-1.3177077850852479</v>
      </c>
      <c r="E147">
        <f t="shared" si="5"/>
        <v>-1.3118105186155917</v>
      </c>
      <c r="F147">
        <f t="shared" si="5"/>
        <v>-1.306731059159681</v>
      </c>
      <c r="G147">
        <f t="shared" si="5"/>
        <v>-1.2886569667582555</v>
      </c>
      <c r="H147">
        <f t="shared" si="5"/>
        <v>-1.260137134811258</v>
      </c>
      <c r="I147">
        <f t="shared" si="5"/>
        <v>-1.3024471172270586</v>
      </c>
      <c r="J147">
        <f t="shared" si="5"/>
        <v>-1.352073731694114</v>
      </c>
      <c r="K147">
        <f t="shared" si="5"/>
        <v>-1.4108036688739594</v>
      </c>
    </row>
    <row r="148" spans="1:11" x14ac:dyDescent="0.3">
      <c r="A148">
        <v>24</v>
      </c>
      <c r="B148">
        <f t="shared" si="5"/>
        <v>-1.4789387930873332</v>
      </c>
      <c r="C148">
        <f t="shared" si="5"/>
        <v>-1.3560082106656732</v>
      </c>
      <c r="D148">
        <f t="shared" si="5"/>
        <v>-1.3503399507187399</v>
      </c>
      <c r="E148">
        <f t="shared" si="5"/>
        <v>-1.344442684249084</v>
      </c>
      <c r="F148">
        <f t="shared" si="5"/>
        <v>-1.3393632247931733</v>
      </c>
      <c r="G148">
        <f t="shared" si="5"/>
        <v>-1.3212891323917475</v>
      </c>
      <c r="H148">
        <f t="shared" si="5"/>
        <v>-1.29276930044475</v>
      </c>
      <c r="I148">
        <f t="shared" si="5"/>
        <v>-1.3350792828605509</v>
      </c>
      <c r="J148">
        <f t="shared" si="5"/>
        <v>-1.3847058973276061</v>
      </c>
      <c r="K148">
        <f t="shared" si="5"/>
        <v>-1.4434358345074514</v>
      </c>
    </row>
    <row r="149" spans="1:11" x14ac:dyDescent="0.3">
      <c r="A149">
        <v>25</v>
      </c>
      <c r="B149">
        <f t="shared" si="5"/>
        <v>-1.5115709587208255</v>
      </c>
      <c r="C149">
        <f t="shared" si="5"/>
        <v>-1.3886403762991655</v>
      </c>
      <c r="D149">
        <f t="shared" si="5"/>
        <v>-1.3829721163522322</v>
      </c>
      <c r="E149">
        <f t="shared" si="5"/>
        <v>-1.377074849882576</v>
      </c>
      <c r="F149">
        <f t="shared" si="5"/>
        <v>-1.3719953904266653</v>
      </c>
      <c r="G149">
        <f t="shared" si="5"/>
        <v>-1.3539212980252398</v>
      </c>
      <c r="H149">
        <f t="shared" si="5"/>
        <v>-1.3254014660782423</v>
      </c>
      <c r="I149">
        <f t="shared" si="5"/>
        <v>-1.3677114484940429</v>
      </c>
      <c r="J149">
        <f t="shared" si="5"/>
        <v>-1.4173380629610983</v>
      </c>
      <c r="K149">
        <f t="shared" si="5"/>
        <v>-1.4760680001409436</v>
      </c>
    </row>
    <row r="150" spans="1:11" x14ac:dyDescent="0.3">
      <c r="A150">
        <v>26</v>
      </c>
      <c r="B150">
        <f t="shared" si="5"/>
        <v>-1.5442031243543175</v>
      </c>
      <c r="C150">
        <f t="shared" si="5"/>
        <v>-1.4212725419326575</v>
      </c>
      <c r="D150">
        <f t="shared" si="5"/>
        <v>-1.4156042819857244</v>
      </c>
      <c r="E150">
        <f t="shared" si="5"/>
        <v>-1.4097070155160685</v>
      </c>
      <c r="F150">
        <f t="shared" si="5"/>
        <v>-1.4046275560601575</v>
      </c>
      <c r="G150">
        <f t="shared" si="5"/>
        <v>-1.3865534636587318</v>
      </c>
      <c r="H150">
        <f t="shared" si="5"/>
        <v>-1.3580336317117345</v>
      </c>
      <c r="I150">
        <f t="shared" si="5"/>
        <v>-1.4003436141275354</v>
      </c>
      <c r="J150">
        <f t="shared" si="5"/>
        <v>-1.4499702285945903</v>
      </c>
      <c r="K150">
        <f t="shared" si="5"/>
        <v>-1.5087001657744359</v>
      </c>
    </row>
    <row r="151" spans="1:11" x14ac:dyDescent="0.3">
      <c r="A151">
        <v>27</v>
      </c>
      <c r="B151">
        <f t="shared" si="5"/>
        <v>-1.5939774959143658</v>
      </c>
      <c r="C151">
        <f t="shared" si="5"/>
        <v>-1.4971828920746726</v>
      </c>
      <c r="D151">
        <f t="shared" si="5"/>
        <v>-1.4938979547846909</v>
      </c>
      <c r="E151">
        <f t="shared" si="5"/>
        <v>-1.4904698126471669</v>
      </c>
      <c r="F151">
        <f t="shared" si="5"/>
        <v>-1.4874975491144364</v>
      </c>
      <c r="G151">
        <f t="shared" si="5"/>
        <v>-1.4771055665184771</v>
      </c>
      <c r="H151">
        <f t="shared" si="5"/>
        <v>-1.4550918781972377</v>
      </c>
      <c r="I151">
        <f t="shared" si="5"/>
        <v>-1.4577755813122062</v>
      </c>
      <c r="J151">
        <f t="shared" si="5"/>
        <v>-1.5035733979669499</v>
      </c>
      <c r="K151">
        <f t="shared" si="5"/>
        <v>-1.5584745373344842</v>
      </c>
    </row>
    <row r="152" spans="1:11" x14ac:dyDescent="0.3">
      <c r="A152">
        <v>28</v>
      </c>
      <c r="B152">
        <f t="shared" si="5"/>
        <v>-1.6608940734009698</v>
      </c>
      <c r="C152">
        <f t="shared" si="5"/>
        <v>-1.5938482191974095</v>
      </c>
      <c r="D152">
        <f t="shared" si="5"/>
        <v>-1.5922658316536182</v>
      </c>
      <c r="E152">
        <f t="shared" si="5"/>
        <v>-1.5906076981618353</v>
      </c>
      <c r="F152">
        <f t="shared" si="5"/>
        <v>-1.5891754322103384</v>
      </c>
      <c r="G152">
        <f t="shared" si="5"/>
        <v>-1.5840063738197934</v>
      </c>
      <c r="H152">
        <f t="shared" si="5"/>
        <v>-1.5733496574558192</v>
      </c>
      <c r="I152">
        <f t="shared" si="5"/>
        <v>-1.5704899754535542</v>
      </c>
      <c r="J152">
        <f t="shared" si="5"/>
        <v>-1.5756374044909853</v>
      </c>
      <c r="K152">
        <f t="shared" si="5"/>
        <v>-1.6253911148210882</v>
      </c>
    </row>
    <row r="153" spans="1:11" x14ac:dyDescent="0.3">
      <c r="A153">
        <v>29</v>
      </c>
      <c r="B153">
        <f t="shared" si="5"/>
        <v>-1.7449528568141301</v>
      </c>
      <c r="C153">
        <f t="shared" si="5"/>
        <v>-1.7104605360778402</v>
      </c>
      <c r="D153">
        <f t="shared" si="5"/>
        <v>-1.7099537911843465</v>
      </c>
      <c r="E153">
        <f t="shared" si="5"/>
        <v>-1.7094204164667819</v>
      </c>
      <c r="F153">
        <f t="shared" si="5"/>
        <v>-1.7089609497545726</v>
      </c>
      <c r="G153">
        <f t="shared" si="5"/>
        <v>-1.7072558855626803</v>
      </c>
      <c r="H153">
        <f t="shared" si="5"/>
        <v>-1.7037036467746889</v>
      </c>
      <c r="I153">
        <f t="shared" si="5"/>
        <v>-1.7029838379716977</v>
      </c>
      <c r="J153">
        <f t="shared" si="5"/>
        <v>-1.7016652067465781</v>
      </c>
      <c r="K153">
        <f t="shared" si="5"/>
        <v>-1.7094498982342485</v>
      </c>
    </row>
    <row r="154" spans="1:11" x14ac:dyDescent="0.3">
      <c r="A154">
        <v>30</v>
      </c>
      <c r="B154">
        <f t="shared" si="5"/>
        <v>-1.8461538461538463</v>
      </c>
      <c r="C154">
        <f t="shared" si="5"/>
        <v>-1.8461538461538463</v>
      </c>
      <c r="D154">
        <f t="shared" si="5"/>
        <v>-1.8461538461538463</v>
      </c>
      <c r="E154">
        <f t="shared" si="5"/>
        <v>-1.8461538461538463</v>
      </c>
      <c r="F154">
        <f t="shared" si="5"/>
        <v>-1.8461538461538463</v>
      </c>
      <c r="G154">
        <f t="shared" si="5"/>
        <v>-1.8461538461538463</v>
      </c>
      <c r="H154">
        <f t="shared" si="5"/>
        <v>-1.8461538461538463</v>
      </c>
      <c r="I154">
        <f t="shared" si="5"/>
        <v>-1.8461538461538463</v>
      </c>
      <c r="J154">
        <f t="shared" si="5"/>
        <v>-1.8461538461538463</v>
      </c>
      <c r="K154">
        <f t="shared" si="5"/>
        <v>-1.8461538461538463</v>
      </c>
    </row>
    <row r="155" spans="1:11" x14ac:dyDescent="0.3">
      <c r="A155">
        <v>31</v>
      </c>
      <c r="B155">
        <f t="shared" si="5"/>
        <v>-2</v>
      </c>
      <c r="C155">
        <f t="shared" si="5"/>
        <v>-2</v>
      </c>
      <c r="D155">
        <f t="shared" si="5"/>
        <v>-2</v>
      </c>
      <c r="E155">
        <f t="shared" si="5"/>
        <v>-2</v>
      </c>
      <c r="F155">
        <f t="shared" si="5"/>
        <v>-2</v>
      </c>
      <c r="G155">
        <f t="shared" si="5"/>
        <v>-2</v>
      </c>
      <c r="H155">
        <f t="shared" si="5"/>
        <v>-2</v>
      </c>
      <c r="I155">
        <f t="shared" si="5"/>
        <v>-2</v>
      </c>
      <c r="J155">
        <f t="shared" si="5"/>
        <v>-2</v>
      </c>
      <c r="K155">
        <f t="shared" si="5"/>
        <v>-2</v>
      </c>
    </row>
  </sheetData>
  <sheetProtection sheet="1" objects="1" scenarios="1"/>
  <mergeCells count="2">
    <mergeCell ref="A52:K52"/>
    <mergeCell ref="A104:K104"/>
  </mergeCells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155"/>
  <sheetViews>
    <sheetView workbookViewId="0">
      <selection activeCell="D34" sqref="D34"/>
    </sheetView>
  </sheetViews>
  <sheetFormatPr defaultColWidth="8.796875" defaultRowHeight="15.6" x14ac:dyDescent="0.3"/>
  <cols>
    <col min="12" max="12" width="4.796875" customWidth="1"/>
    <col min="13" max="13" width="4.69921875" customWidth="1"/>
    <col min="14" max="24" width="4" style="31" customWidth="1"/>
  </cols>
  <sheetData>
    <row r="1" spans="1:24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3">
      <c r="A2">
        <v>4</v>
      </c>
      <c r="B2">
        <f>MAX(Hit!B2,Stand!B2,Double!B2)</f>
        <v>-0.38538530661686632</v>
      </c>
      <c r="C2">
        <f>MAX(Hit!C2,Stand!C2,Double!C2)</f>
        <v>-0.11491332761892138</v>
      </c>
      <c r="D2">
        <f>MAX(Hit!D2,Stand!D2,Double!D2)</f>
        <v>-8.261331429974432E-2</v>
      </c>
      <c r="E2">
        <f>MAX(Hit!E2,Stand!E2,Double!E2)</f>
        <v>-4.9367420106916929E-2</v>
      </c>
      <c r="F2">
        <f>MAX(Hit!F2,Stand!F2,Double!F2)</f>
        <v>-1.2379926519926553E-2</v>
      </c>
      <c r="G2">
        <f>MAX(Hit!G2,Stand!G2,Double!G2)</f>
        <v>1.1130417280979743E-2</v>
      </c>
      <c r="H2">
        <f>MAX(Hit!H2,Stand!H2,Double!H2)</f>
        <v>-8.8279201058463694E-2</v>
      </c>
      <c r="I2">
        <f>MAX(Hit!I2,Stand!I2,Double!I2)</f>
        <v>-0.15933415266020512</v>
      </c>
      <c r="J2">
        <f>MAX(Hit!J2,Stand!J2,Double!J2)</f>
        <v>-0.24066617915336552</v>
      </c>
      <c r="K2">
        <f>MAX(Hit!K2,Stand!K2,Double!K2)</f>
        <v>-0.33509986436351102</v>
      </c>
      <c r="N2" s="31">
        <v>4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3">
      <c r="A3">
        <v>5</v>
      </c>
      <c r="B3">
        <f>MAX(Hit!B3,Stand!B3,Double!B3)</f>
        <v>-0.40632230211141918</v>
      </c>
      <c r="C3">
        <f>MAX(Hit!C3,Stand!C3,Double!C3)</f>
        <v>-0.12821556706374751</v>
      </c>
      <c r="D3">
        <f>MAX(Hit!D3,Stand!D3,Double!D3)</f>
        <v>-9.5310227261489827E-2</v>
      </c>
      <c r="E3">
        <f>MAX(Hit!E3,Stand!E3,Double!E3)</f>
        <v>-6.1479464199694266E-2</v>
      </c>
      <c r="F3">
        <f>MAX(Hit!F3,Stand!F3,Double!F3)</f>
        <v>-2.3978970391859797E-2</v>
      </c>
      <c r="G3">
        <f>MAX(Hit!G3,Stand!G3,Double!G3)</f>
        <v>-1.1863378384402296E-3</v>
      </c>
      <c r="H3">
        <f>MAX(Hit!H3,Stand!H3,Double!H3)</f>
        <v>-0.11944744188414852</v>
      </c>
      <c r="I3">
        <f>MAX(Hit!I3,Stand!I3,Double!I3)</f>
        <v>-0.18809330390318521</v>
      </c>
      <c r="J3">
        <f>MAX(Hit!J3,Stand!J3,Double!J3)</f>
        <v>-0.2666150533579591</v>
      </c>
      <c r="K3">
        <f>MAX(Hit!K3,Stand!K3,Double!K3)</f>
        <v>-0.3577434525808979</v>
      </c>
      <c r="N3" s="31">
        <v>5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3">
      <c r="A4">
        <v>6</v>
      </c>
      <c r="B4">
        <f>MAX(Hit!B4,Stand!B4,Double!B4)</f>
        <v>-0.4196869034710109</v>
      </c>
      <c r="C4">
        <f>MAX(Hit!C4,Stand!C4,Double!C4)</f>
        <v>-0.14075911746001996</v>
      </c>
      <c r="D4">
        <f>MAX(Hit!D4,Stand!D4,Double!D4)</f>
        <v>-0.10729107800860832</v>
      </c>
      <c r="E4">
        <f>MAX(Hit!E4,Stand!E4,Double!E4)</f>
        <v>-7.2917141926387333E-2</v>
      </c>
      <c r="F4">
        <f>MAX(Hit!F4,Stand!F4,Double!F4)</f>
        <v>-3.4915973330102358E-2</v>
      </c>
      <c r="G4">
        <f>MAX(Hit!G4,Stand!G4,Double!G4)</f>
        <v>-1.3005835529874346E-2</v>
      </c>
      <c r="H4">
        <f>MAX(Hit!H4,Stand!H4,Double!H4)</f>
        <v>-0.15193270723669947</v>
      </c>
      <c r="I4">
        <f>MAX(Hit!I4,Stand!I4,Double!I4)</f>
        <v>-0.21724188132078476</v>
      </c>
      <c r="J4">
        <f>MAX(Hit!J4,Stand!J4,Double!J4)</f>
        <v>-0.29264070019772603</v>
      </c>
      <c r="K4">
        <f>MAX(Hit!K4,Stand!K4,Double!K4)</f>
        <v>-0.38050766229289545</v>
      </c>
      <c r="N4" s="31">
        <v>6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3">
      <c r="A5">
        <v>7</v>
      </c>
      <c r="B5">
        <f>MAX(Hit!B5,Stand!B5,Double!B5)</f>
        <v>-0.39971038372569107</v>
      </c>
      <c r="C5">
        <f>MAX(Hit!C5,Stand!C5,Double!C5)</f>
        <v>-0.10918342786661635</v>
      </c>
      <c r="D5">
        <f>MAX(Hit!D5,Stand!D5,Double!D5)</f>
        <v>-7.6582981904463526E-2</v>
      </c>
      <c r="E5">
        <f>MAX(Hit!E5,Stand!E5,Double!E5)</f>
        <v>-4.302179400434189E-2</v>
      </c>
      <c r="F5">
        <f>MAX(Hit!F5,Stand!F5,Double!F5)</f>
        <v>-7.271360902941058E-3</v>
      </c>
      <c r="G5">
        <f>MAX(Hit!G5,Stand!G5,Double!G5)</f>
        <v>2.9185342353860819E-2</v>
      </c>
      <c r="H5">
        <f>MAX(Hit!H5,Stand!H5,Double!H5)</f>
        <v>-6.8807799580427792E-2</v>
      </c>
      <c r="I5">
        <f>MAX(Hit!I5,Stand!I5,Double!I5)</f>
        <v>-0.21060476872434969</v>
      </c>
      <c r="J5">
        <f>MAX(Hit!J5,Stand!J5,Double!J5)</f>
        <v>-0.28536544048687673</v>
      </c>
      <c r="K5">
        <f>MAX(Hit!K5,Stand!K5,Double!K5)</f>
        <v>-0.36507789921394673</v>
      </c>
      <c r="N5" s="31">
        <v>7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3">
      <c r="A6">
        <v>8</v>
      </c>
      <c r="B6">
        <f>MAX(Hit!B6,Stand!B6,Double!B6)</f>
        <v>-0.33034033459070078</v>
      </c>
      <c r="C6">
        <f>MAX(Hit!C6,Stand!C6,Double!C6)</f>
        <v>-2.1798188008805668E-2</v>
      </c>
      <c r="D6">
        <f>MAX(Hit!D6,Stand!D6,Double!D6)</f>
        <v>8.0052625306547553E-3</v>
      </c>
      <c r="E6">
        <f>MAX(Hit!E6,Stand!E6,Double!E6)</f>
        <v>3.8784473277208804E-2</v>
      </c>
      <c r="F6">
        <f>MAX(Hit!F6,Stand!F6,Double!F6)</f>
        <v>7.0804635983033687E-2</v>
      </c>
      <c r="G6">
        <f>MAX(Hit!G6,Stand!G6,Double!G6)</f>
        <v>0.11496015009622315</v>
      </c>
      <c r="H6">
        <f>MAX(Hit!H6,Stand!H6,Double!H6)</f>
        <v>8.2207439363742862E-2</v>
      </c>
      <c r="I6">
        <f>MAX(Hit!I6,Stand!I6,Double!I6)</f>
        <v>-5.9898275658656276E-2</v>
      </c>
      <c r="J6">
        <f>MAX(Hit!J6,Stand!J6,Double!J6)</f>
        <v>-0.21018633199821768</v>
      </c>
      <c r="K6">
        <f>MAX(Hit!K6,Stand!K6,Double!K6)</f>
        <v>-0.30177738614031369</v>
      </c>
      <c r="N6" s="31">
        <v>8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3">
      <c r="A7">
        <v>9</v>
      </c>
      <c r="B7">
        <f>MAX(Hit!B7,Stand!B7,Double!B7)</f>
        <v>-0.25192476177072082</v>
      </c>
      <c r="C7">
        <f>MAX(Hit!C7,Stand!C7,Double!C7)</f>
        <v>7.4446037576340551E-2</v>
      </c>
      <c r="D7">
        <f>MAX(Hit!D7,Stand!D7,Double!D7)</f>
        <v>0.12081635332999674</v>
      </c>
      <c r="E7">
        <f>MAX(Hit!E7,Stand!E7,Double!E7)</f>
        <v>0.18194893405242163</v>
      </c>
      <c r="F7">
        <f>MAX(Hit!F7,Stand!F7,Double!F7)</f>
        <v>0.2430572248730361</v>
      </c>
      <c r="G7">
        <f>MAX(Hit!G7,Stand!G7,Double!G7)</f>
        <v>0.31705474570166675</v>
      </c>
      <c r="H7">
        <f>MAX(Hit!H7,Stand!H7,Double!H7)</f>
        <v>0.17186785993695267</v>
      </c>
      <c r="I7">
        <f>MAX(Hit!I7,Stand!I7,Double!I7)</f>
        <v>9.8376217435392543E-2</v>
      </c>
      <c r="J7">
        <f>MAX(Hit!J7,Stand!J7,Double!J7)</f>
        <v>-5.2178053462651766E-2</v>
      </c>
      <c r="K7">
        <f>MAX(Hit!K7,Stand!K7,Double!K7)</f>
        <v>-0.21343169035706566</v>
      </c>
      <c r="N7" s="31">
        <v>9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D</v>
      </c>
      <c r="R7" s="31" t="str">
        <f>IF(E7=HS!E7,HS!R7,"D")</f>
        <v>D</v>
      </c>
      <c r="S7" s="31" t="str">
        <f>IF(F7=HS!F7,HS!S7,"D")</f>
        <v>D</v>
      </c>
      <c r="T7" s="31" t="str">
        <f>IF(G7=HS!G7,HS!T7,"D")</f>
        <v>D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3">
      <c r="A8">
        <v>10</v>
      </c>
      <c r="B8">
        <f>MAX(Hit!B8,Stand!B8,Double!B8)</f>
        <v>-0.14666789263035868</v>
      </c>
      <c r="C8">
        <f>MAX(Hit!C8,Stand!C8,Double!C8)</f>
        <v>0.35893941244229921</v>
      </c>
      <c r="D8">
        <f>MAX(Hit!D8,Stand!D8,Double!D8)</f>
        <v>0.40932067017593943</v>
      </c>
      <c r="E8">
        <f>MAX(Hit!E8,Stand!E8,Double!E8)</f>
        <v>0.46094024379435394</v>
      </c>
      <c r="F8">
        <f>MAX(Hit!F8,Stand!F8,Double!F8)</f>
        <v>0.51251710900326763</v>
      </c>
      <c r="G8">
        <f>MAX(Hit!G8,Stand!G8,Double!G8)</f>
        <v>0.57559016859776846</v>
      </c>
      <c r="H8">
        <f>MAX(Hit!H8,Stand!H8,Double!H8)</f>
        <v>0.39241245528243768</v>
      </c>
      <c r="I8">
        <f>MAX(Hit!I8,Stand!I8,Double!I8)</f>
        <v>0.28663571688628381</v>
      </c>
      <c r="J8">
        <f>MAX(Hit!J8,Stand!J8,Double!J8)</f>
        <v>0.14432836838077101</v>
      </c>
      <c r="K8">
        <f>MAX(Hit!K8,Stand!K8,Double!K8)</f>
        <v>-4.4990260383612951E-2</v>
      </c>
      <c r="N8" s="31">
        <v>10</v>
      </c>
      <c r="O8" s="31" t="str">
        <f>IF(B8=HS!B8,HS!O8,"D")</f>
        <v>H</v>
      </c>
      <c r="P8" s="31" t="str">
        <f>IF(C8=HS!C8,HS!P8,"D")</f>
        <v>D</v>
      </c>
      <c r="Q8" s="31" t="str">
        <f>IF(D8=HS!D8,HS!Q8,"D")</f>
        <v>D</v>
      </c>
      <c r="R8" s="31" t="str">
        <f>IF(E8=HS!E8,HS!R8,"D")</f>
        <v>D</v>
      </c>
      <c r="S8" s="31" t="str">
        <f>IF(F8=HS!F8,HS!S8,"D")</f>
        <v>D</v>
      </c>
      <c r="T8" s="31" t="str">
        <f>IF(G8=HS!G8,HS!T8,"D")</f>
        <v>D</v>
      </c>
      <c r="U8" s="31" t="str">
        <f>IF(H8=HS!H8,HS!U8,"D")</f>
        <v>D</v>
      </c>
      <c r="V8" s="31" t="str">
        <f>IF(I8=HS!I8,HS!V8,"D")</f>
        <v>D</v>
      </c>
      <c r="W8" s="31" t="str">
        <f>IF(J8=HS!J8,HS!W8,"D")</f>
        <v>D</v>
      </c>
      <c r="X8" s="31" t="str">
        <f>IF(K8=HS!K8,HS!X8,"D")</f>
        <v>H</v>
      </c>
    </row>
    <row r="9" spans="1:24" x14ac:dyDescent="0.3">
      <c r="A9">
        <v>11</v>
      </c>
      <c r="B9">
        <f>MAX(Hit!B9,Stand!B9,Double!B9)</f>
        <v>-4.1986836980868192E-2</v>
      </c>
      <c r="C9">
        <f>MAX(Hit!C9,Stand!C9,Double!C9)</f>
        <v>0.47064092333946905</v>
      </c>
      <c r="D9">
        <f>MAX(Hit!D9,Stand!D9,Double!D9)</f>
        <v>0.51779525312221697</v>
      </c>
      <c r="E9">
        <f>MAX(Hit!E9,Stand!E9,Double!E9)</f>
        <v>0.56604055041797596</v>
      </c>
      <c r="F9">
        <f>MAX(Hit!F9,Stand!F9,Double!F9)</f>
        <v>0.6146990179090277</v>
      </c>
      <c r="G9">
        <f>MAX(Hit!G9,Stand!G9,Double!G9)</f>
        <v>0.66738009490756944</v>
      </c>
      <c r="H9">
        <f>MAX(Hit!H9,Stand!H9,Double!H9)</f>
        <v>0.46288894886429077</v>
      </c>
      <c r="I9">
        <f>MAX(Hit!I9,Stand!I9,Double!I9)</f>
        <v>0.35069259087031507</v>
      </c>
      <c r="J9">
        <f>MAX(Hit!J9,Stand!J9,Double!J9)</f>
        <v>0.2277834231524547</v>
      </c>
      <c r="K9">
        <f>MAX(Hit!K9,Stand!K9,Double!K9)</f>
        <v>5.9690795265877561E-2</v>
      </c>
      <c r="N9" s="31">
        <v>11</v>
      </c>
      <c r="O9" s="31" t="str">
        <f>IF(B9=HS!B9,HS!O9,"D")</f>
        <v>H</v>
      </c>
      <c r="P9" s="31" t="str">
        <f>IF(C9=HS!C9,HS!P9,"D")</f>
        <v>D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D</v>
      </c>
      <c r="V9" s="31" t="str">
        <f>IF(I9=HS!I9,HS!V9,"D")</f>
        <v>D</v>
      </c>
      <c r="W9" s="31" t="str">
        <f>IF(J9=HS!J9,HS!W9,"D")</f>
        <v>D</v>
      </c>
      <c r="X9" s="31" t="str">
        <f>IF(K9=HS!K9,HS!X9,"D")</f>
        <v>H</v>
      </c>
    </row>
    <row r="10" spans="1:24" x14ac:dyDescent="0.3">
      <c r="A10">
        <v>12</v>
      </c>
      <c r="B10">
        <f>MAX(Hit!B10,Stand!B10,Double!B10)</f>
        <v>-0.4656605837768395</v>
      </c>
      <c r="C10">
        <f>MAX(Hit!C10,Stand!C10,Double!C10)</f>
        <v>-0.25338998596663803</v>
      </c>
      <c r="D10">
        <f>MAX(Hit!D10,Stand!D10,Double!D10)</f>
        <v>-0.23369089979808655</v>
      </c>
      <c r="E10">
        <f>MAX(Hit!E10,Stand!E10,Double!E10)</f>
        <v>-0.21106310899491437</v>
      </c>
      <c r="F10">
        <f>MAX(Hit!F10,Stand!F10,Double!F10)</f>
        <v>-0.16719266083547546</v>
      </c>
      <c r="G10">
        <f>MAX(Hit!G10,Stand!G10,Double!G10)</f>
        <v>-0.15369901583000456</v>
      </c>
      <c r="H10">
        <f>MAX(Hit!H10,Stand!H10,Double!H10)</f>
        <v>-0.21284771451731427</v>
      </c>
      <c r="I10">
        <f>MAX(Hit!I10,Stand!I10,Double!I10)</f>
        <v>-0.2715748050242861</v>
      </c>
      <c r="J10">
        <f>MAX(Hit!J10,Stand!J10,Double!J10)</f>
        <v>-0.34001328060893565</v>
      </c>
      <c r="K10">
        <f>MAX(Hit!K10,Stand!K10,Double!K10)</f>
        <v>-0.42069618899826788</v>
      </c>
      <c r="N10" s="31">
        <v>12</v>
      </c>
      <c r="O10" s="31" t="str">
        <f>IF(B10=HS!B10,HS!O10,"D")</f>
        <v>H</v>
      </c>
      <c r="P10" s="31" t="str">
        <f>IF(C10=HS!C10,HS!P10,"D")</f>
        <v>H</v>
      </c>
      <c r="Q10" s="31" t="str">
        <f>IF(D10=HS!D10,HS!Q10,"D")</f>
        <v>H</v>
      </c>
      <c r="R10" s="31" t="str">
        <f>IF(E10=HS!E10,HS!R10,"D")</f>
        <v>S</v>
      </c>
      <c r="S10" s="31" t="str">
        <f>IF(F10=HS!F10,HS!S10,"D")</f>
        <v>S</v>
      </c>
      <c r="T10" s="31" t="str">
        <f>IF(G10=HS!G10,HS!T10,"D")</f>
        <v>S</v>
      </c>
      <c r="U10" s="31" t="str">
        <f>IF(H10=HS!H10,HS!U10,"D")</f>
        <v>H</v>
      </c>
      <c r="V10" s="31" t="str">
        <f>IF(I10=HS!I10,HS!V10,"D")</f>
        <v>H</v>
      </c>
      <c r="W10" s="31" t="str">
        <f>IF(J10=HS!J10,HS!W10,"D")</f>
        <v>H</v>
      </c>
      <c r="X10" s="31" t="str">
        <f>IF(K10=HS!K10,HS!X10,"D")</f>
        <v>H</v>
      </c>
    </row>
    <row r="11" spans="1:24" x14ac:dyDescent="0.3">
      <c r="A11">
        <v>13</v>
      </c>
      <c r="B11">
        <f>MAX(Hit!B11,Stand!B11,Double!B11)</f>
        <v>-0.50382768493563668</v>
      </c>
      <c r="C11">
        <f>MAX(Hit!C11,Stand!C11,Double!C11)</f>
        <v>-0.29278372720927737</v>
      </c>
      <c r="D11">
        <f>MAX(Hit!D11,Stand!D11,Double!D11)</f>
        <v>-0.2522502292357135</v>
      </c>
      <c r="E11">
        <f>MAX(Hit!E11,Stand!E11,Double!E11)</f>
        <v>-0.21106310899491437</v>
      </c>
      <c r="F11">
        <f>MAX(Hit!F11,Stand!F11,Double!F11)</f>
        <v>-0.16719266083547546</v>
      </c>
      <c r="G11">
        <f>MAX(Hit!G11,Stand!G11,Double!G11)</f>
        <v>-0.15369901583000456</v>
      </c>
      <c r="H11">
        <f>MAX(Hit!H11,Stand!H11,Double!H11)</f>
        <v>-0.26907287776607752</v>
      </c>
      <c r="I11">
        <f>MAX(Hit!I11,Stand!I11,Double!I11)</f>
        <v>-0.32360517609397998</v>
      </c>
      <c r="J11">
        <f>MAX(Hit!J11,Stand!J11,Double!J11)</f>
        <v>-0.3871551891368688</v>
      </c>
      <c r="K11">
        <f>MAX(Hit!K11,Stand!K11,Double!K11)</f>
        <v>-0.46207503264124877</v>
      </c>
      <c r="N11" s="31">
        <v>13</v>
      </c>
      <c r="O11" s="31" t="str">
        <f>IF(B11=HS!B11,HS!O11,"D")</f>
        <v>H</v>
      </c>
      <c r="P11" s="31" t="str">
        <f>IF(C11=HS!C11,HS!P11,"D")</f>
        <v>S</v>
      </c>
      <c r="Q11" s="31" t="str">
        <f>IF(D11=HS!D11,HS!Q11,"D")</f>
        <v>S</v>
      </c>
      <c r="R11" s="31" t="str">
        <f>IF(E11=HS!E11,HS!R11,"D")</f>
        <v>S</v>
      </c>
      <c r="S11" s="31" t="str">
        <f>IF(F11=HS!F11,HS!S11,"D")</f>
        <v>S</v>
      </c>
      <c r="T11" s="31" t="str">
        <f>IF(G11=HS!G11,HS!T11,"D")</f>
        <v>S</v>
      </c>
      <c r="U11" s="31" t="str">
        <f>IF(H11=HS!H11,HS!U11,"D")</f>
        <v>H</v>
      </c>
      <c r="V11" s="31" t="str">
        <f>IF(I11=HS!I11,HS!V11,"D")</f>
        <v>H</v>
      </c>
      <c r="W11" s="31" t="str">
        <f>IF(J11=HS!J11,HS!W11,"D")</f>
        <v>H</v>
      </c>
      <c r="X11" s="31" t="str">
        <f>IF(K11=HS!K11,HS!X11,"D")</f>
        <v>H</v>
      </c>
    </row>
    <row r="12" spans="1:24" x14ac:dyDescent="0.3">
      <c r="A12">
        <v>14</v>
      </c>
      <c r="B12">
        <f>MAX(Hit!B12,Stand!B12,Double!B12)</f>
        <v>-0.53926856458309125</v>
      </c>
      <c r="C12">
        <f>MAX(Hit!C12,Stand!C12,Double!C12)</f>
        <v>-0.29278372720927737</v>
      </c>
      <c r="D12">
        <f>MAX(Hit!D12,Stand!D12,Double!D12)</f>
        <v>-0.2522502292357135</v>
      </c>
      <c r="E12">
        <f>MAX(Hit!E12,Stand!E12,Double!E12)</f>
        <v>-0.21106310899491437</v>
      </c>
      <c r="F12">
        <f>MAX(Hit!F12,Stand!F12,Double!F12)</f>
        <v>-0.16719266083547546</v>
      </c>
      <c r="G12">
        <f>MAX(Hit!G12,Stand!G12,Double!G12)</f>
        <v>-0.15369901583000456</v>
      </c>
      <c r="H12">
        <f>MAX(Hit!H12,Stand!H12,Double!H12)</f>
        <v>-0.3212819579256434</v>
      </c>
      <c r="I12">
        <f>MAX(Hit!I12,Stand!I12,Double!I12)</f>
        <v>-0.37191909208726714</v>
      </c>
      <c r="J12">
        <f>MAX(Hit!J12,Stand!J12,Double!J12)</f>
        <v>-0.43092981848423534</v>
      </c>
      <c r="K12">
        <f>MAX(Hit!K12,Stand!K12,Double!K12)</f>
        <v>-0.50049824459544534</v>
      </c>
      <c r="N12" s="31">
        <v>14</v>
      </c>
      <c r="O12" s="31" t="str">
        <f>IF(B12=HS!B12,HS!O12,"D")</f>
        <v>H</v>
      </c>
      <c r="P12" s="31" t="str">
        <f>IF(C12=HS!C12,HS!P12,"D")</f>
        <v>S</v>
      </c>
      <c r="Q12" s="31" t="str">
        <f>IF(D12=HS!D12,HS!Q12,"D")</f>
        <v>S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3">
      <c r="A13">
        <v>15</v>
      </c>
      <c r="B13">
        <f>MAX(Hit!B13,Stand!B13,Double!B13)</f>
        <v>-0.57217795282715611</v>
      </c>
      <c r="C13">
        <f>MAX(Hit!C13,Stand!C13,Double!C13)</f>
        <v>-0.29278372720927737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-0.16719266083547546</v>
      </c>
      <c r="G13">
        <f>MAX(Hit!G13,Stand!G13,Double!G13)</f>
        <v>-0.15369901583000456</v>
      </c>
      <c r="H13">
        <f>MAX(Hit!H13,Stand!H13,Double!H13)</f>
        <v>-0.36976181807381175</v>
      </c>
      <c r="I13">
        <f>MAX(Hit!I13,Stand!I13,Double!I13)</f>
        <v>-0.41678201408103377</v>
      </c>
      <c r="J13">
        <f>MAX(Hit!J13,Stand!J13,Double!J13)</f>
        <v>-0.47157768859250421</v>
      </c>
      <c r="K13">
        <f>MAX(Hit!K13,Stand!K13,Double!K13)</f>
        <v>-0.53617694141005634</v>
      </c>
      <c r="N13" s="31">
        <v>15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3">
      <c r="A14">
        <v>16</v>
      </c>
      <c r="B14">
        <f>MAX(Hit!B14,Stand!B14,Double!B14)</f>
        <v>-0.57578184676460165</v>
      </c>
      <c r="C14">
        <f>MAX(Hit!C14,Stand!C14,Double!C14)</f>
        <v>-0.29278372720927737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-0.16719266083547546</v>
      </c>
      <c r="G14">
        <f>MAX(Hit!G14,Stand!G14,Double!G14)</f>
        <v>-0.15369901583000456</v>
      </c>
      <c r="H14">
        <f>MAX(Hit!H14,Stand!H14,Double!H14)</f>
        <v>-0.41477883106853947</v>
      </c>
      <c r="I14">
        <f>MAX(Hit!I14,Stand!I14,Double!I14)</f>
        <v>-0.45844044164667419</v>
      </c>
      <c r="J14">
        <f>MAX(Hit!J14,Stand!J14,Double!J14)</f>
        <v>-0.50932213940732529</v>
      </c>
      <c r="K14">
        <f>MAX(Hit!K14,Stand!K14,Double!K14)</f>
        <v>-0.56930715988076663</v>
      </c>
      <c r="N14" s="31">
        <v>16</v>
      </c>
      <c r="O14" s="31" t="str">
        <f>IF(B14=HS!B14,HS!O14,"D")</f>
        <v>S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3">
      <c r="A15">
        <v>17</v>
      </c>
      <c r="B15">
        <f>MAX(Hit!B15,Stand!B15,Double!B15)</f>
        <v>-0.46435750824198774</v>
      </c>
      <c r="C15">
        <f>MAX(Hit!C15,Stand!C15,Double!C15)</f>
        <v>-0.15297458768154204</v>
      </c>
      <c r="D15">
        <f>MAX(Hit!D15,Stand!D15,Double!D15)</f>
        <v>-0.11721624142457354</v>
      </c>
      <c r="E15">
        <f>MAX(Hit!E15,Stand!E15,Double!E15)</f>
        <v>-8.0573373145316152E-2</v>
      </c>
      <c r="F15">
        <f>MAX(Hit!F15,Stand!F15,Double!F15)</f>
        <v>-4.4941375564924613E-2</v>
      </c>
      <c r="G15">
        <f>MAX(Hit!G15,Stand!G15,Double!G15)</f>
        <v>1.1739160673341797E-2</v>
      </c>
      <c r="H15">
        <f>MAX(Hit!H15,Stand!H15,Double!H15)</f>
        <v>-0.10680898948269474</v>
      </c>
      <c r="I15">
        <f>MAX(Hit!I15,Stand!I15,Double!I15)</f>
        <v>-0.38195097104844722</v>
      </c>
      <c r="J15">
        <f>MAX(Hit!J15,Stand!J15,Double!J15)</f>
        <v>-0.42315423964521748</v>
      </c>
      <c r="K15">
        <f>MAX(Hit!K15,Stand!K15,Double!K15)</f>
        <v>-0.46435750824198757</v>
      </c>
      <c r="N15" s="31">
        <v>17</v>
      </c>
      <c r="O15" s="31" t="str">
        <f>IF(B15=HS!B15,HS!O15,"D")</f>
        <v>S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S</v>
      </c>
      <c r="V15" s="31" t="str">
        <f>IF(I15=HS!I15,HS!V15,"D")</f>
        <v>S</v>
      </c>
      <c r="W15" s="31" t="str">
        <f>IF(J15=HS!J15,HS!W15,"D")</f>
        <v>S</v>
      </c>
      <c r="X15" s="31" t="str">
        <f>IF(K15=HS!K15,HS!X15,"D")</f>
        <v>S</v>
      </c>
    </row>
    <row r="16" spans="1:24" x14ac:dyDescent="0.3">
      <c r="A16">
        <v>18</v>
      </c>
      <c r="B16">
        <f>MAX(Hit!B16,Stand!B16,Double!B16)</f>
        <v>-0.24150883119675959</v>
      </c>
      <c r="C16">
        <f>MAX(Hit!C16,Stand!C16,Double!C16)</f>
        <v>0.12174190222088777</v>
      </c>
      <c r="D16">
        <f>MAX(Hit!D16,Stand!D16,Double!D16)</f>
        <v>0.14830007284131125</v>
      </c>
      <c r="E16">
        <f>MAX(Hit!E16,Stand!E16,Double!E16)</f>
        <v>0.17585443719748528</v>
      </c>
      <c r="F16">
        <f>MAX(Hit!F16,Stand!F16,Double!F16)</f>
        <v>0.19956119497617708</v>
      </c>
      <c r="G16">
        <f>MAX(Hit!G16,Stand!G16,Double!G16)</f>
        <v>0.28344391604689845</v>
      </c>
      <c r="H16">
        <f>MAX(Hit!H16,Stand!H16,Double!H16)</f>
        <v>0.39955416733655175</v>
      </c>
      <c r="I16">
        <f>MAX(Hit!I16,Stand!I16,Double!I16)</f>
        <v>0.10595134861912359</v>
      </c>
      <c r="J16">
        <f>MAX(Hit!J16,Stand!J16,Double!J16)</f>
        <v>-0.18316335667343342</v>
      </c>
      <c r="K16">
        <f>MAX(Hit!K16,Stand!K16,Double!K16)</f>
        <v>-0.24150883119675953</v>
      </c>
      <c r="N16" s="31">
        <v>18</v>
      </c>
      <c r="O16" s="31" t="str">
        <f>IF(B16=HS!B16,HS!O16,"D")</f>
        <v>S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S</v>
      </c>
      <c r="V16" s="31" t="str">
        <f>IF(I16=HS!I16,HS!V16,"D")</f>
        <v>S</v>
      </c>
      <c r="W16" s="31" t="str">
        <f>IF(J16=HS!J16,HS!W16,"D")</f>
        <v>S</v>
      </c>
      <c r="X16" s="31" t="str">
        <f>IF(K16=HS!K16,HS!X16,"D")</f>
        <v>S</v>
      </c>
    </row>
    <row r="17" spans="1:24" x14ac:dyDescent="0.3">
      <c r="A17">
        <v>19</v>
      </c>
      <c r="B17">
        <f>MAX(Hit!B17,Stand!B17,Double!B17)</f>
        <v>-1.8660154151531605E-2</v>
      </c>
      <c r="C17">
        <f>MAX(Hit!C17,Stand!C17,Double!C17)</f>
        <v>0.38630468602058998</v>
      </c>
      <c r="D17">
        <f>MAX(Hit!D17,Stand!D17,Double!D17)</f>
        <v>0.40436293659776018</v>
      </c>
      <c r="E17">
        <f>MAX(Hit!E17,Stand!E17,Double!E17)</f>
        <v>0.42317892482749647</v>
      </c>
      <c r="F17">
        <f>MAX(Hit!F17,Stand!F17,Double!F17)</f>
        <v>0.43951210416088371</v>
      </c>
      <c r="G17">
        <f>MAX(Hit!G17,Stand!G17,Double!G17)</f>
        <v>0.49597707378731903</v>
      </c>
      <c r="H17">
        <f>MAX(Hit!H17,Stand!H17,Double!H17)</f>
        <v>0.61597649575343139</v>
      </c>
      <c r="I17">
        <f>MAX(Hit!I17,Stand!I17,Double!I17)</f>
        <v>0.59385366828669439</v>
      </c>
      <c r="J17">
        <f>MAX(Hit!J17,Stand!J17,Double!J17)</f>
        <v>0.28759675706758142</v>
      </c>
      <c r="K17">
        <f>MAX(Hit!K17,Stand!K17,Double!K17)</f>
        <v>-1.8660154151531549E-2</v>
      </c>
      <c r="N17" s="31">
        <v>19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3">
      <c r="A18">
        <v>20</v>
      </c>
      <c r="B18">
        <f>MAX(Hit!B18,Stand!B18,Double!B18)</f>
        <v>0.20418852289369643</v>
      </c>
      <c r="C18">
        <f>MAX(Hit!C18,Stand!C18,Double!C18)</f>
        <v>0.63998657521683899</v>
      </c>
      <c r="D18">
        <f>MAX(Hit!D18,Stand!D18,Double!D18)</f>
        <v>0.65027209425148147</v>
      </c>
      <c r="E18">
        <f>MAX(Hit!E18,Stand!E18,Double!E18)</f>
        <v>0.66104996194807175</v>
      </c>
      <c r="F18">
        <f>MAX(Hit!F18,Stand!F18,Double!F18)</f>
        <v>0.67035969063279999</v>
      </c>
      <c r="G18">
        <f>MAX(Hit!G18,Stand!G18,Double!G18)</f>
        <v>0.70395857017134456</v>
      </c>
      <c r="H18">
        <f>MAX(Hit!H18,Stand!H18,Double!H18)</f>
        <v>0.77322722653717502</v>
      </c>
      <c r="I18">
        <f>MAX(Hit!I18,Stand!I18,Double!I18)</f>
        <v>0.79181515955189852</v>
      </c>
      <c r="J18">
        <f>MAX(Hit!J18,Stand!J18,Double!J18)</f>
        <v>0.75835687080859615</v>
      </c>
      <c r="K18">
        <f>MAX(Hit!K18,Stand!K18,Double!K18)</f>
        <v>0.43495775366292733</v>
      </c>
      <c r="N18" s="31">
        <v>20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3">
      <c r="A19">
        <v>21</v>
      </c>
      <c r="B19">
        <f>MAX(Hit!B19,Stand!B19,Double!B19)</f>
        <v>0.65780643070815525</v>
      </c>
      <c r="C19">
        <f>MAX(Hit!C19,Stand!C19,Double!C19)</f>
        <v>0.88200651549404019</v>
      </c>
      <c r="D19">
        <f>MAX(Hit!D19,Stand!D19,Double!D19)</f>
        <v>0.8853003573017495</v>
      </c>
      <c r="E19">
        <f>MAX(Hit!E19,Stand!E19,Double!E19)</f>
        <v>0.88876729296591961</v>
      </c>
      <c r="F19">
        <f>MAX(Hit!F19,Stand!F19,Double!F19)</f>
        <v>0.89175382659528035</v>
      </c>
      <c r="G19">
        <f>MAX(Hit!G19,Stand!G19,Double!G19)</f>
        <v>0.90283674384257995</v>
      </c>
      <c r="H19">
        <f>MAX(Hit!H19,Stand!H19,Double!H19)</f>
        <v>0.92592629596452347</v>
      </c>
      <c r="I19">
        <f>MAX(Hit!I19,Stand!I19,Double!I19)</f>
        <v>0.93060505318396625</v>
      </c>
      <c r="J19">
        <f>MAX(Hit!J19,Stand!J19,Double!J19)</f>
        <v>0.93917615614724415</v>
      </c>
      <c r="K19">
        <f>MAX(Hit!K19,Stand!K19,Double!K19)</f>
        <v>0.88857566147738609</v>
      </c>
      <c r="N19" s="31">
        <v>21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3">
      <c r="A20"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31">
        <v>22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3">
      <c r="A21"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31">
        <v>23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3">
      <c r="A22"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24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3">
      <c r="A23"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25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3">
      <c r="A24"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26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3">
      <c r="A25"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27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3">
      <c r="A26"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28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3">
      <c r="A27"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29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3">
      <c r="A28"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30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3">
      <c r="A29"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31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1" spans="1:24" x14ac:dyDescent="0.3">
      <c r="A31" t="s">
        <v>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N31" s="31" t="s">
        <v>4</v>
      </c>
      <c r="O31" s="31">
        <v>1</v>
      </c>
      <c r="P31" s="31">
        <v>2</v>
      </c>
      <c r="Q31" s="31">
        <v>3</v>
      </c>
      <c r="R31" s="31">
        <v>4</v>
      </c>
      <c r="S31" s="31">
        <v>5</v>
      </c>
      <c r="T31" s="31">
        <v>6</v>
      </c>
      <c r="U31" s="31">
        <v>7</v>
      </c>
      <c r="V31" s="31">
        <v>8</v>
      </c>
      <c r="W31" s="31">
        <v>9</v>
      </c>
      <c r="X31" s="31">
        <v>10</v>
      </c>
    </row>
    <row r="32" spans="1:24" x14ac:dyDescent="0.3">
      <c r="A32">
        <v>12</v>
      </c>
      <c r="B32">
        <f>MAX(Hit!B32,Stand!B32,Double!B32)</f>
        <v>-0.2052135310715586</v>
      </c>
      <c r="C32">
        <f>MAX(Hit!C32,Stand!C32,Double!C32)</f>
        <v>8.1836216051656099E-2</v>
      </c>
      <c r="D32">
        <f>MAX(Hit!D32,Stand!D32,Double!D32)</f>
        <v>0.10350704654207785</v>
      </c>
      <c r="E32">
        <f>MAX(Hit!E32,Stand!E32,Double!E32)</f>
        <v>0.12659562809256975</v>
      </c>
      <c r="F32">
        <f>MAX(Hit!F32,Stand!F32,Double!F32)</f>
        <v>0.15648238458465505</v>
      </c>
      <c r="G32">
        <f>MAX(Hit!G32,Stand!G32,Double!G32)</f>
        <v>0.18595361333225541</v>
      </c>
      <c r="H32">
        <f>MAX(Hit!H32,Stand!H32,Double!H32)</f>
        <v>0.16547293077063502</v>
      </c>
      <c r="I32">
        <f>MAX(Hit!I32,Stand!I32,Double!I32)</f>
        <v>9.5115020927032348E-2</v>
      </c>
      <c r="J32">
        <f>MAX(Hit!J32,Stand!J32,Double!J32)</f>
        <v>6.5790841226834318E-5</v>
      </c>
      <c r="K32">
        <f>MAX(Hit!K32,Stand!K32,Double!K32)</f>
        <v>-0.12808280155666146</v>
      </c>
      <c r="N32" s="31">
        <v>12</v>
      </c>
      <c r="O32" s="31" t="str">
        <f>IF(B32=HS!B32,HS!O32,"D")</f>
        <v>H</v>
      </c>
      <c r="P32" s="31" t="str">
        <f>IF(C32=HS!C32,HS!P32,"D")</f>
        <v>H</v>
      </c>
      <c r="Q32" s="31" t="str">
        <f>IF(D32=HS!D32,HS!Q32,"D")</f>
        <v>H</v>
      </c>
      <c r="R32" s="31" t="str">
        <f>IF(E32=HS!E32,HS!R32,"D")</f>
        <v>H</v>
      </c>
      <c r="S32" s="31" t="str">
        <f>IF(F32=HS!F32,HS!S32,"D")</f>
        <v>H</v>
      </c>
      <c r="T32" s="31" t="str">
        <f>IF(G32=HS!G32,HS!T32,"D")</f>
        <v>H</v>
      </c>
      <c r="U32" s="31" t="str">
        <f>IF(H32=HS!H32,HS!U32,"D")</f>
        <v>H</v>
      </c>
      <c r="V32" s="31" t="str">
        <f>IF(I32=HS!I32,HS!V32,"D")</f>
        <v>H</v>
      </c>
      <c r="W32" s="31" t="str">
        <f>IF(J32=HS!J32,HS!W32,"D")</f>
        <v>H</v>
      </c>
      <c r="X32" s="31" t="str">
        <f>IF(K32=HS!K32,HS!X32,"D")</f>
        <v>H</v>
      </c>
    </row>
    <row r="33" spans="1:24" x14ac:dyDescent="0.3">
      <c r="A33">
        <v>13</v>
      </c>
      <c r="B33">
        <f>MAX(Hit!B33,Stand!B33,Double!B33)</f>
        <v>-0.2347217780244493</v>
      </c>
      <c r="C33">
        <f>MAX(Hit!C33,Stand!C33,Double!C33)</f>
        <v>4.6636132695309557E-2</v>
      </c>
      <c r="D33">
        <f>MAX(Hit!D33,Stand!D33,Double!D33)</f>
        <v>7.4118813392744121E-2</v>
      </c>
      <c r="E33">
        <f>MAX(Hit!E33,Stand!E33,Double!E33)</f>
        <v>0.10247714687203517</v>
      </c>
      <c r="F33">
        <f>MAX(Hit!F33,Stand!F33,Double!F33)</f>
        <v>0.13336273848321714</v>
      </c>
      <c r="G33">
        <f>MAX(Hit!G33,Stand!G33,Double!G33)</f>
        <v>0.17974820582791498</v>
      </c>
      <c r="H33">
        <f>MAX(Hit!H33,Stand!H33,Double!H33)</f>
        <v>0.12238569517899199</v>
      </c>
      <c r="I33">
        <f>MAX(Hit!I33,Stand!I33,Double!I33)</f>
        <v>5.4057070196311383E-2</v>
      </c>
      <c r="J33">
        <f>MAX(Hit!J33,Stand!J33,Double!J33)</f>
        <v>-3.7694688127479961E-2</v>
      </c>
      <c r="K33">
        <f>MAX(Hit!K33,Stand!K33,Double!K33)</f>
        <v>-0.16080628455762785</v>
      </c>
      <c r="N33" s="31">
        <v>13</v>
      </c>
      <c r="O33" s="31" t="str">
        <f>IF(B33=HS!B33,HS!O33,"D")</f>
        <v>H</v>
      </c>
      <c r="P33" s="31" t="str">
        <f>IF(C33=HS!C33,HS!P33,"D")</f>
        <v>H</v>
      </c>
      <c r="Q33" s="31" t="str">
        <f>IF(D33=HS!D33,HS!Q33,"D")</f>
        <v>H</v>
      </c>
      <c r="R33" s="31" t="str">
        <f>IF(E33=HS!E33,HS!R33,"D")</f>
        <v>H</v>
      </c>
      <c r="S33" s="31" t="str">
        <f>IF(F33=HS!F33,HS!S33,"D")</f>
        <v>H</v>
      </c>
      <c r="T33" s="31" t="str">
        <f>IF(G33=HS!G33,HS!T33,"D")</f>
        <v>D</v>
      </c>
      <c r="U33" s="31" t="str">
        <f>IF(H33=HS!H33,HS!U33,"D")</f>
        <v>H</v>
      </c>
      <c r="V33" s="31" t="str">
        <f>IF(I33=HS!I33,HS!V33,"D")</f>
        <v>H</v>
      </c>
      <c r="W33" s="31" t="str">
        <f>IF(J33=HS!J33,HS!W33,"D")</f>
        <v>H</v>
      </c>
      <c r="X33" s="31" t="str">
        <f>IF(K33=HS!K33,HS!X33,"D")</f>
        <v>H</v>
      </c>
    </row>
    <row r="34" spans="1:24" x14ac:dyDescent="0.3">
      <c r="A34">
        <v>14</v>
      </c>
      <c r="B34">
        <f>MAX(Hit!B34,Stand!B34,Double!B34)</f>
        <v>-0.26406959413166398</v>
      </c>
      <c r="C34">
        <f>MAX(Hit!C34,Stand!C34,Double!C34)</f>
        <v>2.2391856987839076E-2</v>
      </c>
      <c r="D34">
        <f>MAX(Hit!D34,Stand!D34,Double!D34)</f>
        <v>5.0806738919282862E-2</v>
      </c>
      <c r="E34">
        <f>MAX(Hit!E34,Stand!E34,Double!E34)</f>
        <v>8.0081414310110191E-2</v>
      </c>
      <c r="F34">
        <f>MAX(Hit!F34,Stand!F34,Double!F34)</f>
        <v>0.12595448524867892</v>
      </c>
      <c r="G34">
        <f>MAX(Hit!G34,Stand!G34,Double!G34)</f>
        <v>0.17974820582791493</v>
      </c>
      <c r="H34">
        <f>MAX(Hit!H34,Stand!H34,Double!H34)</f>
        <v>7.9507488494468218E-2</v>
      </c>
      <c r="I34">
        <f>MAX(Hit!I34,Stand!I34,Double!I34)</f>
        <v>1.3277219463208506E-2</v>
      </c>
      <c r="J34">
        <f>MAX(Hit!J34,Stand!J34,Double!J34)</f>
        <v>-7.5163189441683903E-2</v>
      </c>
      <c r="K34">
        <f>MAX(Hit!K34,Stand!K34,Double!K34)</f>
        <v>-0.19330354140765696</v>
      </c>
      <c r="N34" s="31">
        <v>14</v>
      </c>
      <c r="O34" s="31" t="str">
        <f>IF(B34=HS!B34,HS!O34,"D")</f>
        <v>H</v>
      </c>
      <c r="P34" s="31" t="str">
        <f>IF(C34=HS!C34,HS!P34,"D")</f>
        <v>H</v>
      </c>
      <c r="Q34" s="31" t="str">
        <f>IF(D34=HS!D34,HS!Q34,"D")</f>
        <v>H</v>
      </c>
      <c r="R34" s="31" t="str">
        <f>IF(E34=HS!E34,HS!R34,"D")</f>
        <v>H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H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3">
      <c r="A35">
        <v>15</v>
      </c>
      <c r="B35">
        <f>MAX(Hit!B35,Stand!B35,Double!B35)</f>
        <v>-0.29312934580507016</v>
      </c>
      <c r="C35">
        <f>MAX(Hit!C35,Stand!C35,Double!C35)</f>
        <v>-1.2068474052642775E-4</v>
      </c>
      <c r="D35">
        <f>MAX(Hit!D35,Stand!D35,Double!D35)</f>
        <v>2.9159812622497394E-2</v>
      </c>
      <c r="E35">
        <f>MAX(Hit!E35,Stand!E35,Double!E35)</f>
        <v>5.9285376931179856E-2</v>
      </c>
      <c r="F35">
        <f>MAX(Hit!F35,Stand!F35,Double!F35)</f>
        <v>0.12595448524867892</v>
      </c>
      <c r="G35">
        <f>MAX(Hit!G35,Stand!G35,Double!G35)</f>
        <v>0.17974820582791493</v>
      </c>
      <c r="H35">
        <f>MAX(Hit!H35,Stand!H35,Double!H35)</f>
        <v>3.7028282279269284E-2</v>
      </c>
      <c r="I35">
        <f>MAX(Hit!I35,Stand!I35,Double!I35)</f>
        <v>-2.7054780502901651E-2</v>
      </c>
      <c r="J35">
        <f>MAX(Hit!J35,Stand!J35,Double!J35)</f>
        <v>-0.11218876868994296</v>
      </c>
      <c r="K35">
        <f>MAX(Hit!K35,Stand!K35,Double!K35)</f>
        <v>-0.22543993358238781</v>
      </c>
      <c r="N35" s="31">
        <v>15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D</v>
      </c>
      <c r="T35" s="31" t="str">
        <f>IF(G35=HS!G35,HS!T35,"D")</f>
        <v>D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3">
      <c r="A36">
        <v>16</v>
      </c>
      <c r="B36">
        <f>MAX(Hit!B36,Stand!B36,Double!B36)</f>
        <v>-0.31409107314591789</v>
      </c>
      <c r="C36">
        <f>MAX(Hit!C36,Stand!C36,Double!C36)</f>
        <v>-2.1025187774008636E-2</v>
      </c>
      <c r="D36">
        <f>MAX(Hit!D36,Stand!D36,Double!D36)</f>
        <v>9.0590953469109059E-3</v>
      </c>
      <c r="E36">
        <f>MAX(Hit!E36,Stand!E36,Double!E36)</f>
        <v>5.8426518743744854E-2</v>
      </c>
      <c r="F36">
        <f>MAX(Hit!F36,Stand!F36,Double!F36)</f>
        <v>0.12595448524867892</v>
      </c>
      <c r="G36">
        <f>MAX(Hit!G36,Stand!G36,Double!G36)</f>
        <v>0.17974820582791493</v>
      </c>
      <c r="H36">
        <f>MAX(Hit!H36,Stand!H36,Double!H36)</f>
        <v>-4.8901571730158577E-3</v>
      </c>
      <c r="I36">
        <f>MAX(Hit!I36,Stand!I36,Double!I36)</f>
        <v>-6.6794847920094075E-2</v>
      </c>
      <c r="J36">
        <f>MAX(Hit!J36,Stand!J36,Double!J36)</f>
        <v>-0.14864353463007479</v>
      </c>
      <c r="K36">
        <f>MAX(Hit!K36,Stand!K36,Double!K36)</f>
        <v>-0.25710121084742421</v>
      </c>
      <c r="N36" s="31">
        <v>16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D</v>
      </c>
      <c r="S36" s="31" t="str">
        <f>IF(F36=HS!F36,HS!S36,"D")</f>
        <v>D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3">
      <c r="A37">
        <v>17</v>
      </c>
      <c r="B37">
        <f>MAX(Hit!B37,Stand!B37,Double!B37)</f>
        <v>-0.30094774596936275</v>
      </c>
      <c r="C37">
        <f>MAX(Hit!C37,Stand!C37,Double!C37)</f>
        <v>-4.9104358288915018E-4</v>
      </c>
      <c r="D37">
        <f>MAX(Hit!D37,Stand!D37,Double!D37)</f>
        <v>5.5095284479298484E-2</v>
      </c>
      <c r="E37">
        <f>MAX(Hit!E37,Stand!E37,Double!E37)</f>
        <v>0.11865255067432867</v>
      </c>
      <c r="F37">
        <f>MAX(Hit!F37,Stand!F37,Double!F37)</f>
        <v>0.18237815537354854</v>
      </c>
      <c r="G37">
        <f>MAX(Hit!G37,Stand!G37,Double!G37)</f>
        <v>0.25610428729099788</v>
      </c>
      <c r="H37">
        <f>MAX(Hit!H37,Stand!H37,Double!H37)</f>
        <v>5.3823463716116689E-2</v>
      </c>
      <c r="I37">
        <f>MAX(Hit!I37,Stand!I37,Double!I37)</f>
        <v>-7.2915398729642075E-2</v>
      </c>
      <c r="J37">
        <f>MAX(Hit!J37,Stand!J37,Double!J37)</f>
        <v>-0.14978689218213331</v>
      </c>
      <c r="K37">
        <f>MAX(Hit!K37,Stand!K37,Double!K37)</f>
        <v>-0.24941602102444038</v>
      </c>
      <c r="N37" s="31">
        <v>17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D</v>
      </c>
      <c r="R37" s="31" t="str">
        <f>IF(E37=HS!E37,HS!R37,"D")</f>
        <v>D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3">
      <c r="A38">
        <v>18</v>
      </c>
      <c r="B38">
        <f>MAX(Hit!B38,Stand!B38,Double!B38)</f>
        <v>-0.24150883119675959</v>
      </c>
      <c r="C38">
        <f>MAX(Hit!C38,Stand!C38,Double!C38)</f>
        <v>0.12174190222088777</v>
      </c>
      <c r="D38">
        <f>MAX(Hit!D38,Stand!D38,Double!D38)</f>
        <v>0.17764127567893764</v>
      </c>
      <c r="E38">
        <f>MAX(Hit!E38,Stand!E38,Double!E38)</f>
        <v>0.23700384775562167</v>
      </c>
      <c r="F38">
        <f>MAX(Hit!F38,Stand!F38,Double!F38)</f>
        <v>0.29522549562328776</v>
      </c>
      <c r="G38">
        <f>MAX(Hit!G38,Stand!G38,Double!G38)</f>
        <v>0.38150648207879329</v>
      </c>
      <c r="H38">
        <f>MAX(Hit!H38,Stand!H38,Double!H38)</f>
        <v>0.39955416733655175</v>
      </c>
      <c r="I38">
        <f>MAX(Hit!I38,Stand!I38,Double!I38)</f>
        <v>0.10595134861912359</v>
      </c>
      <c r="J38">
        <f>MAX(Hit!J38,Stand!J38,Double!J38)</f>
        <v>-0.10074430758041532</v>
      </c>
      <c r="K38">
        <f>MAX(Hit!K38,Stand!K38,Double!K38)</f>
        <v>-0.20109793381277147</v>
      </c>
      <c r="N38" s="31">
        <v>18</v>
      </c>
      <c r="O38" s="31" t="str">
        <f>IF(B38=HS!B38,HS!O38,"D")</f>
        <v>S</v>
      </c>
      <c r="P38" s="31" t="str">
        <f>IF(C38=HS!C38,HS!P38,"D")</f>
        <v>S</v>
      </c>
      <c r="Q38" s="31" t="str">
        <f>IF(D38=HS!D38,HS!Q38,"D")</f>
        <v>D</v>
      </c>
      <c r="R38" s="31" t="str">
        <f>IF(E38=HS!E38,HS!R38,"D")</f>
        <v>D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S</v>
      </c>
      <c r="V38" s="31" t="str">
        <f>IF(I38=HS!I38,HS!V38,"D")</f>
        <v>S</v>
      </c>
      <c r="W38" s="31" t="str">
        <f>IF(J38=HS!J38,HS!W38,"D")</f>
        <v>H</v>
      </c>
      <c r="X38" s="31" t="str">
        <f>IF(K38=HS!K38,HS!X38,"D")</f>
        <v>H</v>
      </c>
    </row>
    <row r="39" spans="1:24" x14ac:dyDescent="0.3">
      <c r="A39">
        <v>19</v>
      </c>
      <c r="B39">
        <f>MAX(Hit!B39,Stand!B39,Double!B39)</f>
        <v>-1.8660154151531605E-2</v>
      </c>
      <c r="C39">
        <f>MAX(Hit!C39,Stand!C39,Double!C39)</f>
        <v>0.38630468602058998</v>
      </c>
      <c r="D39">
        <f>MAX(Hit!D39,Stand!D39,Double!D39)</f>
        <v>0.40436293659776018</v>
      </c>
      <c r="E39">
        <f>MAX(Hit!E39,Stand!E39,Double!E39)</f>
        <v>0.42317892482749647</v>
      </c>
      <c r="F39">
        <f>MAX(Hit!F39,Stand!F39,Double!F39)</f>
        <v>0.43951210416088371</v>
      </c>
      <c r="G39">
        <f>MAX(Hit!G39,Stand!G39,Double!G39)</f>
        <v>0.49597707378731903</v>
      </c>
      <c r="H39">
        <f>MAX(Hit!H39,Stand!H39,Double!H39)</f>
        <v>0.61597649575343139</v>
      </c>
      <c r="I39">
        <f>MAX(Hit!I39,Stand!I39,Double!I39)</f>
        <v>0.59385366828669439</v>
      </c>
      <c r="J39">
        <f>MAX(Hit!J39,Stand!J39,Double!J39)</f>
        <v>0.28759675706758142</v>
      </c>
      <c r="K39">
        <f>MAX(Hit!K39,Stand!K39,Double!K39)</f>
        <v>-1.8660154151531549E-2</v>
      </c>
      <c r="N39" s="31">
        <v>19</v>
      </c>
      <c r="O39" s="31" t="str">
        <f>IF(B39=HS!B39,HS!O39,"D")</f>
        <v>S</v>
      </c>
      <c r="P39" s="31" t="str">
        <f>IF(C39=HS!C39,HS!P39,"D")</f>
        <v>S</v>
      </c>
      <c r="Q39" s="31" t="str">
        <f>IF(D39=HS!D39,HS!Q39,"D")</f>
        <v>S</v>
      </c>
      <c r="R39" s="31" t="str">
        <f>IF(E39=HS!E39,HS!R39,"D")</f>
        <v>S</v>
      </c>
      <c r="S39" s="31" t="str">
        <f>IF(F39=HS!F39,HS!S39,"D")</f>
        <v>S</v>
      </c>
      <c r="T39" s="31" t="str">
        <f>IF(G39=HS!G39,HS!T39,"D")</f>
        <v>S</v>
      </c>
      <c r="U39" s="31" t="str">
        <f>IF(H39=HS!H39,HS!U39,"D")</f>
        <v>S</v>
      </c>
      <c r="V39" s="31" t="str">
        <f>IF(I39=HS!I39,HS!V39,"D")</f>
        <v>S</v>
      </c>
      <c r="W39" s="31" t="str">
        <f>IF(J39=HS!J39,HS!W39,"D")</f>
        <v>S</v>
      </c>
      <c r="X39" s="31" t="str">
        <f>IF(K39=HS!K39,HS!X39,"D")</f>
        <v>S</v>
      </c>
    </row>
    <row r="40" spans="1:24" x14ac:dyDescent="0.3">
      <c r="A40">
        <v>20</v>
      </c>
      <c r="B40">
        <f>MAX(Hit!B40,Stand!B40,Double!B40)</f>
        <v>0.20418852289369643</v>
      </c>
      <c r="C40">
        <f>MAX(Hit!C40,Stand!C40,Double!C40)</f>
        <v>0.63998657521683899</v>
      </c>
      <c r="D40">
        <f>MAX(Hit!D40,Stand!D40,Double!D40)</f>
        <v>0.65027209425148147</v>
      </c>
      <c r="E40">
        <f>MAX(Hit!E40,Stand!E40,Double!E40)</f>
        <v>0.66104996194807175</v>
      </c>
      <c r="F40">
        <f>MAX(Hit!F40,Stand!F40,Double!F40)</f>
        <v>0.67035969063279999</v>
      </c>
      <c r="G40">
        <f>MAX(Hit!G40,Stand!G40,Double!G40)</f>
        <v>0.70395857017134456</v>
      </c>
      <c r="H40">
        <f>MAX(Hit!H40,Stand!H40,Double!H40)</f>
        <v>0.77322722653717502</v>
      </c>
      <c r="I40">
        <f>MAX(Hit!I40,Stand!I40,Double!I40)</f>
        <v>0.79181515955189852</v>
      </c>
      <c r="J40">
        <f>MAX(Hit!J40,Stand!J40,Double!J40)</f>
        <v>0.75835687080859615</v>
      </c>
      <c r="K40">
        <f>MAX(Hit!K40,Stand!K40,Double!K40)</f>
        <v>0.43495775366292733</v>
      </c>
      <c r="N40" s="31">
        <v>20</v>
      </c>
      <c r="O40" s="31" t="str">
        <f>IF(B40=HS!B40,HS!O40,"D")</f>
        <v>S</v>
      </c>
      <c r="P40" s="31" t="str">
        <f>IF(C40=HS!C40,HS!P40,"D")</f>
        <v>S</v>
      </c>
      <c r="Q40" s="31" t="str">
        <f>IF(D40=HS!D40,HS!Q40,"D")</f>
        <v>S</v>
      </c>
      <c r="R40" s="31" t="str">
        <f>IF(E40=HS!E40,HS!R40,"D")</f>
        <v>S</v>
      </c>
      <c r="S40" s="31" t="str">
        <f>IF(F40=HS!F40,HS!S40,"D")</f>
        <v>S</v>
      </c>
      <c r="T40" s="31" t="str">
        <f>IF(G40=HS!G40,HS!T40,"D")</f>
        <v>S</v>
      </c>
      <c r="U40" s="31" t="str">
        <f>IF(H40=HS!H40,HS!U40,"D")</f>
        <v>S</v>
      </c>
      <c r="V40" s="31" t="str">
        <f>IF(I40=HS!I40,HS!V40,"D")</f>
        <v>S</v>
      </c>
      <c r="W40" s="31" t="str">
        <f>IF(J40=HS!J40,HS!W40,"D")</f>
        <v>S</v>
      </c>
      <c r="X40" s="31" t="str">
        <f>IF(K40=HS!K40,HS!X40,"D")</f>
        <v>S</v>
      </c>
    </row>
    <row r="41" spans="1:24" x14ac:dyDescent="0.3">
      <c r="A41">
        <v>21</v>
      </c>
      <c r="B41">
        <f>MAX(Hit!B41,Stand!B41,Double!B41)</f>
        <v>0.65780643070815525</v>
      </c>
      <c r="C41">
        <f>MAX(Hit!C41,Stand!C41,Double!C41)</f>
        <v>0.88200651549404019</v>
      </c>
      <c r="D41">
        <f>MAX(Hit!D41,Stand!D41,Double!D41)</f>
        <v>0.8853003573017495</v>
      </c>
      <c r="E41">
        <f>MAX(Hit!E41,Stand!E41,Double!E41)</f>
        <v>0.88876729296591961</v>
      </c>
      <c r="F41">
        <f>MAX(Hit!F41,Stand!F41,Double!F41)</f>
        <v>0.89175382659528035</v>
      </c>
      <c r="G41">
        <f>MAX(Hit!G41,Stand!G41,Double!G41)</f>
        <v>0.90283674384257995</v>
      </c>
      <c r="H41">
        <f>MAX(Hit!H41,Stand!H41,Double!H41)</f>
        <v>0.92592629596452347</v>
      </c>
      <c r="I41">
        <f>MAX(Hit!I41,Stand!I41,Double!I41)</f>
        <v>0.93060505318396625</v>
      </c>
      <c r="J41">
        <f>MAX(Hit!J41,Stand!J41,Double!J41)</f>
        <v>0.93917615614724415</v>
      </c>
      <c r="K41">
        <f>MAX(Hit!K41,Stand!K41,Double!K41)</f>
        <v>0.88857566147738609</v>
      </c>
      <c r="N41" s="31">
        <v>21</v>
      </c>
      <c r="O41" s="31" t="str">
        <f>IF(B41=HS!B41,HS!O41,"D")</f>
        <v>S</v>
      </c>
      <c r="P41" s="31" t="str">
        <f>IF(C41=HS!C41,HS!P41,"D")</f>
        <v>S</v>
      </c>
      <c r="Q41" s="31" t="str">
        <f>IF(D41=HS!D41,HS!Q41,"D")</f>
        <v>S</v>
      </c>
      <c r="R41" s="31" t="str">
        <f>IF(E41=HS!E41,HS!R41,"D")</f>
        <v>S</v>
      </c>
      <c r="S41" s="31" t="str">
        <f>IF(F41=HS!F41,HS!S41,"D")</f>
        <v>S</v>
      </c>
      <c r="T41" s="31" t="str">
        <f>IF(G41=HS!G41,HS!T41,"D")</f>
        <v>S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S</v>
      </c>
      <c r="X41" s="31" t="str">
        <f>IF(K41=HS!K41,HS!X41,"D")</f>
        <v>S</v>
      </c>
    </row>
    <row r="42" spans="1:24" x14ac:dyDescent="0.3">
      <c r="A42">
        <v>22</v>
      </c>
      <c r="B42">
        <f>MAX(Hit!B42,Stand!B42,Double!B42)</f>
        <v>-0.4656605837768395</v>
      </c>
      <c r="C42">
        <f>MAX(Hit!C42,Stand!C42,Double!C42)</f>
        <v>-0.25338998596663803</v>
      </c>
      <c r="D42">
        <f>MAX(Hit!D42,Stand!D42,Double!D42)</f>
        <v>-0.23369089979808655</v>
      </c>
      <c r="E42">
        <f>MAX(Hit!E42,Stand!E42,Double!E42)</f>
        <v>-0.21106310899491437</v>
      </c>
      <c r="F42">
        <f>MAX(Hit!F42,Stand!F42,Double!F42)</f>
        <v>-0.16719266083547546</v>
      </c>
      <c r="G42">
        <f>MAX(Hit!G42,Stand!G42,Double!G42)</f>
        <v>-0.15369901583000456</v>
      </c>
      <c r="H42">
        <f>MAX(Hit!H42,Stand!H42,Double!H42)</f>
        <v>-0.21284771451731427</v>
      </c>
      <c r="I42">
        <f>MAX(Hit!I42,Stand!I42,Double!I42)</f>
        <v>-0.2715748050242861</v>
      </c>
      <c r="J42">
        <f>MAX(Hit!J42,Stand!J42,Double!J42)</f>
        <v>-0.34001328060893565</v>
      </c>
      <c r="K42">
        <f>MAX(Hit!K42,Stand!K42,Double!K42)</f>
        <v>-0.42069618899826788</v>
      </c>
      <c r="N42" s="31">
        <v>22</v>
      </c>
      <c r="O42" s="31" t="str">
        <f>IF(B42=HS!B42,HS!O42,"D")</f>
        <v>H</v>
      </c>
      <c r="P42" s="31" t="str">
        <f>IF(C42=HS!C42,HS!P42,"D")</f>
        <v>H</v>
      </c>
      <c r="Q42" s="31" t="str">
        <f>IF(D42=HS!D42,HS!Q42,"D")</f>
        <v>H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H</v>
      </c>
      <c r="V42" s="31" t="str">
        <f>IF(I42=HS!I42,HS!V42,"D")</f>
        <v>H</v>
      </c>
      <c r="W42" s="31" t="str">
        <f>IF(J42=HS!J42,HS!W42,"D")</f>
        <v>H</v>
      </c>
      <c r="X42" s="31" t="str">
        <f>IF(K42=HS!K42,HS!X42,"D")</f>
        <v>H</v>
      </c>
    </row>
    <row r="43" spans="1:24" x14ac:dyDescent="0.3">
      <c r="A43">
        <v>23</v>
      </c>
      <c r="B43">
        <f>MAX(Hit!B43,Stand!B43,Double!B43)</f>
        <v>-0.50382768493563668</v>
      </c>
      <c r="C43">
        <f>MAX(Hit!C43,Stand!C43,Double!C43)</f>
        <v>-0.29278372720927737</v>
      </c>
      <c r="D43">
        <f>MAX(Hit!D43,Stand!D43,Double!D43)</f>
        <v>-0.2522502292357135</v>
      </c>
      <c r="E43">
        <f>MAX(Hit!E43,Stand!E43,Double!E43)</f>
        <v>-0.21106310899491437</v>
      </c>
      <c r="F43">
        <f>MAX(Hit!F43,Stand!F43,Double!F43)</f>
        <v>-0.16719266083547546</v>
      </c>
      <c r="G43">
        <f>MAX(Hit!G43,Stand!G43,Double!G43)</f>
        <v>-0.15369901583000456</v>
      </c>
      <c r="H43">
        <f>MAX(Hit!H43,Stand!H43,Double!H43)</f>
        <v>-0.26907287776607752</v>
      </c>
      <c r="I43">
        <f>MAX(Hit!I43,Stand!I43,Double!I43)</f>
        <v>-0.32360517609397998</v>
      </c>
      <c r="J43">
        <f>MAX(Hit!J43,Stand!J43,Double!J43)</f>
        <v>-0.3871551891368688</v>
      </c>
      <c r="K43">
        <f>MAX(Hit!K43,Stand!K43,Double!K43)</f>
        <v>-0.46207503264124877</v>
      </c>
      <c r="N43" s="31">
        <v>23</v>
      </c>
      <c r="O43" s="31" t="str">
        <f>IF(B43=HS!B43,HS!O43,"D")</f>
        <v>H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H</v>
      </c>
      <c r="V43" s="31" t="str">
        <f>IF(I43=HS!I43,HS!V43,"D")</f>
        <v>H</v>
      </c>
      <c r="W43" s="31" t="str">
        <f>IF(J43=HS!J43,HS!W43,"D")</f>
        <v>H</v>
      </c>
      <c r="X43" s="31" t="str">
        <f>IF(K43=HS!K43,HS!X43,"D")</f>
        <v>H</v>
      </c>
    </row>
    <row r="44" spans="1:24" x14ac:dyDescent="0.3">
      <c r="A44">
        <v>24</v>
      </c>
      <c r="B44">
        <f>MAX(Hit!B44,Stand!B44,Double!B44)</f>
        <v>-0.53926856458309125</v>
      </c>
      <c r="C44">
        <f>MAX(Hit!C44,Stand!C44,Double!C44)</f>
        <v>-0.29278372720927737</v>
      </c>
      <c r="D44">
        <f>MAX(Hit!D44,Stand!D44,Double!D44)</f>
        <v>-0.2522502292357135</v>
      </c>
      <c r="E44">
        <f>MAX(Hit!E44,Stand!E44,Double!E44)</f>
        <v>-0.21106310899491437</v>
      </c>
      <c r="F44">
        <f>MAX(Hit!F44,Stand!F44,Double!F44)</f>
        <v>-0.16719266083547546</v>
      </c>
      <c r="G44">
        <f>MAX(Hit!G44,Stand!G44,Double!G44)</f>
        <v>-0.15369901583000456</v>
      </c>
      <c r="H44">
        <f>MAX(Hit!H44,Stand!H44,Double!H44)</f>
        <v>-0.3212819579256434</v>
      </c>
      <c r="I44">
        <f>MAX(Hit!I44,Stand!I44,Double!I44)</f>
        <v>-0.37191909208726714</v>
      </c>
      <c r="J44">
        <f>MAX(Hit!J44,Stand!J44,Double!J44)</f>
        <v>-0.43092981848423534</v>
      </c>
      <c r="K44">
        <f>MAX(Hit!K44,Stand!K44,Double!K44)</f>
        <v>-0.50049824459544534</v>
      </c>
      <c r="N44" s="31">
        <v>24</v>
      </c>
      <c r="O44" s="31" t="str">
        <f>IF(B44=HS!B44,HS!O44,"D")</f>
        <v>H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H</v>
      </c>
      <c r="V44" s="31" t="str">
        <f>IF(I44=HS!I44,HS!V44,"D")</f>
        <v>H</v>
      </c>
      <c r="W44" s="31" t="str">
        <f>IF(J44=HS!J44,HS!W44,"D")</f>
        <v>H</v>
      </c>
      <c r="X44" s="31" t="str">
        <f>IF(K44=HS!K44,HS!X44,"D")</f>
        <v>H</v>
      </c>
    </row>
    <row r="45" spans="1:24" x14ac:dyDescent="0.3">
      <c r="A45">
        <v>25</v>
      </c>
      <c r="B45">
        <f>MAX(Hit!B45,Stand!B45,Double!B45)</f>
        <v>-0.57217795282715611</v>
      </c>
      <c r="C45">
        <f>MAX(Hit!C45,Stand!C45,Double!C45)</f>
        <v>-0.29278372720927737</v>
      </c>
      <c r="D45">
        <f>MAX(Hit!D45,Stand!D45,Double!D45)</f>
        <v>-0.2522502292357135</v>
      </c>
      <c r="E45">
        <f>MAX(Hit!E45,Stand!E45,Double!E45)</f>
        <v>-0.21106310899491437</v>
      </c>
      <c r="F45">
        <f>MAX(Hit!F45,Stand!F45,Double!F45)</f>
        <v>-0.16719266083547546</v>
      </c>
      <c r="G45">
        <f>MAX(Hit!G45,Stand!G45,Double!G45)</f>
        <v>-0.15369901583000456</v>
      </c>
      <c r="H45">
        <f>MAX(Hit!H45,Stand!H45,Double!H45)</f>
        <v>-0.36976181807381175</v>
      </c>
      <c r="I45">
        <f>MAX(Hit!I45,Stand!I45,Double!I45)</f>
        <v>-0.41678201408103377</v>
      </c>
      <c r="J45">
        <f>MAX(Hit!J45,Stand!J45,Double!J45)</f>
        <v>-0.47157768859250421</v>
      </c>
      <c r="K45">
        <f>MAX(Hit!K45,Stand!K45,Double!K45)</f>
        <v>-0.53617694141005634</v>
      </c>
      <c r="N45" s="31">
        <v>25</v>
      </c>
      <c r="O45" s="31" t="str">
        <f>IF(B45=HS!B45,HS!O45,"D")</f>
        <v>H</v>
      </c>
      <c r="P45" s="31" t="str">
        <f>IF(C45=HS!C45,HS!P45,"D")</f>
        <v>S</v>
      </c>
      <c r="Q45" s="31" t="str">
        <f>IF(D45=HS!D45,HS!Q45,"D")</f>
        <v>S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3">
      <c r="A46">
        <v>26</v>
      </c>
      <c r="B46">
        <f>MAX(Hit!B46,Stand!B46,Double!B46)</f>
        <v>-0.57578184676460165</v>
      </c>
      <c r="C46">
        <f>MAX(Hit!C46,Stand!C46,Double!C46)</f>
        <v>-0.29278372720927737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-0.16719266083547546</v>
      </c>
      <c r="G46">
        <f>MAX(Hit!G46,Stand!G46,Double!G46)</f>
        <v>-0.15369901583000456</v>
      </c>
      <c r="H46">
        <f>MAX(Hit!H46,Stand!H46,Double!H46)</f>
        <v>-0.41477883106853947</v>
      </c>
      <c r="I46">
        <f>MAX(Hit!I46,Stand!I46,Double!I46)</f>
        <v>-0.45844044164667419</v>
      </c>
      <c r="J46">
        <f>MAX(Hit!J46,Stand!J46,Double!J46)</f>
        <v>-0.50932213940732529</v>
      </c>
      <c r="K46">
        <f>MAX(Hit!K46,Stand!K46,Double!K46)</f>
        <v>-0.56930715988076663</v>
      </c>
      <c r="N46" s="31">
        <v>26</v>
      </c>
      <c r="O46" s="31" t="str">
        <f>IF(B46=HS!B46,HS!O46,"D")</f>
        <v>S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3">
      <c r="A47">
        <v>27</v>
      </c>
      <c r="B47">
        <f>MAX(Hit!B47,Stand!B47,Double!B47)</f>
        <v>-0.46435750824198774</v>
      </c>
      <c r="C47">
        <f>MAX(Hit!C47,Stand!C47,Double!C47)</f>
        <v>-0.15297458768154204</v>
      </c>
      <c r="D47">
        <f>MAX(Hit!D47,Stand!D47,Double!D47)</f>
        <v>-0.11721624142457354</v>
      </c>
      <c r="E47">
        <f>MAX(Hit!E47,Stand!E47,Double!E47)</f>
        <v>-8.0573373145316152E-2</v>
      </c>
      <c r="F47">
        <f>MAX(Hit!F47,Stand!F47,Double!F47)</f>
        <v>-4.4941375564924613E-2</v>
      </c>
      <c r="G47">
        <f>MAX(Hit!G47,Stand!G47,Double!G47)</f>
        <v>1.1739160673341797E-2</v>
      </c>
      <c r="H47">
        <f>MAX(Hit!H47,Stand!H47,Double!H47)</f>
        <v>-0.10680898948269474</v>
      </c>
      <c r="I47">
        <f>MAX(Hit!I47,Stand!I47,Double!I47)</f>
        <v>-0.38195097104844722</v>
      </c>
      <c r="J47">
        <f>MAX(Hit!J47,Stand!J47,Double!J47)</f>
        <v>-0.42315423964521748</v>
      </c>
      <c r="K47">
        <f>MAX(Hit!K47,Stand!K47,Double!K47)</f>
        <v>-0.46435750824198757</v>
      </c>
      <c r="N47" s="31">
        <v>27</v>
      </c>
      <c r="O47" s="31" t="str">
        <f>IF(B47=HS!B47,HS!O47,"D")</f>
        <v>S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S</v>
      </c>
      <c r="V47" s="31" t="str">
        <f>IF(I47=HS!I47,HS!V47,"D")</f>
        <v>S</v>
      </c>
      <c r="W47" s="31" t="str">
        <f>IF(J47=HS!J47,HS!W47,"D")</f>
        <v>S</v>
      </c>
      <c r="X47" s="31" t="str">
        <f>IF(K47=HS!K47,HS!X47,"D")</f>
        <v>S</v>
      </c>
    </row>
    <row r="48" spans="1:24" x14ac:dyDescent="0.3">
      <c r="A48">
        <v>28</v>
      </c>
      <c r="B48">
        <f>MAX(Hit!B48,Stand!B48,Double!B48)</f>
        <v>-0.24150883119675959</v>
      </c>
      <c r="C48">
        <f>MAX(Hit!C48,Stand!C48,Double!C48)</f>
        <v>0.12174190222088777</v>
      </c>
      <c r="D48">
        <f>MAX(Hit!D48,Stand!D48,Double!D48)</f>
        <v>0.14830007284131125</v>
      </c>
      <c r="E48">
        <f>MAX(Hit!E48,Stand!E48,Double!E48)</f>
        <v>0.17585443719748528</v>
      </c>
      <c r="F48">
        <f>MAX(Hit!F48,Stand!F48,Double!F48)</f>
        <v>0.19956119497617708</v>
      </c>
      <c r="G48">
        <f>MAX(Hit!G48,Stand!G48,Double!G48)</f>
        <v>0.28344391604689845</v>
      </c>
      <c r="H48">
        <f>MAX(Hit!H48,Stand!H48,Double!H48)</f>
        <v>0.39955416733655175</v>
      </c>
      <c r="I48">
        <f>MAX(Hit!I48,Stand!I48,Double!I48)</f>
        <v>0.10595134861912359</v>
      </c>
      <c r="J48">
        <f>MAX(Hit!J48,Stand!J48,Double!J48)</f>
        <v>-0.18316335667343342</v>
      </c>
      <c r="K48">
        <f>MAX(Hit!K48,Stand!K48,Double!K48)</f>
        <v>-0.24150883119675953</v>
      </c>
      <c r="N48" s="31">
        <v>28</v>
      </c>
      <c r="O48" s="31" t="str">
        <f>IF(B48=HS!B48,HS!O48,"D")</f>
        <v>S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S</v>
      </c>
      <c r="V48" s="31" t="str">
        <f>IF(I48=HS!I48,HS!V48,"D")</f>
        <v>S</v>
      </c>
      <c r="W48" s="31" t="str">
        <f>IF(J48=HS!J48,HS!W48,"D")</f>
        <v>S</v>
      </c>
      <c r="X48" s="31" t="str">
        <f>IF(K48=HS!K48,HS!X48,"D")</f>
        <v>S</v>
      </c>
    </row>
    <row r="49" spans="1:24" x14ac:dyDescent="0.3">
      <c r="A49">
        <v>29</v>
      </c>
      <c r="B49">
        <f>MAX(Hit!B49,Stand!B49,Double!B49)</f>
        <v>-1.8660154151531605E-2</v>
      </c>
      <c r="C49">
        <f>MAX(Hit!C49,Stand!C49,Double!C49)</f>
        <v>0.38630468602058998</v>
      </c>
      <c r="D49">
        <f>MAX(Hit!D49,Stand!D49,Double!D49)</f>
        <v>0.40436293659776018</v>
      </c>
      <c r="E49">
        <f>MAX(Hit!E49,Stand!E49,Double!E49)</f>
        <v>0.42317892482749647</v>
      </c>
      <c r="F49">
        <f>MAX(Hit!F49,Stand!F49,Double!F49)</f>
        <v>0.43951210416088371</v>
      </c>
      <c r="G49">
        <f>MAX(Hit!G49,Stand!G49,Double!G49)</f>
        <v>0.49597707378731903</v>
      </c>
      <c r="H49">
        <f>MAX(Hit!H49,Stand!H49,Double!H49)</f>
        <v>0.61597649575343139</v>
      </c>
      <c r="I49">
        <f>MAX(Hit!I49,Stand!I49,Double!I49)</f>
        <v>0.59385366828669439</v>
      </c>
      <c r="J49">
        <f>MAX(Hit!J49,Stand!J49,Double!J49)</f>
        <v>0.28759675706758142</v>
      </c>
      <c r="K49">
        <f>MAX(Hit!K49,Stand!K49,Double!K49)</f>
        <v>-1.8660154151531549E-2</v>
      </c>
      <c r="N49" s="31">
        <v>29</v>
      </c>
      <c r="O49" s="31" t="str">
        <f>IF(B49=HS!B49,HS!O49,"D")</f>
        <v>S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S</v>
      </c>
      <c r="V49" s="31" t="str">
        <f>IF(I49=HS!I49,HS!V49,"D")</f>
        <v>S</v>
      </c>
      <c r="W49" s="31" t="str">
        <f>IF(J49=HS!J49,HS!W49,"D")</f>
        <v>S</v>
      </c>
      <c r="X49" s="31" t="str">
        <f>IF(K49=HS!K49,HS!X49,"D")</f>
        <v>S</v>
      </c>
    </row>
    <row r="50" spans="1:24" x14ac:dyDescent="0.3">
      <c r="A50">
        <v>30</v>
      </c>
      <c r="B50">
        <f>MAX(Hit!B50,Stand!B50,Double!B50)</f>
        <v>0.20418852289369643</v>
      </c>
      <c r="C50">
        <f>MAX(Hit!C50,Stand!C50,Double!C50)</f>
        <v>0.63998657521683899</v>
      </c>
      <c r="D50">
        <f>MAX(Hit!D50,Stand!D50,Double!D50)</f>
        <v>0.65027209425148147</v>
      </c>
      <c r="E50">
        <f>MAX(Hit!E50,Stand!E50,Double!E50)</f>
        <v>0.66104996194807175</v>
      </c>
      <c r="F50">
        <f>MAX(Hit!F50,Stand!F50,Double!F50)</f>
        <v>0.67035969063279999</v>
      </c>
      <c r="G50">
        <f>MAX(Hit!G50,Stand!G50,Double!G50)</f>
        <v>0.70395857017134456</v>
      </c>
      <c r="H50">
        <f>MAX(Hit!H50,Stand!H50,Double!H50)</f>
        <v>0.77322722653717502</v>
      </c>
      <c r="I50">
        <f>MAX(Hit!I50,Stand!I50,Double!I50)</f>
        <v>0.79181515955189852</v>
      </c>
      <c r="J50">
        <f>MAX(Hit!J50,Stand!J50,Double!J50)</f>
        <v>0.75835687080859615</v>
      </c>
      <c r="K50">
        <f>MAX(Hit!K50,Stand!K50,Double!K50)</f>
        <v>0.43495775366292733</v>
      </c>
      <c r="N50" s="31">
        <v>30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3">
      <c r="A51">
        <v>31</v>
      </c>
      <c r="B51">
        <f>MAX(Hit!B51,Stand!B51,Double!B51)</f>
        <v>0.65780643070815525</v>
      </c>
      <c r="C51">
        <f>MAX(Hit!C51,Stand!C51,Double!C51)</f>
        <v>0.88200651549404019</v>
      </c>
      <c r="D51">
        <f>MAX(Hit!D51,Stand!D51,Double!D51)</f>
        <v>0.8853003573017495</v>
      </c>
      <c r="E51">
        <f>MAX(Hit!E51,Stand!E51,Double!E51)</f>
        <v>0.88876729296591961</v>
      </c>
      <c r="F51">
        <f>MAX(Hit!F51,Stand!F51,Double!F51)</f>
        <v>0.89175382659528035</v>
      </c>
      <c r="G51">
        <f>MAX(Hit!G51,Stand!G51,Double!G51)</f>
        <v>0.90283674384257995</v>
      </c>
      <c r="H51">
        <f>MAX(Hit!H51,Stand!H51,Double!H51)</f>
        <v>0.92592629596452347</v>
      </c>
      <c r="I51">
        <f>MAX(Hit!I51,Stand!I51,Double!I51)</f>
        <v>0.93060505318396625</v>
      </c>
      <c r="J51">
        <f>MAX(Hit!J51,Stand!J51,Double!J51)</f>
        <v>0.93917615614724415</v>
      </c>
      <c r="K51">
        <f>MAX(Hit!K51,Stand!K51,Double!K51)</f>
        <v>0.88857566147738609</v>
      </c>
      <c r="N51" s="31">
        <v>31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3">
      <c r="A52" s="457" t="s">
        <v>127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</row>
    <row r="53" spans="1:24" x14ac:dyDescent="0.3">
      <c r="A53" t="s">
        <v>7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24" x14ac:dyDescent="0.3">
      <c r="A54">
        <v>4</v>
      </c>
      <c r="B54">
        <f>IF(B2=Double!B2,Double!B54,HS!B54)</f>
        <v>0.26430684965556661</v>
      </c>
      <c r="C54">
        <f>IF(C2=Double!C2,Double!C54,HS!C54)</f>
        <v>0.42191933510374496</v>
      </c>
      <c r="D54">
        <f>IF(D2=Double!D2,Double!D54,HS!D54)</f>
        <v>0.43871888262781922</v>
      </c>
      <c r="E54">
        <f>IF(E2=Double!E2,Double!E54,HS!E54)</f>
        <v>0.45889924689234307</v>
      </c>
      <c r="F54">
        <f>IF(F2=Double!F2,Double!F54,HS!F54)</f>
        <v>0.47799254850123113</v>
      </c>
      <c r="G54">
        <f>IF(G2=Double!G2,Double!G54,HS!G54)</f>
        <v>0.48989682427989029</v>
      </c>
      <c r="H54">
        <f>IF(H2=Double!H2,Double!H54,HS!H54)</f>
        <v>0.41090238251504557</v>
      </c>
      <c r="I54">
        <f>IF(I2=Double!I2,Double!I54,HS!I54)</f>
        <v>0.37370384953576552</v>
      </c>
      <c r="J54">
        <f>IF(J2=Double!J2,Double!J54,HS!J54)</f>
        <v>0.33270199081171298</v>
      </c>
      <c r="K54">
        <f>IF(K2=Double!K2,Double!K54,HS!K54)</f>
        <v>0.28524752280468763</v>
      </c>
    </row>
    <row r="55" spans="1:24" x14ac:dyDescent="0.3">
      <c r="A55">
        <v>5</v>
      </c>
      <c r="B55">
        <f>IF(B3=Double!B3,Double!B55,HS!B55)</f>
        <v>0.25528791352539693</v>
      </c>
      <c r="C55">
        <f>IF(C3=Double!C3,Double!C55,HS!C55)</f>
        <v>0.41676843465001523</v>
      </c>
      <c r="D55">
        <f>IF(D3=Double!D3,Double!D55,HS!D55)</f>
        <v>0.43382350116169249</v>
      </c>
      <c r="E55">
        <f>IF(E3=Double!E3,Double!E55,HS!E55)</f>
        <v>0.4540437241344103</v>
      </c>
      <c r="F55">
        <f>IF(F3=Double!F3,Double!F55,HS!F55)</f>
        <v>0.47335013310975127</v>
      </c>
      <c r="G55">
        <f>IF(G3=Double!G3,Double!G55,HS!G55)</f>
        <v>0.48487958313687435</v>
      </c>
      <c r="H55">
        <f>IF(H3=Double!H3,Double!H55,HS!H55)</f>
        <v>0.39683578004415654</v>
      </c>
      <c r="I55">
        <f>IF(I3=Double!I3,Double!I55,HS!I55)</f>
        <v>0.36092568984622575</v>
      </c>
      <c r="J55">
        <f>IF(J3=Double!J3,Double!J55,HS!J55)</f>
        <v>0.3213574892967937</v>
      </c>
      <c r="K55">
        <f>IF(K3=Double!K3,Double!K55,HS!K55)</f>
        <v>0.27554039444166056</v>
      </c>
    </row>
    <row r="56" spans="1:24" x14ac:dyDescent="0.3">
      <c r="A56">
        <v>6</v>
      </c>
      <c r="B56">
        <f>IF(B4=Double!B4,Double!B56,HS!B56)</f>
        <v>0.25811794378425706</v>
      </c>
      <c r="C56">
        <f>IF(C4=Double!C4,Double!C56,HS!C56)</f>
        <v>0.41201734248621957</v>
      </c>
      <c r="D56">
        <f>IF(D4=Double!D4,Double!D56,HS!D56)</f>
        <v>0.42930556461863345</v>
      </c>
      <c r="E56">
        <f>IF(E4=Double!E4,Double!E56,HS!E56)</f>
        <v>0.44956728794652229</v>
      </c>
      <c r="F56">
        <f>IF(F4=Double!F4,Double!F56,HS!F56)</f>
        <v>0.46908083803658163</v>
      </c>
      <c r="G56">
        <f>IF(G4=Double!G4,Double!G56,HS!G56)</f>
        <v>0.48012373607015191</v>
      </c>
      <c r="H56">
        <f>IF(H4=Double!H4,Double!H56,HS!H56)</f>
        <v>0.38219257634593173</v>
      </c>
      <c r="I56">
        <f>IF(I4=Double!I4,Double!I56,HS!I56)</f>
        <v>0.34848677032407854</v>
      </c>
      <c r="J56">
        <f>IF(J4=Double!J4,Double!J56,HS!J56)</f>
        <v>0.30994538935958654</v>
      </c>
      <c r="K56">
        <f>IF(K4=Double!K4,Double!K56,HS!K56)</f>
        <v>0.26578617427732654</v>
      </c>
    </row>
    <row r="57" spans="1:24" x14ac:dyDescent="0.3">
      <c r="A57">
        <v>7</v>
      </c>
      <c r="B57">
        <f>IF(B5=Double!B5,Double!B57,HS!B57)</f>
        <v>0.25437712976375942</v>
      </c>
      <c r="C57">
        <f>IF(C5=Double!C5,Double!C57,HS!C57)</f>
        <v>0.40743072756047771</v>
      </c>
      <c r="D57">
        <f>IF(D5=Double!D5,Double!D57,HS!D57)</f>
        <v>0.4249851577489786</v>
      </c>
      <c r="E57">
        <f>IF(E5=Double!E5,Double!E57,HS!E57)</f>
        <v>0.44521223063659365</v>
      </c>
      <c r="F57">
        <f>IF(F5=Double!F5,Double!F57,HS!F57)</f>
        <v>0.46477843330104068</v>
      </c>
      <c r="G57">
        <f>IF(G5=Double!G5,Double!G57,HS!G57)</f>
        <v>0.47731496242648214</v>
      </c>
      <c r="H57">
        <f>IF(H5=Double!H5,Double!H57,HS!H57)</f>
        <v>0.37925617419856938</v>
      </c>
      <c r="I57">
        <f>IF(I5=Double!I5,Double!I57,HS!I57)</f>
        <v>0.33589471773557733</v>
      </c>
      <c r="J57">
        <f>IF(J5=Double!J5,Double!J57,HS!J57)</f>
        <v>0.30642061508740204</v>
      </c>
      <c r="K57">
        <f>IF(K5=Double!K5,Double!K57,HS!K57)</f>
        <v>0.26721074782921084</v>
      </c>
    </row>
    <row r="58" spans="1:24" x14ac:dyDescent="0.3">
      <c r="A58">
        <v>8</v>
      </c>
      <c r="B58">
        <f>IF(B6=Double!B6,Double!B58,HS!B58)</f>
        <v>0.28836334875964992</v>
      </c>
      <c r="C58">
        <f>IF(C6=Double!C6,Double!C58,HS!C58)</f>
        <v>0.44980237942279166</v>
      </c>
      <c r="D58">
        <f>IF(D6=Double!D6,Double!D58,HS!D58)</f>
        <v>0.46597642749068685</v>
      </c>
      <c r="E58">
        <f>IF(E6=Double!E6,Double!E58,HS!E58)</f>
        <v>0.48472541737079888</v>
      </c>
      <c r="F58">
        <f>IF(F6=Double!F6,Double!F58,HS!F58)</f>
        <v>0.50194727739331357</v>
      </c>
      <c r="G58">
        <f>IF(G6=Double!G6,Double!G58,HS!G58)</f>
        <v>0.52550268611926287</v>
      </c>
      <c r="H58">
        <f>IF(H6=Double!H6,Double!H58,HS!H58)</f>
        <v>0.48230082177962352</v>
      </c>
      <c r="I58">
        <f>IF(I6=Double!I6,Double!I58,HS!I58)</f>
        <v>0.3841447474995669</v>
      </c>
      <c r="J58">
        <f>IF(J6=Double!J6,Double!J58,HS!J58)</f>
        <v>0.33681153361760302</v>
      </c>
      <c r="K58">
        <f>IF(K6=Double!K6,Double!K58,HS!K58)</f>
        <v>0.29902709393405319</v>
      </c>
    </row>
    <row r="59" spans="1:24" x14ac:dyDescent="0.3">
      <c r="A59">
        <v>9</v>
      </c>
      <c r="B59">
        <f>IF(B7=Double!B7,Double!B59,HS!B59)</f>
        <v>0.32740992228419225</v>
      </c>
      <c r="C59">
        <f>IF(C7=Double!C7,Double!C59,HS!C59)</f>
        <v>0.49692057067091661</v>
      </c>
      <c r="D59">
        <f>IF(D7=Double!D7,Double!D59,HS!D59)</f>
        <v>0.99208763175540482</v>
      </c>
      <c r="E59">
        <f>IF(E7=Double!E7,Double!E59,HS!E59)</f>
        <v>1.0249392295743802</v>
      </c>
      <c r="F59">
        <f>IF(F7=Double!F7,Double!F59,HS!F59)</f>
        <v>1.0578017640707118</v>
      </c>
      <c r="G59">
        <f>IF(G7=Double!G7,Double!G59,HS!G59)</f>
        <v>1.0971053737455863</v>
      </c>
      <c r="H59">
        <f>IF(H7=Double!H7,Double!H59,HS!H59)</f>
        <v>0.53479372800979086</v>
      </c>
      <c r="I59">
        <f>IF(I7=Double!I7,Double!I59,HS!I59)</f>
        <v>0.4910928083344081</v>
      </c>
      <c r="J59">
        <f>IF(J7=Double!J7,Double!J59,HS!J59)</f>
        <v>0.38894491666094894</v>
      </c>
      <c r="K59">
        <f>IF(K7=Double!K7,Double!K59,HS!K59)</f>
        <v>0.33645241884235633</v>
      </c>
    </row>
    <row r="60" spans="1:24" x14ac:dyDescent="0.3">
      <c r="A60">
        <v>10</v>
      </c>
      <c r="B60">
        <f>IF(B8=Double!B8,Double!B60,HS!B60)</f>
        <v>0.37304965193433309</v>
      </c>
      <c r="C60">
        <f>IF(C8=Double!C8,Double!C60,HS!C60)</f>
        <v>1.1011257653812758</v>
      </c>
      <c r="D60">
        <f>IF(D8=Double!D8,Double!D60,HS!D60)</f>
        <v>1.1287287215745923</v>
      </c>
      <c r="E60">
        <f>IF(E8=Double!E8,Double!E60,HS!E60)</f>
        <v>1.1570097044780419</v>
      </c>
      <c r="F60">
        <f>IF(F8=Double!F8,Double!F60,HS!F60)</f>
        <v>1.1852554608023249</v>
      </c>
      <c r="G60">
        <f>IF(G8=Double!G8,Double!G60,HS!G60)</f>
        <v>1.2199493719560808</v>
      </c>
      <c r="H60">
        <f>IF(H8=Double!H8,Double!H60,HS!H60)</f>
        <v>1.1213167131939819</v>
      </c>
      <c r="I60">
        <f>IF(I8=Double!I8,Double!I60,HS!I60)</f>
        <v>1.0692068124279952</v>
      </c>
      <c r="J60">
        <f>IF(J8=Double!J8,Double!J60,HS!J60)</f>
        <v>0.98512101765013715</v>
      </c>
      <c r="K60">
        <f>IF(K8=Double!K8,Double!K60,HS!K60)</f>
        <v>0.39412588394544312</v>
      </c>
    </row>
    <row r="61" spans="1:24" x14ac:dyDescent="0.3">
      <c r="A61">
        <v>11</v>
      </c>
      <c r="B61">
        <f>IF(B9=Double!B9,Double!B61,HS!B61)</f>
        <v>0.39876296082416712</v>
      </c>
      <c r="C61">
        <f>IF(C9=Double!C9,Double!C61,HS!C61)</f>
        <v>1.1583687449680025</v>
      </c>
      <c r="D61">
        <f>IF(D9=Double!D9,Double!D61,HS!D61)</f>
        <v>1.1842650078909081</v>
      </c>
      <c r="E61">
        <f>IF(E9=Double!E9,Double!E61,HS!E61)</f>
        <v>1.210771838624396</v>
      </c>
      <c r="F61">
        <f>IF(F9=Double!F9,Double!F61,HS!F61)</f>
        <v>1.2374775973674452</v>
      </c>
      <c r="G61">
        <f>IF(G9=Double!G9,Double!G61,HS!G61)</f>
        <v>1.2668947185009185</v>
      </c>
      <c r="H61">
        <f>IF(H9=Double!H9,Double!H61,HS!H61)</f>
        <v>1.1576053433748457</v>
      </c>
      <c r="I61">
        <f>IF(I9=Double!I9,Double!I61,HS!I61)</f>
        <v>1.1012352494200111</v>
      </c>
      <c r="J61">
        <f>IF(J9=Double!J9,Double!J61,HS!J61)</f>
        <v>1.0405035291051643</v>
      </c>
      <c r="K61">
        <f>IF(K9=Double!K9,Double!K61,HS!K61)</f>
        <v>0.47309363070509958</v>
      </c>
    </row>
    <row r="62" spans="1:24" x14ac:dyDescent="0.3">
      <c r="A62">
        <v>12</v>
      </c>
      <c r="B62">
        <f>IF(B10=Double!B10,Double!B62,HS!B62)</f>
        <v>0.22932137132783617</v>
      </c>
      <c r="C62">
        <f>IF(C10=Double!C10,Double!C62,HS!C62)</f>
        <v>0.3484437814934257</v>
      </c>
      <c r="D62">
        <f>IF(D10=Double!D10,Double!D62,HS!D62)</f>
        <v>0.35907281492334692</v>
      </c>
      <c r="E62">
        <f>IF(E10=Double!E10,Double!E62,HS!E62)</f>
        <v>0.39446844550254284</v>
      </c>
      <c r="F62">
        <f>IF(F10=Double!F10,Double!F62,HS!F62)</f>
        <v>0.41640366958226238</v>
      </c>
      <c r="G62">
        <f>IF(G10=Double!G10,Double!G62,HS!G62)</f>
        <v>0.42315049208499778</v>
      </c>
      <c r="H62">
        <f>IF(H10=Double!H10,Double!H62,HS!H62)</f>
        <v>0.35541355077168107</v>
      </c>
      <c r="I62">
        <f>IF(I10=Double!I10,Double!I62,HS!I62)</f>
        <v>0.32514100115062705</v>
      </c>
      <c r="J62">
        <f>IF(J10=Double!J10,Double!J62,HS!J62)</f>
        <v>0.29007768787413191</v>
      </c>
      <c r="K62">
        <f>IF(K10=Double!K10,Double!K62,HS!K62)</f>
        <v>0.2488921581952955</v>
      </c>
    </row>
    <row r="63" spans="1:24" x14ac:dyDescent="0.3">
      <c r="A63">
        <v>13</v>
      </c>
      <c r="B63">
        <f>IF(B11=Double!B11,Double!B63,HS!B63)</f>
        <v>0.21294127337584787</v>
      </c>
      <c r="C63">
        <f>IF(C11=Double!C11,Double!C63,HS!C63)</f>
        <v>0.35360813639536137</v>
      </c>
      <c r="D63">
        <f>IF(D11=Double!D11,Double!D63,HS!D63)</f>
        <v>0.37387488538214331</v>
      </c>
      <c r="E63">
        <f>IF(E11=Double!E11,Double!E63,HS!E63)</f>
        <v>0.39446844550254284</v>
      </c>
      <c r="F63">
        <f>IF(F11=Double!F11,Double!F63,HS!F63)</f>
        <v>0.41640366958226238</v>
      </c>
      <c r="G63">
        <f>IF(G11=Double!G11,Double!G63,HS!G63)</f>
        <v>0.42315049208499778</v>
      </c>
      <c r="H63">
        <f>IF(H11=Double!H11,Double!H63,HS!H63)</f>
        <v>0.33002686857370378</v>
      </c>
      <c r="I63">
        <f>IF(I11=Double!I11,Double!I63,HS!I63)</f>
        <v>0.30191664392558226</v>
      </c>
      <c r="J63">
        <f>IF(J11=Double!J11,Double!J63,HS!J63)</f>
        <v>0.26935785302597964</v>
      </c>
      <c r="K63">
        <f>IF(K11=Double!K11,Double!K63,HS!K63)</f>
        <v>0.23111414689563153</v>
      </c>
    </row>
    <row r="64" spans="1:24" x14ac:dyDescent="0.3">
      <c r="A64">
        <v>14</v>
      </c>
      <c r="B64">
        <f>IF(B12=Double!B12,Double!B64,HS!B64)</f>
        <v>0.19773118242043017</v>
      </c>
      <c r="C64">
        <f>IF(C12=Double!C12,Double!C64,HS!C64)</f>
        <v>0.35360813639536137</v>
      </c>
      <c r="D64">
        <f>IF(D12=Double!D12,Double!D64,HS!D64)</f>
        <v>0.37387488538214331</v>
      </c>
      <c r="E64">
        <f>IF(E12=Double!E12,Double!E64,HS!E64)</f>
        <v>0.39446844550254284</v>
      </c>
      <c r="F64">
        <f>IF(F12=Double!F12,Double!F64,HS!F64)</f>
        <v>0.41640366958226238</v>
      </c>
      <c r="G64">
        <f>IF(G12=Double!G12,Double!G64,HS!G64)</f>
        <v>0.42315049208499778</v>
      </c>
      <c r="H64">
        <f>IF(H12=Double!H12,Double!H64,HS!H64)</f>
        <v>0.30645352081843924</v>
      </c>
      <c r="I64">
        <f>IF(I12=Double!I12,Double!I64,HS!I64)</f>
        <v>0.28035116935946924</v>
      </c>
      <c r="J64">
        <f>IF(J12=Double!J12,Double!J64,HS!J64)</f>
        <v>0.25011800638126686</v>
      </c>
      <c r="K64">
        <f>IF(K12=Double!K12,Double!K64,HS!K64)</f>
        <v>0.21460599354594356</v>
      </c>
    </row>
    <row r="65" spans="1:11" x14ac:dyDescent="0.3">
      <c r="A65">
        <v>15</v>
      </c>
      <c r="B65">
        <f>IF(B13=Double!B13,Double!B65,HS!B65)</f>
        <v>0.1836075265332566</v>
      </c>
      <c r="C65">
        <f>IF(C13=Double!C13,Double!C65,HS!C65)</f>
        <v>0.35360813639536137</v>
      </c>
      <c r="D65">
        <f>IF(D13=Double!D13,Double!D65,HS!D65)</f>
        <v>0.37387488538214331</v>
      </c>
      <c r="E65">
        <f>IF(E13=Double!E13,Double!E65,HS!E65)</f>
        <v>0.39446844550254284</v>
      </c>
      <c r="F65">
        <f>IF(F13=Double!F13,Double!F65,HS!F65)</f>
        <v>0.41640366958226238</v>
      </c>
      <c r="G65">
        <f>IF(G13=Double!G13,Double!G65,HS!G65)</f>
        <v>0.42315049208499778</v>
      </c>
      <c r="H65">
        <f>IF(H13=Double!H13,Double!H65,HS!H65)</f>
        <v>0.28456398361712221</v>
      </c>
      <c r="I65">
        <f>IF(I13=Double!I13,Double!I65,HS!I65)</f>
        <v>0.26032608583379291</v>
      </c>
      <c r="J65">
        <f>IF(J13=Double!J13,Double!J65,HS!J65)</f>
        <v>0.23225243449689065</v>
      </c>
      <c r="K65">
        <f>IF(K13=Double!K13,Double!K65,HS!K65)</f>
        <v>0.19927699400694757</v>
      </c>
    </row>
    <row r="66" spans="1:11" x14ac:dyDescent="0.3">
      <c r="A66">
        <v>16</v>
      </c>
      <c r="B66">
        <f>IF(B14=Double!B14,Double!B66,HS!B66)</f>
        <v>0.2121090766176992</v>
      </c>
      <c r="C66">
        <f>IF(C14=Double!C14,Double!C66,HS!C66)</f>
        <v>0.35360813639536137</v>
      </c>
      <c r="D66">
        <f>IF(D14=Double!D14,Double!D66,HS!D66)</f>
        <v>0.37387488538214331</v>
      </c>
      <c r="E66">
        <f>IF(E14=Double!E14,Double!E66,HS!E66)</f>
        <v>0.39446844550254284</v>
      </c>
      <c r="F66">
        <f>IF(F14=Double!F14,Double!F66,HS!F66)</f>
        <v>0.41640366958226238</v>
      </c>
      <c r="G66">
        <f>IF(G14=Double!G14,Double!G66,HS!G66)</f>
        <v>0.42315049208499778</v>
      </c>
      <c r="H66">
        <f>IF(H14=Double!H14,Double!H66,HS!H66)</f>
        <v>0.26423798478732774</v>
      </c>
      <c r="I66">
        <f>IF(I14=Double!I14,Double!I66,HS!I66)</f>
        <v>0.24173136541709339</v>
      </c>
      <c r="J66">
        <f>IF(J14=Double!J14,Double!J66,HS!J66)</f>
        <v>0.21566297488996986</v>
      </c>
      <c r="K66">
        <f>IF(K14=Double!K14,Double!K66,HS!K66)</f>
        <v>0.18504292300645134</v>
      </c>
    </row>
    <row r="67" spans="1:11" x14ac:dyDescent="0.3">
      <c r="A67">
        <v>17</v>
      </c>
      <c r="B67">
        <f>IF(B15=Double!B15,Double!B67,HS!B67)</f>
        <v>0.2121090766176992</v>
      </c>
      <c r="C67">
        <f>IF(C15=Double!C15,Double!C67,HS!C67)</f>
        <v>0.35360813639536137</v>
      </c>
      <c r="D67">
        <f>IF(D15=Double!D15,Double!D67,HS!D67)</f>
        <v>0.37387488538214331</v>
      </c>
      <c r="E67">
        <f>IF(E15=Double!E15,Double!E67,HS!E67)</f>
        <v>0.39446844550254284</v>
      </c>
      <c r="F67">
        <f>IF(F15=Double!F15,Double!F67,HS!F67)</f>
        <v>0.41640366958226238</v>
      </c>
      <c r="G67">
        <f>IF(G15=Double!G15,Double!G67,HS!G67)</f>
        <v>0.42315049208499778</v>
      </c>
      <c r="H67">
        <f>IF(H15=Double!H15,Double!H67,HS!H67)</f>
        <v>0.26231240836153336</v>
      </c>
      <c r="I67">
        <f>IF(I15=Double!I15,Double!I67,HS!I67)</f>
        <v>0.24474124225119143</v>
      </c>
      <c r="J67">
        <f>IF(J15=Double!J15,Double!J67,HS!J67)</f>
        <v>0.2284251594344453</v>
      </c>
      <c r="K67">
        <f>IF(K15=Double!K15,Double!K67,HS!K67)</f>
        <v>0.21210907661769923</v>
      </c>
    </row>
    <row r="68" spans="1:11" x14ac:dyDescent="0.3">
      <c r="A68">
        <v>18</v>
      </c>
      <c r="B68">
        <f>IF(B16=Double!B16,Double!B68,HS!B68)</f>
        <v>0.3235334151403132</v>
      </c>
      <c r="C68">
        <f>IF(C16=Double!C16,Double!C68,HS!C68)</f>
        <v>0.4934172759230967</v>
      </c>
      <c r="D68">
        <f>IF(D16=Double!D16,Double!D68,HS!D68)</f>
        <v>0.50890887319328326</v>
      </c>
      <c r="E68">
        <f>IF(E16=Double!E16,Double!E68,HS!E68)</f>
        <v>0.52495818135214112</v>
      </c>
      <c r="F68">
        <f>IF(F16=Double!F16,Double!F68,HS!F68)</f>
        <v>0.53865495485281323</v>
      </c>
      <c r="G68">
        <f>IF(G16=Double!G16,Double!G68,HS!G68)</f>
        <v>0.58858866858834413</v>
      </c>
      <c r="H68">
        <f>IF(H16=Double!H16,Double!H68,HS!H68)</f>
        <v>0.63087860215577196</v>
      </c>
      <c r="I68">
        <f>IF(I16=Double!I16,Double!I68,HS!I68)</f>
        <v>0.37330778670036147</v>
      </c>
      <c r="J68">
        <f>IF(J16=Double!J16,Double!J68,HS!J68)</f>
        <v>0.34842060092033733</v>
      </c>
      <c r="K68">
        <f>IF(K16=Double!K16,Double!K68,HS!K68)</f>
        <v>0.32353341514031325</v>
      </c>
    </row>
    <row r="69" spans="1:11" x14ac:dyDescent="0.3">
      <c r="A69">
        <v>19</v>
      </c>
      <c r="B69">
        <f>IF(B17=Double!B17,Double!B69,HS!B69)</f>
        <v>0.43495775366292722</v>
      </c>
      <c r="C69">
        <f>IF(C17=Double!C17,Double!C69,HS!C69)</f>
        <v>0.62832462629779118</v>
      </c>
      <c r="D69">
        <f>IF(D17=Double!D17,Double!D69,HS!D69)</f>
        <v>0.63939119964802815</v>
      </c>
      <c r="E69">
        <f>IF(E17=Double!E17,Double!E69,HS!E69)</f>
        <v>0.65089625584534427</v>
      </c>
      <c r="F69">
        <f>IF(F17=Double!F17,Double!F69,HS!F69)</f>
        <v>0.66090624012336407</v>
      </c>
      <c r="G69">
        <f>IF(G17=Double!G17,Double!G69,HS!G69)</f>
        <v>0.69485524745855443</v>
      </c>
      <c r="H69">
        <f>IF(H17=Double!H17,Double!H69,HS!H69)</f>
        <v>0.76867556518077984</v>
      </c>
      <c r="I69">
        <f>IF(I17=Double!I17,Double!I69,HS!I69)</f>
        <v>0.73264356191876234</v>
      </c>
      <c r="J69">
        <f>IF(J17=Double!J17,Double!J69,HS!J69)</f>
        <v>0.46841604240622936</v>
      </c>
      <c r="K69">
        <f>IF(K17=Double!K17,Double!K69,HS!K69)</f>
        <v>0.43495775366292727</v>
      </c>
    </row>
    <row r="70" spans="1:11" x14ac:dyDescent="0.3">
      <c r="A70">
        <v>20</v>
      </c>
      <c r="B70">
        <f>IF(B18=Double!B18,Double!B70,HS!B70)</f>
        <v>0.54638209218554123</v>
      </c>
      <c r="C70">
        <f>IF(C18=Double!C18,Double!C70,HS!C70)</f>
        <v>0.75798005972279903</v>
      </c>
      <c r="D70">
        <f>IF(D18=Double!D18,Double!D70,HS!D70)</f>
        <v>0.7649717369497322</v>
      </c>
      <c r="E70">
        <f>IF(E18=Double!E18,Double!E70,HS!E70)</f>
        <v>0.77228266898215236</v>
      </c>
      <c r="F70">
        <f>IF(F18=Double!F18,Double!F70,HS!F70)</f>
        <v>0.77860586403751975</v>
      </c>
      <c r="G70">
        <f>IF(G18=Double!G18,Double!G70,HS!G70)</f>
        <v>0.80112182632876472</v>
      </c>
      <c r="H70">
        <f>IF(H18=Double!H18,Double!H70,HS!H70)</f>
        <v>0.84730093057265166</v>
      </c>
      <c r="I70">
        <f>IF(I18=Double!I18,Double!I70,HS!I70)</f>
        <v>0.86121010636793238</v>
      </c>
      <c r="J70">
        <f>IF(J18=Double!J18,Double!J70,HS!J70)</f>
        <v>0.81918071466135212</v>
      </c>
      <c r="K70">
        <f>IF(K18=Double!K18,Double!K70,HS!K70)</f>
        <v>0.54638209218554135</v>
      </c>
    </row>
    <row r="71" spans="1:11" x14ac:dyDescent="0.3">
      <c r="A71">
        <v>21</v>
      </c>
      <c r="B71">
        <f>IF(B19=Double!B19,Double!B71,HS!B71)</f>
        <v>0.65780643070815525</v>
      </c>
      <c r="C71">
        <f>IF(C19=Double!C19,Double!C71,HS!C71)</f>
        <v>0.88200651549404019</v>
      </c>
      <c r="D71">
        <f>IF(D19=Double!D19,Double!D71,HS!D71)</f>
        <v>0.8853003573017495</v>
      </c>
      <c r="E71">
        <f>IF(E19=Double!E19,Double!E71,HS!E71)</f>
        <v>0.88876729296591961</v>
      </c>
      <c r="F71">
        <f>IF(F19=Double!F19,Double!F71,HS!F71)</f>
        <v>0.89175382659528035</v>
      </c>
      <c r="G71">
        <f>IF(G19=Double!G19,Double!G71,HS!G71)</f>
        <v>0.90283674384257995</v>
      </c>
      <c r="H71">
        <f>IF(H19=Double!H19,Double!H71,HS!H71)</f>
        <v>0.92592629596452347</v>
      </c>
      <c r="I71">
        <f>IF(I19=Double!I19,Double!I71,HS!I71)</f>
        <v>0.93060505318396625</v>
      </c>
      <c r="J71">
        <f>IF(J19=Double!J19,Double!J71,HS!J71)</f>
        <v>0.93917615614724415</v>
      </c>
      <c r="K71">
        <f>IF(K19=Double!K19,Double!K71,HS!K71)</f>
        <v>0.88857566147738609</v>
      </c>
    </row>
    <row r="72" spans="1:11" x14ac:dyDescent="0.3">
      <c r="A72">
        <v>22</v>
      </c>
      <c r="B72">
        <f>IF(B20=Double!B20,Double!B72,HS!B72)</f>
        <v>0</v>
      </c>
      <c r="C72">
        <f>IF(C20=Double!C20,Double!C72,HS!C72)</f>
        <v>0</v>
      </c>
      <c r="D72">
        <f>IF(D20=Double!D20,Double!D72,HS!D72)</f>
        <v>0</v>
      </c>
      <c r="E72">
        <f>IF(E20=Double!E20,Double!E72,HS!E72)</f>
        <v>0</v>
      </c>
      <c r="F72">
        <f>IF(F20=Double!F20,Double!F72,HS!F72)</f>
        <v>0</v>
      </c>
      <c r="G72">
        <f>IF(G20=Double!G20,Double!G72,HS!G72)</f>
        <v>0</v>
      </c>
      <c r="H72">
        <f>IF(H20=Double!H20,Double!H72,HS!H72)</f>
        <v>0</v>
      </c>
      <c r="I72">
        <f>IF(I20=Double!I20,Double!I72,HS!I72)</f>
        <v>0</v>
      </c>
      <c r="J72">
        <f>IF(J20=Double!J20,Double!J72,HS!J72)</f>
        <v>0</v>
      </c>
      <c r="K72">
        <f>IF(K20=Double!K20,Double!K72,HS!K72)</f>
        <v>0</v>
      </c>
    </row>
    <row r="73" spans="1:11" x14ac:dyDescent="0.3">
      <c r="A73">
        <v>23</v>
      </c>
      <c r="B73">
        <f>IF(B21=Double!B21,Double!B73,HS!B73)</f>
        <v>0</v>
      </c>
      <c r="C73">
        <f>IF(C21=Double!C21,Double!C73,HS!C73)</f>
        <v>0</v>
      </c>
      <c r="D73">
        <f>IF(D21=Double!D21,Double!D73,HS!D73)</f>
        <v>0</v>
      </c>
      <c r="E73">
        <f>IF(E21=Double!E21,Double!E73,HS!E73)</f>
        <v>0</v>
      </c>
      <c r="F73">
        <f>IF(F21=Double!F21,Double!F73,HS!F73)</f>
        <v>0</v>
      </c>
      <c r="G73">
        <f>IF(G21=Double!G21,Double!G73,HS!G73)</f>
        <v>0</v>
      </c>
      <c r="H73">
        <f>IF(H21=Double!H21,Double!H73,HS!H73)</f>
        <v>0</v>
      </c>
      <c r="I73">
        <f>IF(I21=Double!I21,Double!I73,HS!I73)</f>
        <v>0</v>
      </c>
      <c r="J73">
        <f>IF(J21=Double!J21,Double!J73,HS!J73)</f>
        <v>0</v>
      </c>
      <c r="K73">
        <f>IF(K21=Double!K21,Double!K73,HS!K73)</f>
        <v>0</v>
      </c>
    </row>
    <row r="74" spans="1:11" x14ac:dyDescent="0.3">
      <c r="A74">
        <v>24</v>
      </c>
      <c r="B74">
        <f>IF(B22=Double!B22,Double!B74,HS!B74)</f>
        <v>0</v>
      </c>
      <c r="C74">
        <f>IF(C22=Double!C22,Double!C74,HS!C74)</f>
        <v>0</v>
      </c>
      <c r="D74">
        <f>IF(D22=Double!D22,Double!D74,HS!D74)</f>
        <v>0</v>
      </c>
      <c r="E74">
        <f>IF(E22=Double!E22,Double!E74,HS!E74)</f>
        <v>0</v>
      </c>
      <c r="F74">
        <f>IF(F22=Double!F22,Double!F74,HS!F74)</f>
        <v>0</v>
      </c>
      <c r="G74">
        <f>IF(G22=Double!G22,Double!G74,HS!G74)</f>
        <v>0</v>
      </c>
      <c r="H74">
        <f>IF(H22=Double!H22,Double!H74,HS!H74)</f>
        <v>0</v>
      </c>
      <c r="I74">
        <f>IF(I22=Double!I22,Double!I74,HS!I74)</f>
        <v>0</v>
      </c>
      <c r="J74">
        <f>IF(J22=Double!J22,Double!J74,HS!J74)</f>
        <v>0</v>
      </c>
      <c r="K74">
        <f>IF(K22=Double!K22,Double!K74,HS!K74)</f>
        <v>0</v>
      </c>
    </row>
    <row r="75" spans="1:11" x14ac:dyDescent="0.3">
      <c r="A75">
        <v>25</v>
      </c>
      <c r="B75">
        <f>IF(B23=Double!B23,Double!B75,HS!B75)</f>
        <v>0</v>
      </c>
      <c r="C75">
        <f>IF(C23=Double!C23,Double!C75,HS!C75)</f>
        <v>0</v>
      </c>
      <c r="D75">
        <f>IF(D23=Double!D23,Double!D75,HS!D75)</f>
        <v>0</v>
      </c>
      <c r="E75">
        <f>IF(E23=Double!E23,Double!E75,HS!E75)</f>
        <v>0</v>
      </c>
      <c r="F75">
        <f>IF(F23=Double!F23,Double!F75,HS!F75)</f>
        <v>0</v>
      </c>
      <c r="G75">
        <f>IF(G23=Double!G23,Double!G75,HS!G75)</f>
        <v>0</v>
      </c>
      <c r="H75">
        <f>IF(H23=Double!H23,Double!H75,HS!H75)</f>
        <v>0</v>
      </c>
      <c r="I75">
        <f>IF(I23=Double!I23,Double!I75,HS!I75)</f>
        <v>0</v>
      </c>
      <c r="J75">
        <f>IF(J23=Double!J23,Double!J75,HS!J75)</f>
        <v>0</v>
      </c>
      <c r="K75">
        <f>IF(K23=Double!K23,Double!K75,HS!K75)</f>
        <v>0</v>
      </c>
    </row>
    <row r="76" spans="1:11" x14ac:dyDescent="0.3">
      <c r="A76">
        <v>26</v>
      </c>
      <c r="B76">
        <f>IF(B24=Double!B24,Double!B76,HS!B76)</f>
        <v>0</v>
      </c>
      <c r="C76">
        <f>IF(C24=Double!C24,Double!C76,HS!C76)</f>
        <v>0</v>
      </c>
      <c r="D76">
        <f>IF(D24=Double!D24,Double!D76,HS!D76)</f>
        <v>0</v>
      </c>
      <c r="E76">
        <f>IF(E24=Double!E24,Double!E76,HS!E76)</f>
        <v>0</v>
      </c>
      <c r="F76">
        <f>IF(F24=Double!F24,Double!F76,HS!F76)</f>
        <v>0</v>
      </c>
      <c r="G76">
        <f>IF(G24=Double!G24,Double!G76,HS!G76)</f>
        <v>0</v>
      </c>
      <c r="H76">
        <f>IF(H24=Double!H24,Double!H76,HS!H76)</f>
        <v>0</v>
      </c>
      <c r="I76">
        <f>IF(I24=Double!I24,Double!I76,HS!I76)</f>
        <v>0</v>
      </c>
      <c r="J76">
        <f>IF(J24=Double!J24,Double!J76,HS!J76)</f>
        <v>0</v>
      </c>
      <c r="K76">
        <f>IF(K24=Double!K24,Double!K76,HS!K76)</f>
        <v>0</v>
      </c>
    </row>
    <row r="77" spans="1:11" x14ac:dyDescent="0.3">
      <c r="A77">
        <v>27</v>
      </c>
      <c r="B77">
        <f>IF(B25=Double!B25,Double!B77,HS!B77)</f>
        <v>0</v>
      </c>
      <c r="C77">
        <f>IF(C25=Double!C25,Double!C77,HS!C77)</f>
        <v>0</v>
      </c>
      <c r="D77">
        <f>IF(D25=Double!D25,Double!D77,HS!D77)</f>
        <v>0</v>
      </c>
      <c r="E77">
        <f>IF(E25=Double!E25,Double!E77,HS!E77)</f>
        <v>0</v>
      </c>
      <c r="F77">
        <f>IF(F25=Double!F25,Double!F77,HS!F77)</f>
        <v>0</v>
      </c>
      <c r="G77">
        <f>IF(G25=Double!G25,Double!G77,HS!G77)</f>
        <v>0</v>
      </c>
      <c r="H77">
        <f>IF(H25=Double!H25,Double!H77,HS!H77)</f>
        <v>0</v>
      </c>
      <c r="I77">
        <f>IF(I25=Double!I25,Double!I77,HS!I77)</f>
        <v>0</v>
      </c>
      <c r="J77">
        <f>IF(J25=Double!J25,Double!J77,HS!J77)</f>
        <v>0</v>
      </c>
      <c r="K77">
        <f>IF(K25=Double!K25,Double!K77,HS!K77)</f>
        <v>0</v>
      </c>
    </row>
    <row r="78" spans="1:11" x14ac:dyDescent="0.3">
      <c r="A78">
        <v>28</v>
      </c>
      <c r="B78">
        <f>IF(B26=Double!B26,Double!B78,HS!B78)</f>
        <v>0</v>
      </c>
      <c r="C78">
        <f>IF(C26=Double!C26,Double!C78,HS!C78)</f>
        <v>0</v>
      </c>
      <c r="D78">
        <f>IF(D26=Double!D26,Double!D78,HS!D78)</f>
        <v>0</v>
      </c>
      <c r="E78">
        <f>IF(E26=Double!E26,Double!E78,HS!E78)</f>
        <v>0</v>
      </c>
      <c r="F78">
        <f>IF(F26=Double!F26,Double!F78,HS!F78)</f>
        <v>0</v>
      </c>
      <c r="G78">
        <f>IF(G26=Double!G26,Double!G78,HS!G78)</f>
        <v>0</v>
      </c>
      <c r="H78">
        <f>IF(H26=Double!H26,Double!H78,HS!H78)</f>
        <v>0</v>
      </c>
      <c r="I78">
        <f>IF(I26=Double!I26,Double!I78,HS!I78)</f>
        <v>0</v>
      </c>
      <c r="J78">
        <f>IF(J26=Double!J26,Double!J78,HS!J78)</f>
        <v>0</v>
      </c>
      <c r="K78">
        <f>IF(K26=Double!K26,Double!K78,HS!K78)</f>
        <v>0</v>
      </c>
    </row>
    <row r="79" spans="1:11" x14ac:dyDescent="0.3">
      <c r="A79">
        <v>29</v>
      </c>
      <c r="B79">
        <f>IF(B27=Double!B27,Double!B79,HS!B79)</f>
        <v>0</v>
      </c>
      <c r="C79">
        <f>IF(C27=Double!C27,Double!C79,HS!C79)</f>
        <v>0</v>
      </c>
      <c r="D79">
        <f>IF(D27=Double!D27,Double!D79,HS!D79)</f>
        <v>0</v>
      </c>
      <c r="E79">
        <f>IF(E27=Double!E27,Double!E79,HS!E79)</f>
        <v>0</v>
      </c>
      <c r="F79">
        <f>IF(F27=Double!F27,Double!F79,HS!F79)</f>
        <v>0</v>
      </c>
      <c r="G79">
        <f>IF(G27=Double!G27,Double!G79,HS!G79)</f>
        <v>0</v>
      </c>
      <c r="H79">
        <f>IF(H27=Double!H27,Double!H79,HS!H79)</f>
        <v>0</v>
      </c>
      <c r="I79">
        <f>IF(I27=Double!I27,Double!I79,HS!I79)</f>
        <v>0</v>
      </c>
      <c r="J79">
        <f>IF(J27=Double!J27,Double!J79,HS!J79)</f>
        <v>0</v>
      </c>
      <c r="K79">
        <f>IF(K27=Double!K27,Double!K79,HS!K79)</f>
        <v>0</v>
      </c>
    </row>
    <row r="80" spans="1:11" x14ac:dyDescent="0.3">
      <c r="A80">
        <v>30</v>
      </c>
      <c r="B80">
        <f>IF(B28=Double!B28,Double!B80,HS!B80)</f>
        <v>0</v>
      </c>
      <c r="C80">
        <f>IF(C28=Double!C28,Double!C80,HS!C80)</f>
        <v>0</v>
      </c>
      <c r="D80">
        <f>IF(D28=Double!D28,Double!D80,HS!D80)</f>
        <v>0</v>
      </c>
      <c r="E80">
        <f>IF(E28=Double!E28,Double!E80,HS!E80)</f>
        <v>0</v>
      </c>
      <c r="F80">
        <f>IF(F28=Double!F28,Double!F80,HS!F80)</f>
        <v>0</v>
      </c>
      <c r="G80">
        <f>IF(G28=Double!G28,Double!G80,HS!G80)</f>
        <v>0</v>
      </c>
      <c r="H80">
        <f>IF(H28=Double!H28,Double!H80,HS!H80)</f>
        <v>0</v>
      </c>
      <c r="I80">
        <f>IF(I28=Double!I28,Double!I80,HS!I80)</f>
        <v>0</v>
      </c>
      <c r="J80">
        <f>IF(J28=Double!J28,Double!J80,HS!J80)</f>
        <v>0</v>
      </c>
      <c r="K80">
        <f>IF(K28=Double!K28,Double!K80,HS!K80)</f>
        <v>0</v>
      </c>
    </row>
    <row r="81" spans="1:11" x14ac:dyDescent="0.3">
      <c r="A81">
        <v>31</v>
      </c>
      <c r="B81">
        <f>IF(B29=Double!B29,Double!B81,HS!B81)</f>
        <v>0</v>
      </c>
      <c r="C81">
        <f>IF(C29=Double!C29,Double!C81,HS!C81)</f>
        <v>0</v>
      </c>
      <c r="D81">
        <f>IF(D29=Double!D29,Double!D81,HS!D81)</f>
        <v>0</v>
      </c>
      <c r="E81">
        <f>IF(E29=Double!E29,Double!E81,HS!E81)</f>
        <v>0</v>
      </c>
      <c r="F81">
        <f>IF(F29=Double!F29,Double!F81,HS!F81)</f>
        <v>0</v>
      </c>
      <c r="G81">
        <f>IF(G29=Double!G29,Double!G81,HS!G81)</f>
        <v>0</v>
      </c>
      <c r="H81">
        <f>IF(H29=Double!H29,Double!H81,HS!H81)</f>
        <v>0</v>
      </c>
      <c r="I81">
        <f>IF(I29=Double!I29,Double!I81,HS!I81)</f>
        <v>0</v>
      </c>
      <c r="J81">
        <f>IF(J29=Double!J29,Double!J81,HS!J81)</f>
        <v>0</v>
      </c>
      <c r="K81">
        <f>IF(K29=Double!K29,Double!K81,HS!K81)</f>
        <v>0</v>
      </c>
    </row>
    <row r="83" spans="1:11" x14ac:dyDescent="0.3">
      <c r="A83" t="s">
        <v>4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3">
      <c r="A84">
        <v>12</v>
      </c>
      <c r="B84">
        <f>IF(B32=Double!B32,Double!B84,HS!B84)</f>
        <v>0.34029064270089004</v>
      </c>
      <c r="C84">
        <f>IF(C32=Double!C32,Double!C84,HS!C84)</f>
        <v>0.50196248535967314</v>
      </c>
      <c r="D84">
        <f>IF(D32=Double!D32,Double!D84,HS!D84)</f>
        <v>0.51400371740935757</v>
      </c>
      <c r="E84">
        <f>IF(E32=Double!E32,Double!E84,HS!E84)</f>
        <v>0.53475509919657171</v>
      </c>
      <c r="F84">
        <f>IF(F32=Double!F32,Double!F84,HS!F84)</f>
        <v>0.55059269210710649</v>
      </c>
      <c r="G84">
        <f>IF(G32=Double!G32,Double!G84,HS!G84)</f>
        <v>0.56742278330832019</v>
      </c>
      <c r="H84">
        <f>IF(H32=Double!H32,Double!H84,HS!H84)</f>
        <v>0.53745258729187351</v>
      </c>
      <c r="I84">
        <f>IF(I32=Double!I32,Double!I84,HS!I84)</f>
        <v>0.4912950067323541</v>
      </c>
      <c r="J84">
        <f>IF(J32=Double!J32,Double!J84,HS!J84)</f>
        <v>0.44245609420148591</v>
      </c>
      <c r="K84">
        <f>IF(K32=Double!K32,Double!K84,HS!K84)</f>
        <v>0.37624612851608741</v>
      </c>
    </row>
    <row r="85" spans="1:11" x14ac:dyDescent="0.3">
      <c r="A85">
        <v>13</v>
      </c>
      <c r="B85">
        <f>IF(B33=Double!B33,Double!B85,HS!B85)</f>
        <v>0.327684238187961</v>
      </c>
      <c r="C85">
        <f>IF(C33=Double!C33,Double!C85,HS!C85)</f>
        <v>0.49247239362692286</v>
      </c>
      <c r="D85">
        <f>IF(D33=Double!D33,Double!D85,HS!D85)</f>
        <v>0.50716638736287001</v>
      </c>
      <c r="E85">
        <f>IF(E33=Double!E33,Double!E85,HS!E85)</f>
        <v>0.52473462393271253</v>
      </c>
      <c r="F85">
        <f>IF(F33=Double!F33,Double!F85,HS!F85)</f>
        <v>0.54100776192676059</v>
      </c>
      <c r="G85">
        <f>IF(G33=Double!G33,Double!G85,HS!G85)</f>
        <v>1.0455010638435727</v>
      </c>
      <c r="H85">
        <f>IF(H33=Double!H33,Double!H85,HS!H85)</f>
        <v>0.51719646119815188</v>
      </c>
      <c r="I85">
        <f>IF(I33=Double!I33,Double!I85,HS!I85)</f>
        <v>0.47279133284078939</v>
      </c>
      <c r="J85">
        <f>IF(J33=Double!J33,Double!J85,HS!J85)</f>
        <v>0.4256519695072028</v>
      </c>
      <c r="K85">
        <f>IF(K33=Double!K33,Double!K85,HS!K85)</f>
        <v>0.36206998455041256</v>
      </c>
    </row>
    <row r="86" spans="1:11" x14ac:dyDescent="0.3">
      <c r="A86">
        <v>14</v>
      </c>
      <c r="B86">
        <f>IF(B34=Double!B34,Double!B86,HS!B86)</f>
        <v>0.31514257185697642</v>
      </c>
      <c r="C86">
        <f>IF(C34=Double!C34,Double!C86,HS!C86)</f>
        <v>0.48255351811038272</v>
      </c>
      <c r="D86">
        <f>IF(D34=Double!D34,Double!D86,HS!D86)</f>
        <v>0.49764556579281816</v>
      </c>
      <c r="E86">
        <f>IF(E34=Double!E34,Double!E86,HS!E86)</f>
        <v>0.51542989690198615</v>
      </c>
      <c r="F86">
        <f>IF(F34=Double!F34,Double!F86,HS!F86)</f>
        <v>1.0180852172075909</v>
      </c>
      <c r="G86">
        <f>IF(G34=Double!G34,Double!G86,HS!G86)</f>
        <v>1.0455010638435729</v>
      </c>
      <c r="H86">
        <f>IF(H34=Double!H34,Double!H86,HS!H86)</f>
        <v>0.49709196236633008</v>
      </c>
      <c r="I86">
        <f>IF(I34=Double!I34,Double!I86,HS!I86)</f>
        <v>0.45442443375652797</v>
      </c>
      <c r="J86">
        <f>IF(J34=Double!J34,Double!J86,HS!J86)</f>
        <v>0.4089910050029118</v>
      </c>
      <c r="K86">
        <f>IF(K34=Double!K34,Double!K86,HS!K86)</f>
        <v>0.34799938090373161</v>
      </c>
    </row>
    <row r="87" spans="1:11" x14ac:dyDescent="0.3">
      <c r="A87">
        <v>15</v>
      </c>
      <c r="B87">
        <f>IF(B35=Double!B35,Double!B87,HS!B87)</f>
        <v>0.30272071378660209</v>
      </c>
      <c r="C87">
        <f>IF(C35=Double!C35,Double!C87,HS!C87)</f>
        <v>0.47334313370216685</v>
      </c>
      <c r="D87">
        <f>IF(D35=Double!D35,Double!D87,HS!D87)</f>
        <v>0.48880480290634137</v>
      </c>
      <c r="E87">
        <f>IF(E35=Double!E35,Double!E87,HS!E87)</f>
        <v>0.50678979323059736</v>
      </c>
      <c r="F87">
        <f>IF(F35=Double!F35,Double!F87,HS!F87)</f>
        <v>1.0180852172075909</v>
      </c>
      <c r="G87">
        <f>IF(G35=Double!G35,Double!G87,HS!G87)</f>
        <v>1.0455010638435727</v>
      </c>
      <c r="H87">
        <f>IF(H35=Double!H35,Double!H87,HS!H87)</f>
        <v>0.47722077734110446</v>
      </c>
      <c r="I87">
        <f>IF(I35=Double!I35,Double!I87,HS!I87)</f>
        <v>0.43626917672083054</v>
      </c>
      <c r="J87">
        <f>IF(J35=Double!J35,Double!J87,HS!J87)</f>
        <v>0.39253848456297252</v>
      </c>
      <c r="K87">
        <f>IF(K35=Double!K35,Double!K87,HS!K87)</f>
        <v>0.33409156765274794</v>
      </c>
    </row>
    <row r="88" spans="1:11" x14ac:dyDescent="0.3">
      <c r="A88">
        <v>16</v>
      </c>
      <c r="B88">
        <f>IF(B36=Double!B36,Double!B88,HS!B88)</f>
        <v>0.30235592900691816</v>
      </c>
      <c r="C88">
        <f>IF(C36=Double!C36,Double!C88,HS!C88)</f>
        <v>0.4647906338945379</v>
      </c>
      <c r="D88">
        <f>IF(D36=Double!D36,Double!D88,HS!D88)</f>
        <v>0.48059552308318443</v>
      </c>
      <c r="E88">
        <f>IF(E36=Double!E36,Double!E88,HS!E88)</f>
        <v>0.98263390902591441</v>
      </c>
      <c r="F88">
        <f>IF(F36=Double!F36,Double!F88,HS!F88)</f>
        <v>1.0180852172075909</v>
      </c>
      <c r="G88">
        <f>IF(G36=Double!G36,Double!G88,HS!G88)</f>
        <v>1.0455010638435727</v>
      </c>
      <c r="H88">
        <f>IF(H36=Double!H36,Double!H88,HS!H88)</f>
        <v>0.45765214955230726</v>
      </c>
      <c r="I88">
        <f>IF(I36=Double!I36,Double!I88,HS!I88)</f>
        <v>0.41838903582412801</v>
      </c>
      <c r="J88">
        <f>IF(J36=Double!J36,Double!J88,HS!J88)</f>
        <v>0.3763496353848465</v>
      </c>
      <c r="K88">
        <f>IF(K36=Double!K36,Double!K88,HS!K88)</f>
        <v>0.32039507782076326</v>
      </c>
    </row>
    <row r="89" spans="1:11" x14ac:dyDescent="0.3">
      <c r="A89">
        <v>17</v>
      </c>
      <c r="B89">
        <f>IF(B37=Double!B37,Double!B89,HS!B89)</f>
        <v>0.29590972526483106</v>
      </c>
      <c r="C89">
        <f>IF(C37=Double!C37,Double!C89,HS!C89)</f>
        <v>0.45684902693031099</v>
      </c>
      <c r="D89">
        <f>IF(D37=Double!D37,Double!D89,HS!D89)</f>
        <v>0.94822248238955131</v>
      </c>
      <c r="E89">
        <f>IF(E37=Double!E37,Double!E89,HS!E89)</f>
        <v>0.98263390902591441</v>
      </c>
      <c r="F89">
        <f>IF(F37=Double!F37,Double!F89,HS!F89)</f>
        <v>1.0180852172075907</v>
      </c>
      <c r="G89">
        <f>IF(G37=Double!G37,Double!G89,HS!G89)</f>
        <v>1.0455010638435729</v>
      </c>
      <c r="H89">
        <f>IF(H37=Double!H37,Double!H89,HS!H89)</f>
        <v>0.4432866873760104</v>
      </c>
      <c r="I89">
        <f>IF(I37=Double!I37,Double!I89,HS!I89)</f>
        <v>0.40663059560479642</v>
      </c>
      <c r="J89">
        <f>IF(J37=Double!J37,Double!J89,HS!J89)</f>
        <v>0.36851835521934828</v>
      </c>
      <c r="K89">
        <f>IF(K37=Double!K37,Double!K89,HS!K89)</f>
        <v>0.31846025350866897</v>
      </c>
    </row>
    <row r="90" spans="1:11" x14ac:dyDescent="0.3">
      <c r="A90">
        <v>18</v>
      </c>
      <c r="B90">
        <f>IF(B38=Double!B38,Double!B90,HS!B90)</f>
        <v>0.3235334151403132</v>
      </c>
      <c r="C90">
        <f>IF(C38=Double!C38,Double!C90,HS!C90)</f>
        <v>0.4934172759230967</v>
      </c>
      <c r="D90">
        <f>IF(D38=Double!D38,Double!D90,HS!D90)</f>
        <v>1.0105458613793081</v>
      </c>
      <c r="E90">
        <f>IF(E38=Double!E38,Double!E90,HS!E90)</f>
        <v>1.0428599409564983</v>
      </c>
      <c r="F90">
        <f>IF(F38=Double!F38,Double!F90,HS!F90)</f>
        <v>1.0745088873324604</v>
      </c>
      <c r="G90">
        <f>IF(G38=Double!G38,Double!G90,HS!G90)</f>
        <v>1.1218571453066557</v>
      </c>
      <c r="H90">
        <f>IF(H38=Double!H38,Double!H90,HS!H90)</f>
        <v>0.63087860215577196</v>
      </c>
      <c r="I90">
        <f>IF(I38=Double!I38,Double!I90,HS!I90)</f>
        <v>0.37330778670036147</v>
      </c>
      <c r="J90">
        <f>IF(J38=Double!J38,Double!J90,HS!J90)</f>
        <v>0.39279611023068156</v>
      </c>
      <c r="K90">
        <f>IF(K38=Double!K38,Double!K90,HS!K90)</f>
        <v>0.34269926616577512</v>
      </c>
    </row>
    <row r="91" spans="1:11" x14ac:dyDescent="0.3">
      <c r="A91">
        <v>19</v>
      </c>
      <c r="B91">
        <f>IF(B39=Double!B39,Double!B91,HS!B91)</f>
        <v>0.43495775366292722</v>
      </c>
      <c r="C91">
        <f>IF(C39=Double!C39,Double!C91,HS!C91)</f>
        <v>0.62832462629779118</v>
      </c>
      <c r="D91">
        <f>IF(D39=Double!D39,Double!D91,HS!D91)</f>
        <v>0.63939119964802815</v>
      </c>
      <c r="E91">
        <f>IF(E39=Double!E39,Double!E91,HS!E91)</f>
        <v>0.65089625584534427</v>
      </c>
      <c r="F91">
        <f>IF(F39=Double!F39,Double!F91,HS!F91)</f>
        <v>0.66090624012336407</v>
      </c>
      <c r="G91">
        <f>IF(G39=Double!G39,Double!G91,HS!G91)</f>
        <v>0.69485524745855443</v>
      </c>
      <c r="H91">
        <f>IF(H39=Double!H39,Double!H91,HS!H91)</f>
        <v>0.76867556518077984</v>
      </c>
      <c r="I91">
        <f>IF(I39=Double!I39,Double!I91,HS!I91)</f>
        <v>0.73264356191876234</v>
      </c>
      <c r="J91">
        <f>IF(J39=Double!J39,Double!J91,HS!J91)</f>
        <v>0.46841604240622936</v>
      </c>
      <c r="K91">
        <f>IF(K39=Double!K39,Double!K91,HS!K91)</f>
        <v>0.43495775366292727</v>
      </c>
    </row>
    <row r="92" spans="1:11" x14ac:dyDescent="0.3">
      <c r="A92">
        <v>20</v>
      </c>
      <c r="B92">
        <f>IF(B40=Double!B40,Double!B92,HS!B92)</f>
        <v>0.54638209218554123</v>
      </c>
      <c r="C92">
        <f>IF(C40=Double!C40,Double!C92,HS!C92)</f>
        <v>0.75798005972279903</v>
      </c>
      <c r="D92">
        <f>IF(D40=Double!D40,Double!D92,HS!D92)</f>
        <v>0.7649717369497322</v>
      </c>
      <c r="E92">
        <f>IF(E40=Double!E40,Double!E92,HS!E92)</f>
        <v>0.77228266898215236</v>
      </c>
      <c r="F92">
        <f>IF(F40=Double!F40,Double!F92,HS!F92)</f>
        <v>0.77860586403751975</v>
      </c>
      <c r="G92">
        <f>IF(G40=Double!G40,Double!G92,HS!G92)</f>
        <v>0.80112182632876472</v>
      </c>
      <c r="H92">
        <f>IF(H40=Double!H40,Double!H92,HS!H92)</f>
        <v>0.84730093057265166</v>
      </c>
      <c r="I92">
        <f>IF(I40=Double!I40,Double!I92,HS!I92)</f>
        <v>0.86121010636793238</v>
      </c>
      <c r="J92">
        <f>IF(J40=Double!J40,Double!J92,HS!J92)</f>
        <v>0.81918071466135212</v>
      </c>
      <c r="K92">
        <f>IF(K40=Double!K40,Double!K92,HS!K92)</f>
        <v>0.54638209218554135</v>
      </c>
    </row>
    <row r="93" spans="1:11" x14ac:dyDescent="0.3">
      <c r="A93">
        <v>21</v>
      </c>
      <c r="B93">
        <f>IF(B41=Double!B41,Double!B93,HS!B93)</f>
        <v>0.65780643070815525</v>
      </c>
      <c r="C93">
        <f>IF(C41=Double!C41,Double!C93,HS!C93)</f>
        <v>0.88200651549404019</v>
      </c>
      <c r="D93">
        <f>IF(D41=Double!D41,Double!D93,HS!D93)</f>
        <v>0.8853003573017495</v>
      </c>
      <c r="E93">
        <f>IF(E41=Double!E41,Double!E93,HS!E93)</f>
        <v>0.88876729296591961</v>
      </c>
      <c r="F93">
        <f>IF(F41=Double!F41,Double!F93,HS!F93)</f>
        <v>0.89175382659528035</v>
      </c>
      <c r="G93">
        <f>IF(G41=Double!G41,Double!G93,HS!G93)</f>
        <v>0.90283674384257995</v>
      </c>
      <c r="H93">
        <f>IF(H41=Double!H41,Double!H93,HS!H93)</f>
        <v>0.92592629596452347</v>
      </c>
      <c r="I93">
        <f>IF(I41=Double!I41,Double!I93,HS!I93)</f>
        <v>0.93060505318396625</v>
      </c>
      <c r="J93">
        <f>IF(J41=Double!J41,Double!J93,HS!J93)</f>
        <v>0.93917615614724415</v>
      </c>
      <c r="K93">
        <f>IF(K41=Double!K41,Double!K93,HS!K93)</f>
        <v>0.88857566147738609</v>
      </c>
    </row>
    <row r="94" spans="1:11" x14ac:dyDescent="0.3">
      <c r="A94">
        <v>22</v>
      </c>
      <c r="B94">
        <f>IF(B42=Double!B42,Double!B94,HS!B94)</f>
        <v>0.22932137132783617</v>
      </c>
      <c r="C94">
        <f>IF(C42=Double!C42,Double!C94,HS!C94)</f>
        <v>0.3484437814934257</v>
      </c>
      <c r="D94">
        <f>IF(D42=Double!D42,Double!D94,HS!D94)</f>
        <v>0.35907281492334692</v>
      </c>
      <c r="E94">
        <f>IF(E42=Double!E42,Double!E94,HS!E94)</f>
        <v>0.39446844550254284</v>
      </c>
      <c r="F94">
        <f>IF(F42=Double!F42,Double!F94,HS!F94)</f>
        <v>0.41640366958226238</v>
      </c>
      <c r="G94">
        <f>IF(G42=Double!G42,Double!G94,HS!G94)</f>
        <v>0.42315049208499778</v>
      </c>
      <c r="H94">
        <f>IF(H42=Double!H42,Double!H94,HS!H94)</f>
        <v>0.35541355077168107</v>
      </c>
      <c r="I94">
        <f>IF(I42=Double!I42,Double!I94,HS!I94)</f>
        <v>0.32514100115062705</v>
      </c>
      <c r="J94">
        <f>IF(J42=Double!J42,Double!J94,HS!J94)</f>
        <v>0.29007768787413191</v>
      </c>
      <c r="K94">
        <f>IF(K42=Double!K42,Double!K94,HS!K94)</f>
        <v>0.2488921581952955</v>
      </c>
    </row>
    <row r="95" spans="1:11" x14ac:dyDescent="0.3">
      <c r="A95">
        <v>23</v>
      </c>
      <c r="B95">
        <f>IF(B43=Double!B43,Double!B95,HS!B95)</f>
        <v>0.21294127337584787</v>
      </c>
      <c r="C95">
        <f>IF(C43=Double!C43,Double!C95,HS!C95)</f>
        <v>0.35360813639536137</v>
      </c>
      <c r="D95">
        <f>IF(D43=Double!D43,Double!D95,HS!D95)</f>
        <v>0.37387488538214331</v>
      </c>
      <c r="E95">
        <f>IF(E43=Double!E43,Double!E95,HS!E95)</f>
        <v>0.39446844550254284</v>
      </c>
      <c r="F95">
        <f>IF(F43=Double!F43,Double!F95,HS!F95)</f>
        <v>0.41640366958226238</v>
      </c>
      <c r="G95">
        <f>IF(G43=Double!G43,Double!G95,HS!G95)</f>
        <v>0.42315049208499778</v>
      </c>
      <c r="H95">
        <f>IF(H43=Double!H43,Double!H95,HS!H95)</f>
        <v>0.33002686857370378</v>
      </c>
      <c r="I95">
        <f>IF(I43=Double!I43,Double!I95,HS!I95)</f>
        <v>0.30191664392558226</v>
      </c>
      <c r="J95">
        <f>IF(J43=Double!J43,Double!J95,HS!J95)</f>
        <v>0.26935785302597964</v>
      </c>
      <c r="K95">
        <f>IF(K43=Double!K43,Double!K95,HS!K95)</f>
        <v>0.23111414689563153</v>
      </c>
    </row>
    <row r="96" spans="1:11" x14ac:dyDescent="0.3">
      <c r="A96">
        <v>24</v>
      </c>
      <c r="B96">
        <f>IF(B44=Double!B44,Double!B96,HS!B96)</f>
        <v>0.19773118242043017</v>
      </c>
      <c r="C96">
        <f>IF(C44=Double!C44,Double!C96,HS!C96)</f>
        <v>0.35360813639536137</v>
      </c>
      <c r="D96">
        <f>IF(D44=Double!D44,Double!D96,HS!D96)</f>
        <v>0.37387488538214331</v>
      </c>
      <c r="E96">
        <f>IF(E44=Double!E44,Double!E96,HS!E96)</f>
        <v>0.39446844550254284</v>
      </c>
      <c r="F96">
        <f>IF(F44=Double!F44,Double!F96,HS!F96)</f>
        <v>0.41640366958226238</v>
      </c>
      <c r="G96">
        <f>IF(G44=Double!G44,Double!G96,HS!G96)</f>
        <v>0.42315049208499778</v>
      </c>
      <c r="H96">
        <f>IF(H44=Double!H44,Double!H96,HS!H96)</f>
        <v>0.30645352081843924</v>
      </c>
      <c r="I96">
        <f>IF(I44=Double!I44,Double!I96,HS!I96)</f>
        <v>0.28035116935946924</v>
      </c>
      <c r="J96">
        <f>IF(J44=Double!J44,Double!J96,HS!J96)</f>
        <v>0.25011800638126686</v>
      </c>
      <c r="K96">
        <f>IF(K44=Double!K44,Double!K96,HS!K96)</f>
        <v>0.21460599354594356</v>
      </c>
    </row>
    <row r="97" spans="1:11" x14ac:dyDescent="0.3">
      <c r="A97">
        <v>25</v>
      </c>
      <c r="B97">
        <f>IF(B45=Double!B45,Double!B97,HS!B97)</f>
        <v>0.1836075265332566</v>
      </c>
      <c r="C97">
        <f>IF(C45=Double!C45,Double!C97,HS!C97)</f>
        <v>0.35360813639536137</v>
      </c>
      <c r="D97">
        <f>IF(D45=Double!D45,Double!D97,HS!D97)</f>
        <v>0.37387488538214331</v>
      </c>
      <c r="E97">
        <f>IF(E45=Double!E45,Double!E97,HS!E97)</f>
        <v>0.39446844550254284</v>
      </c>
      <c r="F97">
        <f>IF(F45=Double!F45,Double!F97,HS!F97)</f>
        <v>0.41640366958226238</v>
      </c>
      <c r="G97">
        <f>IF(G45=Double!G45,Double!G97,HS!G97)</f>
        <v>0.42315049208499778</v>
      </c>
      <c r="H97">
        <f>IF(H45=Double!H45,Double!H97,HS!H97)</f>
        <v>0.28456398361712221</v>
      </c>
      <c r="I97">
        <f>IF(I45=Double!I45,Double!I97,HS!I97)</f>
        <v>0.26032608583379291</v>
      </c>
      <c r="J97">
        <f>IF(J45=Double!J45,Double!J97,HS!J97)</f>
        <v>0.23225243449689065</v>
      </c>
      <c r="K97">
        <f>IF(K45=Double!K45,Double!K97,HS!K97)</f>
        <v>0.19927699400694757</v>
      </c>
    </row>
    <row r="98" spans="1:11" x14ac:dyDescent="0.3">
      <c r="A98">
        <v>26</v>
      </c>
      <c r="B98">
        <f>IF(B46=Double!B46,Double!B98,HS!B98)</f>
        <v>0.2121090766176992</v>
      </c>
      <c r="C98">
        <f>IF(C46=Double!C46,Double!C98,HS!C98)</f>
        <v>0.35360813639536137</v>
      </c>
      <c r="D98">
        <f>IF(D46=Double!D46,Double!D98,HS!D98)</f>
        <v>0.37387488538214331</v>
      </c>
      <c r="E98">
        <f>IF(E46=Double!E46,Double!E98,HS!E98)</f>
        <v>0.39446844550254284</v>
      </c>
      <c r="F98">
        <f>IF(F46=Double!F46,Double!F98,HS!F98)</f>
        <v>0.41640366958226238</v>
      </c>
      <c r="G98">
        <f>IF(G46=Double!G46,Double!G98,HS!G98)</f>
        <v>0.42315049208499778</v>
      </c>
      <c r="H98">
        <f>IF(H46=Double!H46,Double!H98,HS!H98)</f>
        <v>0.26423798478732774</v>
      </c>
      <c r="I98">
        <f>IF(I46=Double!I46,Double!I98,HS!I98)</f>
        <v>0.24173136541709339</v>
      </c>
      <c r="J98">
        <f>IF(J46=Double!J46,Double!J98,HS!J98)</f>
        <v>0.21566297488996986</v>
      </c>
      <c r="K98">
        <f>IF(K46=Double!K46,Double!K98,HS!K98)</f>
        <v>0.18504292300645134</v>
      </c>
    </row>
    <row r="99" spans="1:11" x14ac:dyDescent="0.3">
      <c r="A99">
        <v>27</v>
      </c>
      <c r="B99">
        <f>IF(B47=Double!B47,Double!B99,HS!B99)</f>
        <v>0.2121090766176992</v>
      </c>
      <c r="C99">
        <f>IF(C47=Double!C47,Double!C99,HS!C99)</f>
        <v>0.35360813639536137</v>
      </c>
      <c r="D99">
        <f>IF(D47=Double!D47,Double!D99,HS!D99)</f>
        <v>0.37387488538214331</v>
      </c>
      <c r="E99">
        <f>IF(E47=Double!E47,Double!E99,HS!E99)</f>
        <v>0.39446844550254284</v>
      </c>
      <c r="F99">
        <f>IF(F47=Double!F47,Double!F99,HS!F99)</f>
        <v>0.41640366958226238</v>
      </c>
      <c r="G99">
        <f>IF(G47=Double!G47,Double!G99,HS!G99)</f>
        <v>0.42315049208499778</v>
      </c>
      <c r="H99">
        <f>IF(H47=Double!H47,Double!H99,HS!H99)</f>
        <v>0.26231240836153336</v>
      </c>
      <c r="I99">
        <f>IF(I47=Double!I47,Double!I99,HS!I99)</f>
        <v>0.24474124225119143</v>
      </c>
      <c r="J99">
        <f>IF(J47=Double!J47,Double!J99,HS!J99)</f>
        <v>0.2284251594344453</v>
      </c>
      <c r="K99">
        <f>IF(K47=Double!K47,Double!K99,HS!K99)</f>
        <v>0.21210907661769923</v>
      </c>
    </row>
    <row r="100" spans="1:11" x14ac:dyDescent="0.3">
      <c r="A100">
        <v>28</v>
      </c>
      <c r="B100">
        <f>IF(B48=Double!B48,Double!B100,HS!B100)</f>
        <v>0.3235334151403132</v>
      </c>
      <c r="C100">
        <f>IF(C48=Double!C48,Double!C100,HS!C100)</f>
        <v>0.4934172759230967</v>
      </c>
      <c r="D100">
        <f>IF(D48=Double!D48,Double!D100,HS!D100)</f>
        <v>0.50890887319328326</v>
      </c>
      <c r="E100">
        <f>IF(E48=Double!E48,Double!E100,HS!E100)</f>
        <v>0.52495818135214112</v>
      </c>
      <c r="F100">
        <f>IF(F48=Double!F48,Double!F100,HS!F100)</f>
        <v>0.53865495485281323</v>
      </c>
      <c r="G100">
        <f>IF(G48=Double!G48,Double!G100,HS!G100)</f>
        <v>0.58858866858834413</v>
      </c>
      <c r="H100">
        <f>IF(H48=Double!H48,Double!H100,HS!H100)</f>
        <v>0.63087860215577196</v>
      </c>
      <c r="I100">
        <f>IF(I48=Double!I48,Double!I100,HS!I100)</f>
        <v>0.37330778670036147</v>
      </c>
      <c r="J100">
        <f>IF(J48=Double!J48,Double!J100,HS!J100)</f>
        <v>0.34842060092033733</v>
      </c>
      <c r="K100">
        <f>IF(K48=Double!K48,Double!K100,HS!K100)</f>
        <v>0.32353341514031325</v>
      </c>
    </row>
    <row r="101" spans="1:11" x14ac:dyDescent="0.3">
      <c r="A101">
        <v>29</v>
      </c>
      <c r="B101">
        <f>IF(B49=Double!B49,Double!B101,HS!B101)</f>
        <v>0.43495775366292722</v>
      </c>
      <c r="C101">
        <f>IF(C49=Double!C49,Double!C101,HS!C101)</f>
        <v>0.62832462629779118</v>
      </c>
      <c r="D101">
        <f>IF(D49=Double!D49,Double!D101,HS!D101)</f>
        <v>0.63939119964802815</v>
      </c>
      <c r="E101">
        <f>IF(E49=Double!E49,Double!E101,HS!E101)</f>
        <v>0.65089625584534427</v>
      </c>
      <c r="F101">
        <f>IF(F49=Double!F49,Double!F101,HS!F101)</f>
        <v>0.66090624012336407</v>
      </c>
      <c r="G101">
        <f>IF(G49=Double!G49,Double!G101,HS!G101)</f>
        <v>0.69485524745855443</v>
      </c>
      <c r="H101">
        <f>IF(H49=Double!H49,Double!H101,HS!H101)</f>
        <v>0.76867556518077984</v>
      </c>
      <c r="I101">
        <f>IF(I49=Double!I49,Double!I101,HS!I101)</f>
        <v>0.73264356191876234</v>
      </c>
      <c r="J101">
        <f>IF(J49=Double!J49,Double!J101,HS!J101)</f>
        <v>0.46841604240622936</v>
      </c>
      <c r="K101">
        <f>IF(K49=Double!K49,Double!K101,HS!K101)</f>
        <v>0.43495775366292727</v>
      </c>
    </row>
    <row r="102" spans="1:11" x14ac:dyDescent="0.3">
      <c r="A102">
        <v>30</v>
      </c>
      <c r="B102">
        <f>IF(B50=Double!B50,Double!B102,HS!B102)</f>
        <v>0.54638209218554123</v>
      </c>
      <c r="C102">
        <f>IF(C50=Double!C50,Double!C102,HS!C102)</f>
        <v>0.75798005972279903</v>
      </c>
      <c r="D102">
        <f>IF(D50=Double!D50,Double!D102,HS!D102)</f>
        <v>0.7649717369497322</v>
      </c>
      <c r="E102">
        <f>IF(E50=Double!E50,Double!E102,HS!E102)</f>
        <v>0.77228266898215236</v>
      </c>
      <c r="F102">
        <f>IF(F50=Double!F50,Double!F102,HS!F102)</f>
        <v>0.77860586403751975</v>
      </c>
      <c r="G102">
        <f>IF(G50=Double!G50,Double!G102,HS!G102)</f>
        <v>0.80112182632876472</v>
      </c>
      <c r="H102">
        <f>IF(H50=Double!H50,Double!H102,HS!H102)</f>
        <v>0.84730093057265166</v>
      </c>
      <c r="I102">
        <f>IF(I50=Double!I50,Double!I102,HS!I102)</f>
        <v>0.86121010636793238</v>
      </c>
      <c r="J102">
        <f>IF(J50=Double!J50,Double!J102,HS!J102)</f>
        <v>0.81918071466135212</v>
      </c>
      <c r="K102">
        <f>IF(K50=Double!K50,Double!K102,HS!K102)</f>
        <v>0.54638209218554135</v>
      </c>
    </row>
    <row r="103" spans="1:11" x14ac:dyDescent="0.3">
      <c r="A103">
        <v>31</v>
      </c>
      <c r="B103">
        <f>IF(B51=Double!B51,Double!B103,HS!B103)</f>
        <v>0.65780643070815525</v>
      </c>
      <c r="C103">
        <f>IF(C51=Double!C51,Double!C103,HS!C103)</f>
        <v>0.88200651549404019</v>
      </c>
      <c r="D103">
        <f>IF(D51=Double!D51,Double!D103,HS!D103)</f>
        <v>0.8853003573017495</v>
      </c>
      <c r="E103">
        <f>IF(E51=Double!E51,Double!E103,HS!E103)</f>
        <v>0.88876729296591961</v>
      </c>
      <c r="F103">
        <f>IF(F51=Double!F51,Double!F103,HS!F103)</f>
        <v>0.89175382659528035</v>
      </c>
      <c r="G103">
        <f>IF(G51=Double!G51,Double!G103,HS!G103)</f>
        <v>0.90283674384257995</v>
      </c>
      <c r="H103">
        <f>IF(H51=Double!H51,Double!H103,HS!H103)</f>
        <v>0.92592629596452347</v>
      </c>
      <c r="I103">
        <f>IF(I51=Double!I51,Double!I103,HS!I103)</f>
        <v>0.93060505318396625</v>
      </c>
      <c r="J103">
        <f>IF(J51=Double!J51,Double!J103,HS!J103)</f>
        <v>0.93917615614724415</v>
      </c>
      <c r="K103">
        <f>IF(K51=Double!K51,Double!K103,HS!K103)</f>
        <v>0.88857566147738609</v>
      </c>
    </row>
    <row r="104" spans="1:11" x14ac:dyDescent="0.3">
      <c r="A104" s="457" t="s">
        <v>132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 x14ac:dyDescent="0.3">
      <c r="A105" t="s">
        <v>7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 x14ac:dyDescent="0.3">
      <c r="A106">
        <v>4</v>
      </c>
      <c r="B106">
        <f>IF(B2=Double!B2,Double!B106,HS!B106)</f>
        <v>-0.64969215627243293</v>
      </c>
      <c r="C106">
        <f>IF(C2=Double!C2,Double!C106,HS!C106)</f>
        <v>-0.62794445506581353</v>
      </c>
      <c r="D106">
        <f>IF(D2=Double!D2,Double!D106,HS!D106)</f>
        <v>-0.62549382739723836</v>
      </c>
      <c r="E106">
        <f>IF(E2=Double!E2,Double!E106,HS!E106)</f>
        <v>-0.64139839210054761</v>
      </c>
      <c r="F106">
        <f>IF(F2=Double!F2,Double!F106,HS!F106)</f>
        <v>-0.63951804267999679</v>
      </c>
      <c r="G106">
        <f>IF(G2=Double!G2,Double!G106,HS!G106)</f>
        <v>-0.63283750233551095</v>
      </c>
      <c r="H106">
        <f>IF(H2=Double!H2,Double!H106,HS!H106)</f>
        <v>-0.49918158357350934</v>
      </c>
      <c r="I106">
        <f>IF(I2=Double!I2,Double!I106,HS!I106)</f>
        <v>-0.53303800219597064</v>
      </c>
      <c r="J106">
        <f>IF(J2=Double!J2,Double!J106,HS!J106)</f>
        <v>-0.57336816996507856</v>
      </c>
      <c r="K106">
        <f>IF(K2=Double!K2,Double!K106,HS!K106)</f>
        <v>-0.62034738716819848</v>
      </c>
    </row>
    <row r="107" spans="1:11" x14ac:dyDescent="0.3">
      <c r="A107">
        <v>5</v>
      </c>
      <c r="B107">
        <f>IF(B3=Double!B3,Double!B107,HS!B107)</f>
        <v>-0.66161021563681621</v>
      </c>
      <c r="C107">
        <f>IF(C3=Double!C3,Double!C107,HS!C107)</f>
        <v>-0.63975586028521114</v>
      </c>
      <c r="D107">
        <f>IF(D3=Double!D3,Double!D107,HS!D107)</f>
        <v>-0.63747965223362502</v>
      </c>
      <c r="E107">
        <f>IF(E3=Double!E3,Double!E107,HS!E107)</f>
        <v>-0.65226238668282521</v>
      </c>
      <c r="F107">
        <f>IF(F3=Double!F3,Double!F107,HS!F107)</f>
        <v>-0.65051607184757509</v>
      </c>
      <c r="G107">
        <f>IF(G3=Double!G3,Double!G107,HS!G107)</f>
        <v>-0.64431188412953411</v>
      </c>
      <c r="H107">
        <f>IF(H3=Double!H3,Double!H107,HS!H107)</f>
        <v>-0.51628322192830511</v>
      </c>
      <c r="I107">
        <f>IF(I3=Double!I3,Double!I107,HS!I107)</f>
        <v>-0.54901899374941099</v>
      </c>
      <c r="J107">
        <f>IF(J3=Double!J3,Double!J107,HS!J107)</f>
        <v>-0.58797254265475285</v>
      </c>
      <c r="K107">
        <f>IF(K3=Double!K3,Double!K107,HS!K107)</f>
        <v>-0.63328384702255858</v>
      </c>
    </row>
    <row r="108" spans="1:11" x14ac:dyDescent="0.3">
      <c r="A108">
        <v>6</v>
      </c>
      <c r="B108">
        <f>IF(B4=Double!B4,Double!B108,HS!B108)</f>
        <v>-0.67780484725526791</v>
      </c>
      <c r="C108">
        <f>IF(C4=Double!C4,Double!C108,HS!C108)</f>
        <v>-0.65118323227086761</v>
      </c>
      <c r="D108">
        <f>IF(D4=Double!D4,Double!D108,HS!D108)</f>
        <v>-0.64909810474299945</v>
      </c>
      <c r="E108">
        <f>IF(E4=Double!E4,Double!E108,HS!E108)</f>
        <v>-0.66292687509510151</v>
      </c>
      <c r="F108">
        <f>IF(F4=Double!F4,Double!F108,HS!F108)</f>
        <v>-0.6613324742233252</v>
      </c>
      <c r="G108">
        <f>IF(G4=Double!G4,Double!G108,HS!G108)</f>
        <v>-0.65566123977056312</v>
      </c>
      <c r="H108">
        <f>IF(H4=Double!H4,Double!H108,HS!H108)</f>
        <v>-0.53412528358263123</v>
      </c>
      <c r="I108">
        <f>IF(I4=Double!I4,Double!I108,HS!I108)</f>
        <v>-0.5657286516448633</v>
      </c>
      <c r="J108">
        <f>IF(J4=Double!J4,Double!J108,HS!J108)</f>
        <v>-0.60258608955731263</v>
      </c>
      <c r="K108">
        <f>IF(K4=Double!K4,Double!K108,HS!K108)</f>
        <v>-0.64629383657022199</v>
      </c>
    </row>
    <row r="109" spans="1:11" x14ac:dyDescent="0.3">
      <c r="A109">
        <v>7</v>
      </c>
      <c r="B109">
        <f>IF(B5=Double!B5,Double!B109,HS!B109)</f>
        <v>-0.65408751348945049</v>
      </c>
      <c r="C109">
        <f>IF(C5=Double!C5,Double!C109,HS!C109)</f>
        <v>-0.57459899474076515</v>
      </c>
      <c r="D109">
        <f>IF(D5=Double!D5,Double!D109,HS!D109)</f>
        <v>-0.56785808138444083</v>
      </c>
      <c r="E109">
        <f>IF(E5=Double!E5,Double!E109,HS!E109)</f>
        <v>-0.57497300528939332</v>
      </c>
      <c r="F109">
        <f>IF(F5=Double!F5,Double!F109,HS!F109)</f>
        <v>-0.56922223373423586</v>
      </c>
      <c r="G109">
        <f>IF(G5=Double!G5,Double!G109,HS!G109)</f>
        <v>-0.54851117635997992</v>
      </c>
      <c r="H109">
        <f>IF(H5=Double!H5,Double!H109,HS!H109)</f>
        <v>-0.44806397377899709</v>
      </c>
      <c r="I109">
        <f>IF(I5=Double!I5,Double!I109,HS!I109)</f>
        <v>-0.54649948645992685</v>
      </c>
      <c r="J109">
        <f>IF(J5=Double!J5,Double!J109,HS!J109)</f>
        <v>-0.59178605557427866</v>
      </c>
      <c r="K109">
        <f>IF(K5=Double!K5,Double!K109,HS!K109)</f>
        <v>-0.63228864704315768</v>
      </c>
    </row>
    <row r="110" spans="1:11" x14ac:dyDescent="0.3">
      <c r="A110">
        <v>8</v>
      </c>
      <c r="B110">
        <f>IF(B6=Double!B6,Double!B110,HS!B110)</f>
        <v>-0.61870368335035075</v>
      </c>
      <c r="C110">
        <f>IF(C6=Double!C6,Double!C110,HS!C110)</f>
        <v>-0.52570125482952001</v>
      </c>
      <c r="D110">
        <f>IF(D6=Double!D6,Double!D110,HS!D110)</f>
        <v>-0.51982063212531804</v>
      </c>
      <c r="E110">
        <f>IF(E6=Double!E6,Double!E110,HS!E110)</f>
        <v>-0.52686965809573971</v>
      </c>
      <c r="F110">
        <f>IF(F6=Double!F6,Double!F110,HS!F110)</f>
        <v>-0.52180592231171319</v>
      </c>
      <c r="G110">
        <f>IF(G6=Double!G6,Double!G110,HS!G110)</f>
        <v>-0.50419996892272845</v>
      </c>
      <c r="H110">
        <f>IF(H6=Double!H6,Double!H110,HS!H110)</f>
        <v>-0.40009338241588083</v>
      </c>
      <c r="I110">
        <f>IF(I6=Double!I6,Double!I110,HS!I110)</f>
        <v>-0.44404302315822308</v>
      </c>
      <c r="J110">
        <f>IF(J6=Double!J6,Double!J110,HS!J110)</f>
        <v>-0.54699786561582064</v>
      </c>
      <c r="K110">
        <f>IF(K6=Double!K6,Double!K110,HS!K110)</f>
        <v>-0.60080448007436693</v>
      </c>
    </row>
    <row r="111" spans="1:11" x14ac:dyDescent="0.3">
      <c r="A111">
        <v>9</v>
      </c>
      <c r="B111">
        <f>IF(B7=Double!B7,Double!B111,HS!B111)</f>
        <v>-0.57933468405491317</v>
      </c>
      <c r="C111">
        <f>IF(C7=Double!C7,Double!C111,HS!C111)</f>
        <v>-0.47296850799930379</v>
      </c>
      <c r="D111">
        <f>IF(D7=Double!D7,Double!D111,HS!D111)</f>
        <v>-1.0205935634387413</v>
      </c>
      <c r="E111">
        <f>IF(E7=Double!E7,Double!E111,HS!E111)</f>
        <v>-1.0113220206464297</v>
      </c>
      <c r="F111">
        <f>IF(F7=Double!F7,Double!F111,HS!F111)</f>
        <v>-1.0033241634726571</v>
      </c>
      <c r="G111">
        <f>IF(G7=Double!G7,Double!G111,HS!G111)</f>
        <v>-0.97485808847527222</v>
      </c>
      <c r="H111">
        <f>IF(H7=Double!H7,Double!H111,HS!H111)</f>
        <v>-0.36292586807283833</v>
      </c>
      <c r="I111">
        <f>IF(I7=Double!I7,Double!I111,HS!I111)</f>
        <v>-0.39271659089901562</v>
      </c>
      <c r="J111">
        <f>IF(J7=Double!J7,Double!J111,HS!J111)</f>
        <v>-0.44112297012360069</v>
      </c>
      <c r="K111">
        <f>IF(K7=Double!K7,Double!K111,HS!K111)</f>
        <v>-0.54988410919942199</v>
      </c>
    </row>
    <row r="112" spans="1:11" x14ac:dyDescent="0.3">
      <c r="A112">
        <v>10</v>
      </c>
      <c r="B112">
        <f>IF(B8=Double!B8,Double!B112,HS!B112)</f>
        <v>-0.51971754456469177</v>
      </c>
      <c r="C112">
        <f>IF(C8=Double!C8,Double!C112,HS!C112)</f>
        <v>-0.85103178353717812</v>
      </c>
      <c r="D112">
        <f>IF(D8=Double!D8,Double!D112,HS!D112)</f>
        <v>-0.84384328890976379</v>
      </c>
      <c r="E112">
        <f>IF(E8=Double!E8,Double!E112,HS!E112)</f>
        <v>-0.83634589828741379</v>
      </c>
      <c r="F112">
        <f>IF(F8=Double!F8,Double!F112,HS!F112)</f>
        <v>-0.82988803869487504</v>
      </c>
      <c r="G112">
        <f>IF(G8=Double!G8,Double!G112,HS!G112)</f>
        <v>-0.80669875371777267</v>
      </c>
      <c r="H112">
        <f>IF(H8=Double!H8,Double!H112,HS!H112)</f>
        <v>-0.76752220540680138</v>
      </c>
      <c r="I112">
        <f>IF(I8=Double!I8,Double!I112,HS!I112)</f>
        <v>-0.80767276141362832</v>
      </c>
      <c r="J112">
        <f>IF(J8=Double!J8,Double!J112,HS!J112)</f>
        <v>-0.85334348220532463</v>
      </c>
      <c r="K112">
        <f>IF(K8=Double!K8,Double!K112,HS!K112)</f>
        <v>-0.4391161443290561</v>
      </c>
    </row>
    <row r="113" spans="1:11" x14ac:dyDescent="0.3">
      <c r="A113">
        <v>11</v>
      </c>
      <c r="B113">
        <f>IF(B9=Double!B9,Double!B113,HS!B113)</f>
        <v>-0.44074979780503526</v>
      </c>
      <c r="C113">
        <f>IF(C9=Double!C9,Double!C113,HS!C113)</f>
        <v>-0.79657325222673514</v>
      </c>
      <c r="D113">
        <f>IF(D9=Double!D9,Double!D113,HS!D113)</f>
        <v>-0.79090499227980193</v>
      </c>
      <c r="E113">
        <f>IF(E9=Double!E9,Double!E113,HS!E113)</f>
        <v>-0.78500772581014577</v>
      </c>
      <c r="F113">
        <f>IF(F9=Double!F9,Double!F113,HS!F113)</f>
        <v>-0.77992826635423507</v>
      </c>
      <c r="G113">
        <f>IF(G9=Double!G9,Double!G113,HS!G113)</f>
        <v>-0.76185417395280952</v>
      </c>
      <c r="H113">
        <f>IF(H9=Double!H9,Double!H113,HS!H113)</f>
        <v>-0.73333434200581205</v>
      </c>
      <c r="I113">
        <f>IF(I9=Double!I9,Double!I113,HS!I113)</f>
        <v>-0.7756443244216128</v>
      </c>
      <c r="J113">
        <f>IF(J9=Double!J9,Double!J113,HS!J113)</f>
        <v>-0.82527093888866809</v>
      </c>
      <c r="K113">
        <f>IF(K9=Double!K9,Double!K113,HS!K113)</f>
        <v>-0.41340283543922207</v>
      </c>
    </row>
    <row r="114" spans="1:11" x14ac:dyDescent="0.3">
      <c r="A114">
        <v>12</v>
      </c>
      <c r="B114">
        <f>IF(B10=Double!B10,Double!B114,HS!B114)</f>
        <v>-0.69498195510467564</v>
      </c>
      <c r="C114">
        <f>IF(C10=Double!C10,Double!C114,HS!C114)</f>
        <v>-0.64537193969934437</v>
      </c>
      <c r="D114">
        <f>IF(D10=Double!D10,Double!D114,HS!D114)</f>
        <v>-0.64253780972587782</v>
      </c>
      <c r="E114">
        <f>IF(E10=Double!E10,Double!E114,HS!E114)</f>
        <v>-0.78789092338230082</v>
      </c>
      <c r="F114">
        <f>IF(F10=Double!F10,Double!F114,HS!F114)</f>
        <v>-0.78789092338230082</v>
      </c>
      <c r="G114">
        <f>IF(G10=Double!G10,Double!G114,HS!G114)</f>
        <v>-0.78789092338230082</v>
      </c>
      <c r="H114">
        <f>IF(H10=Double!H10,Double!H114,HS!H114)</f>
        <v>-0.56826126528899534</v>
      </c>
      <c r="I114">
        <f>IF(I10=Double!I10,Double!I114,HS!I114)</f>
        <v>-0.59671580617491327</v>
      </c>
      <c r="J114">
        <f>IF(J10=Double!J10,Double!J114,HS!J114)</f>
        <v>-0.63009096848306756</v>
      </c>
      <c r="K114">
        <f>IF(K10=Double!K10,Double!K114,HS!K114)</f>
        <v>-0.66958834719356342</v>
      </c>
    </row>
    <row r="115" spans="1:11" x14ac:dyDescent="0.3">
      <c r="A115">
        <v>13</v>
      </c>
      <c r="B115">
        <f>IF(B11=Double!B11,Double!B115,HS!B115)</f>
        <v>-0.71676895831148446</v>
      </c>
      <c r="C115">
        <f>IF(C11=Double!C11,Double!C115,HS!C115)</f>
        <v>-0.78789092338230082</v>
      </c>
      <c r="D115">
        <f>IF(D11=Double!D11,Double!D115,HS!D115)</f>
        <v>-0.78789092338230082</v>
      </c>
      <c r="E115">
        <f>IF(E11=Double!E11,Double!E115,HS!E115)</f>
        <v>-0.78789092338230082</v>
      </c>
      <c r="F115">
        <f>IF(F11=Double!F11,Double!F115,HS!F115)</f>
        <v>-0.78789092338230082</v>
      </c>
      <c r="G115">
        <f>IF(G11=Double!G11,Double!G115,HS!G115)</f>
        <v>-0.78789092338230082</v>
      </c>
      <c r="H115">
        <f>IF(H11=Double!H11,Double!H115,HS!H115)</f>
        <v>-0.59909974633978136</v>
      </c>
      <c r="I115">
        <f>IF(I11=Double!I11,Double!I115,HS!I115)</f>
        <v>-0.62552182001956225</v>
      </c>
      <c r="J115">
        <f>IF(J11=Double!J11,Double!J115,HS!J115)</f>
        <v>-0.65651304216284845</v>
      </c>
      <c r="K115">
        <f>IF(K11=Double!K11,Double!K115,HS!K115)</f>
        <v>-0.69318917953688031</v>
      </c>
    </row>
    <row r="116" spans="1:11" x14ac:dyDescent="0.3">
      <c r="A116">
        <v>14</v>
      </c>
      <c r="B116">
        <f>IF(B12=Double!B12,Double!B116,HS!B116)</f>
        <v>-0.73699974700352133</v>
      </c>
      <c r="C116">
        <f>IF(C12=Double!C12,Double!C116,HS!C116)</f>
        <v>-0.78789092338230082</v>
      </c>
      <c r="D116">
        <f>IF(D12=Double!D12,Double!D116,HS!D116)</f>
        <v>-0.78789092338230082</v>
      </c>
      <c r="E116">
        <f>IF(E12=Double!E12,Double!E116,HS!E116)</f>
        <v>-0.78789092338230082</v>
      </c>
      <c r="F116">
        <f>IF(F12=Double!F12,Double!F116,HS!F116)</f>
        <v>-0.78789092338230082</v>
      </c>
      <c r="G116">
        <f>IF(G12=Double!G12,Double!G116,HS!G116)</f>
        <v>-0.78789092338230082</v>
      </c>
      <c r="H116">
        <f>IF(H12=Double!H12,Double!H116,HS!H116)</f>
        <v>-0.62773547874408275</v>
      </c>
      <c r="I116">
        <f>IF(I12=Double!I12,Double!I116,HS!I116)</f>
        <v>-0.65227026144673639</v>
      </c>
      <c r="J116">
        <f>IF(J12=Double!J12,Double!J116,HS!J116)</f>
        <v>-0.68104782486550219</v>
      </c>
      <c r="K116">
        <f>IF(K12=Double!K12,Double!K116,HS!K116)</f>
        <v>-0.71510423814138879</v>
      </c>
    </row>
    <row r="117" spans="1:11" x14ac:dyDescent="0.3">
      <c r="A117">
        <v>15</v>
      </c>
      <c r="B117">
        <f>IF(B13=Double!B13,Double!B117,HS!B117)</f>
        <v>-0.75578547936041274</v>
      </c>
      <c r="C117">
        <f>IF(C13=Double!C13,Double!C117,HS!C117)</f>
        <v>-0.78789092338230082</v>
      </c>
      <c r="D117">
        <f>IF(D13=Double!D13,Double!D117,HS!D117)</f>
        <v>-0.78789092338230082</v>
      </c>
      <c r="E117">
        <f>IF(E13=Double!E13,Double!E117,HS!E117)</f>
        <v>-0.78789092338230082</v>
      </c>
      <c r="F117">
        <f>IF(F13=Double!F13,Double!F117,HS!F117)</f>
        <v>-0.78789092338230082</v>
      </c>
      <c r="G117">
        <f>IF(G13=Double!G13,Double!G117,HS!G117)</f>
        <v>-0.78789092338230082</v>
      </c>
      <c r="H117">
        <f>IF(H13=Double!H13,Double!H117,HS!H117)</f>
        <v>-0.65432580169093391</v>
      </c>
      <c r="I117">
        <f>IF(I13=Double!I13,Double!I117,HS!I117)</f>
        <v>-0.67710809991482657</v>
      </c>
      <c r="J117">
        <f>IF(J13=Double!J13,Double!J117,HS!J117)</f>
        <v>-0.70383012308939485</v>
      </c>
      <c r="K117">
        <f>IF(K13=Double!K13,Double!K117,HS!K117)</f>
        <v>-0.73545393541700388</v>
      </c>
    </row>
    <row r="118" spans="1:11" x14ac:dyDescent="0.3">
      <c r="A118">
        <v>16</v>
      </c>
      <c r="B118">
        <f>IF(B14=Double!B14,Double!B118,HS!B118)</f>
        <v>-0.78789092338230082</v>
      </c>
      <c r="C118">
        <f>IF(C14=Double!C14,Double!C118,HS!C118)</f>
        <v>-0.78789092338230082</v>
      </c>
      <c r="D118">
        <f>IF(D14=Double!D14,Double!D118,HS!D118)</f>
        <v>-0.78789092338230082</v>
      </c>
      <c r="E118">
        <f>IF(E14=Double!E14,Double!E118,HS!E118)</f>
        <v>-0.78789092338230082</v>
      </c>
      <c r="F118">
        <f>IF(F14=Double!F14,Double!F118,HS!F118)</f>
        <v>-0.78789092338230082</v>
      </c>
      <c r="G118">
        <f>IF(G14=Double!G14,Double!G118,HS!G118)</f>
        <v>-0.78789092338230082</v>
      </c>
      <c r="H118">
        <f>IF(H14=Double!H14,Double!H118,HS!H118)</f>
        <v>-0.67901681585586726</v>
      </c>
      <c r="I118">
        <f>IF(I14=Double!I14,Double!I118,HS!I118)</f>
        <v>-0.70017180706376769</v>
      </c>
      <c r="J118">
        <f>IF(J14=Double!J14,Double!J118,HS!J118)</f>
        <v>-0.72498511429729517</v>
      </c>
      <c r="K118">
        <f>IF(K14=Double!K14,Double!K118,HS!K118)</f>
        <v>-0.75435008288721794</v>
      </c>
    </row>
    <row r="119" spans="1:11" x14ac:dyDescent="0.3">
      <c r="A119">
        <v>17</v>
      </c>
      <c r="B119">
        <f>IF(B15=Double!B15,Double!B119,HS!B119)</f>
        <v>-0.67646658485968691</v>
      </c>
      <c r="C119">
        <f>IF(C15=Double!C15,Double!C119,HS!C119)</f>
        <v>-0.50658272407690341</v>
      </c>
      <c r="D119">
        <f>IF(D15=Double!D15,Double!D119,HS!D119)</f>
        <v>-0.49109112680671685</v>
      </c>
      <c r="E119">
        <f>IF(E15=Double!E15,Double!E119,HS!E119)</f>
        <v>-0.47504181864785899</v>
      </c>
      <c r="F119">
        <f>IF(F15=Double!F15,Double!F119,HS!F119)</f>
        <v>-0.46134504514718699</v>
      </c>
      <c r="G119">
        <f>IF(G15=Double!G15,Double!G119,HS!G119)</f>
        <v>-0.41141133141165598</v>
      </c>
      <c r="H119">
        <f>IF(H15=Double!H15,Double!H119,HS!H119)</f>
        <v>-0.36912139784422809</v>
      </c>
      <c r="I119">
        <f>IF(I15=Double!I15,Double!I119,HS!I119)</f>
        <v>-0.62669221329963865</v>
      </c>
      <c r="J119">
        <f>IF(J15=Double!J15,Double!J119,HS!J119)</f>
        <v>-0.65157939907966278</v>
      </c>
      <c r="K119">
        <f>IF(K15=Double!K15,Double!K119,HS!K119)</f>
        <v>-0.6764665848596868</v>
      </c>
    </row>
    <row r="120" spans="1:11" x14ac:dyDescent="0.3">
      <c r="A120">
        <v>18</v>
      </c>
      <c r="B120">
        <f>IF(B16=Double!B16,Double!B120,HS!B120)</f>
        <v>-0.56504224633707278</v>
      </c>
      <c r="C120">
        <f>IF(C16=Double!C16,Double!C120,HS!C120)</f>
        <v>-0.37167537370220893</v>
      </c>
      <c r="D120">
        <f>IF(D16=Double!D16,Double!D120,HS!D120)</f>
        <v>-0.36060880035197201</v>
      </c>
      <c r="E120">
        <f>IF(E16=Double!E16,Double!E120,HS!E120)</f>
        <v>-0.34910374415465584</v>
      </c>
      <c r="F120">
        <f>IF(F16=Double!F16,Double!F120,HS!F120)</f>
        <v>-0.33909375987663615</v>
      </c>
      <c r="G120">
        <f>IF(G16=Double!G16,Double!G120,HS!G120)</f>
        <v>-0.30514475254144569</v>
      </c>
      <c r="H120">
        <f>IF(H16=Double!H16,Double!H120,HS!H120)</f>
        <v>-0.23132443481922021</v>
      </c>
      <c r="I120">
        <f>IF(I16=Double!I16,Double!I120,HS!I120)</f>
        <v>-0.26735643808123788</v>
      </c>
      <c r="J120">
        <f>IF(J16=Double!J16,Double!J120,HS!J120)</f>
        <v>-0.53158395759377075</v>
      </c>
      <c r="K120">
        <f>IF(K16=Double!K16,Double!K120,HS!K120)</f>
        <v>-0.56504224633707278</v>
      </c>
    </row>
    <row r="121" spans="1:11" x14ac:dyDescent="0.3">
      <c r="A121">
        <v>19</v>
      </c>
      <c r="B121">
        <f>IF(B17=Double!B17,Double!B121,HS!B121)</f>
        <v>-0.45361790781445882</v>
      </c>
      <c r="C121">
        <f>IF(C17=Double!C17,Double!C121,HS!C121)</f>
        <v>-0.24201994027720117</v>
      </c>
      <c r="D121">
        <f>IF(D17=Double!D17,Double!D121,HS!D121)</f>
        <v>-0.23502826305026803</v>
      </c>
      <c r="E121">
        <f>IF(E17=Double!E17,Double!E121,HS!E121)</f>
        <v>-0.22771733101784777</v>
      </c>
      <c r="F121">
        <f>IF(F17=Double!F17,Double!F121,HS!F121)</f>
        <v>-0.22139413596248042</v>
      </c>
      <c r="G121">
        <f>IF(G17=Double!G17,Double!G121,HS!G121)</f>
        <v>-0.19887817367123536</v>
      </c>
      <c r="H121">
        <f>IF(H17=Double!H17,Double!H121,HS!H121)</f>
        <v>-0.15269906942734846</v>
      </c>
      <c r="I121">
        <f>IF(I17=Double!I17,Double!I121,HS!I121)</f>
        <v>-0.13878989363206784</v>
      </c>
      <c r="J121">
        <f>IF(J17=Double!J17,Double!J121,HS!J121)</f>
        <v>-0.18081928533864794</v>
      </c>
      <c r="K121">
        <f>IF(K17=Double!K17,Double!K121,HS!K121)</f>
        <v>-0.45361790781445882</v>
      </c>
    </row>
    <row r="122" spans="1:11" x14ac:dyDescent="0.3">
      <c r="A122">
        <v>20</v>
      </c>
      <c r="B122">
        <f>IF(B18=Double!B18,Double!B122,HS!B122)</f>
        <v>-0.3421935692918448</v>
      </c>
      <c r="C122">
        <f>IF(C18=Double!C18,Double!C122,HS!C122)</f>
        <v>-0.11799348450596005</v>
      </c>
      <c r="D122">
        <f>IF(D18=Double!D18,Double!D122,HS!D122)</f>
        <v>-0.11469964269825067</v>
      </c>
      <c r="E122">
        <f>IF(E18=Double!E18,Double!E122,HS!E122)</f>
        <v>-0.11123270703408057</v>
      </c>
      <c r="F122">
        <f>IF(F18=Double!F18,Double!F122,HS!F122)</f>
        <v>-0.10824617340471979</v>
      </c>
      <c r="G122">
        <f>IF(G18=Double!G18,Double!G122,HS!G122)</f>
        <v>-9.7163256157420136E-2</v>
      </c>
      <c r="H122">
        <f>IF(H18=Double!H18,Double!H122,HS!H122)</f>
        <v>-7.4073704035476681E-2</v>
      </c>
      <c r="I122">
        <f>IF(I18=Double!I18,Double!I122,HS!I122)</f>
        <v>-6.939494681603392E-2</v>
      </c>
      <c r="J122">
        <f>IF(J18=Double!J18,Double!J122,HS!J122)</f>
        <v>-6.0823843852755924E-2</v>
      </c>
      <c r="K122">
        <f>IF(K18=Double!K18,Double!K122,HS!K122)</f>
        <v>-0.11142433852261402</v>
      </c>
    </row>
    <row r="123" spans="1:11" x14ac:dyDescent="0.3">
      <c r="A123">
        <v>21</v>
      </c>
      <c r="B123">
        <f>IF(B19=Double!B19,Double!B123,HS!B123)</f>
        <v>0</v>
      </c>
      <c r="C123">
        <f>IF(C19=Double!C19,Double!C123,HS!C123)</f>
        <v>0</v>
      </c>
      <c r="D123">
        <f>IF(D19=Double!D19,Double!D123,HS!D123)</f>
        <v>0</v>
      </c>
      <c r="E123">
        <f>IF(E19=Double!E19,Double!E123,HS!E123)</f>
        <v>0</v>
      </c>
      <c r="F123">
        <f>IF(F19=Double!F19,Double!F123,HS!F123)</f>
        <v>0</v>
      </c>
      <c r="G123">
        <f>IF(G19=Double!G19,Double!G123,HS!G123)</f>
        <v>0</v>
      </c>
      <c r="H123">
        <f>IF(H19=Double!H19,Double!H123,HS!H123)</f>
        <v>0</v>
      </c>
      <c r="I123">
        <f>IF(I19=Double!I19,Double!I123,HS!I123)</f>
        <v>0</v>
      </c>
      <c r="J123">
        <f>IF(J19=Double!J19,Double!J123,HS!J123)</f>
        <v>0</v>
      </c>
      <c r="K123">
        <f>IF(K19=Double!K19,Double!K123,HS!K123)</f>
        <v>0</v>
      </c>
    </row>
    <row r="124" spans="1:11" x14ac:dyDescent="0.3">
      <c r="A124">
        <v>22</v>
      </c>
      <c r="B124">
        <f>IF(B20=Double!B20,Double!B124,HS!B124)</f>
        <v>-1</v>
      </c>
      <c r="C124">
        <f>IF(C20=Double!C20,Double!C124,HS!C124)</f>
        <v>-1</v>
      </c>
      <c r="D124">
        <f>IF(D20=Double!D20,Double!D124,HS!D124)</f>
        <v>-1</v>
      </c>
      <c r="E124">
        <f>IF(E20=Double!E20,Double!E124,HS!E124)</f>
        <v>-1</v>
      </c>
      <c r="F124">
        <f>IF(F20=Double!F20,Double!F124,HS!F124)</f>
        <v>-1</v>
      </c>
      <c r="G124">
        <f>IF(G20=Double!G20,Double!G124,HS!G124)</f>
        <v>-1</v>
      </c>
      <c r="H124">
        <f>IF(H20=Double!H20,Double!H124,HS!H124)</f>
        <v>-1</v>
      </c>
      <c r="I124">
        <f>IF(I20=Double!I20,Double!I124,HS!I124)</f>
        <v>-1</v>
      </c>
      <c r="J124">
        <f>IF(J20=Double!J20,Double!J124,HS!J124)</f>
        <v>-1</v>
      </c>
      <c r="K124">
        <f>IF(K20=Double!K20,Double!K124,HS!K124)</f>
        <v>-1</v>
      </c>
    </row>
    <row r="125" spans="1:11" x14ac:dyDescent="0.3">
      <c r="A125">
        <v>23</v>
      </c>
      <c r="B125">
        <f>IF(B21=Double!B21,Double!B125,HS!B125)</f>
        <v>-1</v>
      </c>
      <c r="C125">
        <f>IF(C21=Double!C21,Double!C125,HS!C125)</f>
        <v>-1</v>
      </c>
      <c r="D125">
        <f>IF(D21=Double!D21,Double!D125,HS!D125)</f>
        <v>-1</v>
      </c>
      <c r="E125">
        <f>IF(E21=Double!E21,Double!E125,HS!E125)</f>
        <v>-1</v>
      </c>
      <c r="F125">
        <f>IF(F21=Double!F21,Double!F125,HS!F125)</f>
        <v>-1</v>
      </c>
      <c r="G125">
        <f>IF(G21=Double!G21,Double!G125,HS!G125)</f>
        <v>-1</v>
      </c>
      <c r="H125">
        <f>IF(H21=Double!H21,Double!H125,HS!H125)</f>
        <v>-1</v>
      </c>
      <c r="I125">
        <f>IF(I21=Double!I21,Double!I125,HS!I125)</f>
        <v>-1</v>
      </c>
      <c r="J125">
        <f>IF(J21=Double!J21,Double!J125,HS!J125)</f>
        <v>-1</v>
      </c>
      <c r="K125">
        <f>IF(K21=Double!K21,Double!K125,HS!K125)</f>
        <v>-1</v>
      </c>
    </row>
    <row r="126" spans="1:11" x14ac:dyDescent="0.3">
      <c r="A126">
        <v>24</v>
      </c>
      <c r="B126">
        <f>IF(B22=Double!B22,Double!B126,HS!B126)</f>
        <v>-1</v>
      </c>
      <c r="C126">
        <f>IF(C22=Double!C22,Double!C126,HS!C126)</f>
        <v>-1</v>
      </c>
      <c r="D126">
        <f>IF(D22=Double!D22,Double!D126,HS!D126)</f>
        <v>-1</v>
      </c>
      <c r="E126">
        <f>IF(E22=Double!E22,Double!E126,HS!E126)</f>
        <v>-1</v>
      </c>
      <c r="F126">
        <f>IF(F22=Double!F22,Double!F126,HS!F126)</f>
        <v>-1</v>
      </c>
      <c r="G126">
        <f>IF(G22=Double!G22,Double!G126,HS!G126)</f>
        <v>-1</v>
      </c>
      <c r="H126">
        <f>IF(H22=Double!H22,Double!H126,HS!H126)</f>
        <v>-1</v>
      </c>
      <c r="I126">
        <f>IF(I22=Double!I22,Double!I126,HS!I126)</f>
        <v>-1</v>
      </c>
      <c r="J126">
        <f>IF(J22=Double!J22,Double!J126,HS!J126)</f>
        <v>-1</v>
      </c>
      <c r="K126">
        <f>IF(K22=Double!K22,Double!K126,HS!K126)</f>
        <v>-1</v>
      </c>
    </row>
    <row r="127" spans="1:11" x14ac:dyDescent="0.3">
      <c r="A127">
        <v>25</v>
      </c>
      <c r="B127">
        <f>IF(B23=Double!B23,Double!B127,HS!B127)</f>
        <v>-1</v>
      </c>
      <c r="C127">
        <f>IF(C23=Double!C23,Double!C127,HS!C127)</f>
        <v>-1</v>
      </c>
      <c r="D127">
        <f>IF(D23=Double!D23,Double!D127,HS!D127)</f>
        <v>-1</v>
      </c>
      <c r="E127">
        <f>IF(E23=Double!E23,Double!E127,HS!E127)</f>
        <v>-1</v>
      </c>
      <c r="F127">
        <f>IF(F23=Double!F23,Double!F127,HS!F127)</f>
        <v>-1</v>
      </c>
      <c r="G127">
        <f>IF(G23=Double!G23,Double!G127,HS!G127)</f>
        <v>-1</v>
      </c>
      <c r="H127">
        <f>IF(H23=Double!H23,Double!H127,HS!H127)</f>
        <v>-1</v>
      </c>
      <c r="I127">
        <f>IF(I23=Double!I23,Double!I127,HS!I127)</f>
        <v>-1</v>
      </c>
      <c r="J127">
        <f>IF(J23=Double!J23,Double!J127,HS!J127)</f>
        <v>-1</v>
      </c>
      <c r="K127">
        <f>IF(K23=Double!K23,Double!K127,HS!K127)</f>
        <v>-1</v>
      </c>
    </row>
    <row r="128" spans="1:11" x14ac:dyDescent="0.3">
      <c r="A128">
        <v>26</v>
      </c>
      <c r="B128">
        <f>IF(B24=Double!B24,Double!B128,HS!B128)</f>
        <v>-1</v>
      </c>
      <c r="C128">
        <f>IF(C24=Double!C24,Double!C128,HS!C128)</f>
        <v>-1</v>
      </c>
      <c r="D128">
        <f>IF(D24=Double!D24,Double!D128,HS!D128)</f>
        <v>-1</v>
      </c>
      <c r="E128">
        <f>IF(E24=Double!E24,Double!E128,HS!E128)</f>
        <v>-1</v>
      </c>
      <c r="F128">
        <f>IF(F24=Double!F24,Double!F128,HS!F128)</f>
        <v>-1</v>
      </c>
      <c r="G128">
        <f>IF(G24=Double!G24,Double!G128,HS!G128)</f>
        <v>-1</v>
      </c>
      <c r="H128">
        <f>IF(H24=Double!H24,Double!H128,HS!H128)</f>
        <v>-1</v>
      </c>
      <c r="I128">
        <f>IF(I24=Double!I24,Double!I128,HS!I128)</f>
        <v>-1</v>
      </c>
      <c r="J128">
        <f>IF(J24=Double!J24,Double!J128,HS!J128)</f>
        <v>-1</v>
      </c>
      <c r="K128">
        <f>IF(K24=Double!K24,Double!K128,HS!K128)</f>
        <v>-1</v>
      </c>
    </row>
    <row r="129" spans="1:11" x14ac:dyDescent="0.3">
      <c r="A129">
        <v>27</v>
      </c>
      <c r="B129">
        <f>IF(B25=Double!B25,Double!B129,HS!B129)</f>
        <v>-1</v>
      </c>
      <c r="C129">
        <f>IF(C25=Double!C25,Double!C129,HS!C129)</f>
        <v>-1</v>
      </c>
      <c r="D129">
        <f>IF(D25=Double!D25,Double!D129,HS!D129)</f>
        <v>-1</v>
      </c>
      <c r="E129">
        <f>IF(E25=Double!E25,Double!E129,HS!E129)</f>
        <v>-1</v>
      </c>
      <c r="F129">
        <f>IF(F25=Double!F25,Double!F129,HS!F129)</f>
        <v>-1</v>
      </c>
      <c r="G129">
        <f>IF(G25=Double!G25,Double!G129,HS!G129)</f>
        <v>-1</v>
      </c>
      <c r="H129">
        <f>IF(H25=Double!H25,Double!H129,HS!H129)</f>
        <v>-1</v>
      </c>
      <c r="I129">
        <f>IF(I25=Double!I25,Double!I129,HS!I129)</f>
        <v>-1</v>
      </c>
      <c r="J129">
        <f>IF(J25=Double!J25,Double!J129,HS!J129)</f>
        <v>-1</v>
      </c>
      <c r="K129">
        <f>IF(K25=Double!K25,Double!K129,HS!K129)</f>
        <v>-1</v>
      </c>
    </row>
    <row r="130" spans="1:11" x14ac:dyDescent="0.3">
      <c r="A130">
        <v>28</v>
      </c>
      <c r="B130">
        <f>IF(B26=Double!B26,Double!B130,HS!B130)</f>
        <v>-1</v>
      </c>
      <c r="C130">
        <f>IF(C26=Double!C26,Double!C130,HS!C130)</f>
        <v>-1</v>
      </c>
      <c r="D130">
        <f>IF(D26=Double!D26,Double!D130,HS!D130)</f>
        <v>-1</v>
      </c>
      <c r="E130">
        <f>IF(E26=Double!E26,Double!E130,HS!E130)</f>
        <v>-1</v>
      </c>
      <c r="F130">
        <f>IF(F26=Double!F26,Double!F130,HS!F130)</f>
        <v>-1</v>
      </c>
      <c r="G130">
        <f>IF(G26=Double!G26,Double!G130,HS!G130)</f>
        <v>-1</v>
      </c>
      <c r="H130">
        <f>IF(H26=Double!H26,Double!H130,HS!H130)</f>
        <v>-1</v>
      </c>
      <c r="I130">
        <f>IF(I26=Double!I26,Double!I130,HS!I130)</f>
        <v>-1</v>
      </c>
      <c r="J130">
        <f>IF(J26=Double!J26,Double!J130,HS!J130)</f>
        <v>-1</v>
      </c>
      <c r="K130">
        <f>IF(K26=Double!K26,Double!K130,HS!K130)</f>
        <v>-1</v>
      </c>
    </row>
    <row r="131" spans="1:11" x14ac:dyDescent="0.3">
      <c r="A131">
        <v>29</v>
      </c>
      <c r="B131">
        <f>IF(B27=Double!B27,Double!B131,HS!B131)</f>
        <v>-1</v>
      </c>
      <c r="C131">
        <f>IF(C27=Double!C27,Double!C131,HS!C131)</f>
        <v>-1</v>
      </c>
      <c r="D131">
        <f>IF(D27=Double!D27,Double!D131,HS!D131)</f>
        <v>-1</v>
      </c>
      <c r="E131">
        <f>IF(E27=Double!E27,Double!E131,HS!E131)</f>
        <v>-1</v>
      </c>
      <c r="F131">
        <f>IF(F27=Double!F27,Double!F131,HS!F131)</f>
        <v>-1</v>
      </c>
      <c r="G131">
        <f>IF(G27=Double!G27,Double!G131,HS!G131)</f>
        <v>-1</v>
      </c>
      <c r="H131">
        <f>IF(H27=Double!H27,Double!H131,HS!H131)</f>
        <v>-1</v>
      </c>
      <c r="I131">
        <f>IF(I27=Double!I27,Double!I131,HS!I131)</f>
        <v>-1</v>
      </c>
      <c r="J131">
        <f>IF(J27=Double!J27,Double!J131,HS!J131)</f>
        <v>-1</v>
      </c>
      <c r="K131">
        <f>IF(K27=Double!K27,Double!K131,HS!K131)</f>
        <v>-1</v>
      </c>
    </row>
    <row r="132" spans="1:11" x14ac:dyDescent="0.3">
      <c r="A132">
        <v>30</v>
      </c>
      <c r="B132">
        <f>IF(B28=Double!B28,Double!B132,HS!B132)</f>
        <v>-1</v>
      </c>
      <c r="C132">
        <f>IF(C28=Double!C28,Double!C132,HS!C132)</f>
        <v>-1</v>
      </c>
      <c r="D132">
        <f>IF(D28=Double!D28,Double!D132,HS!D132)</f>
        <v>-1</v>
      </c>
      <c r="E132">
        <f>IF(E28=Double!E28,Double!E132,HS!E132)</f>
        <v>-1</v>
      </c>
      <c r="F132">
        <f>IF(F28=Double!F28,Double!F132,HS!F132)</f>
        <v>-1</v>
      </c>
      <c r="G132">
        <f>IF(G28=Double!G28,Double!G132,HS!G132)</f>
        <v>-1</v>
      </c>
      <c r="H132">
        <f>IF(H28=Double!H28,Double!H132,HS!H132)</f>
        <v>-1</v>
      </c>
      <c r="I132">
        <f>IF(I28=Double!I28,Double!I132,HS!I132)</f>
        <v>-1</v>
      </c>
      <c r="J132">
        <f>IF(J28=Double!J28,Double!J132,HS!J132)</f>
        <v>-1</v>
      </c>
      <c r="K132">
        <f>IF(K28=Double!K28,Double!K132,HS!K132)</f>
        <v>-1</v>
      </c>
    </row>
    <row r="133" spans="1:11" x14ac:dyDescent="0.3">
      <c r="A133">
        <v>31</v>
      </c>
      <c r="B133">
        <f>IF(B29=Double!B29,Double!B133,HS!B133)</f>
        <v>-1</v>
      </c>
      <c r="C133">
        <f>IF(C29=Double!C29,Double!C133,HS!C133)</f>
        <v>-1</v>
      </c>
      <c r="D133">
        <f>IF(D29=Double!D29,Double!D133,HS!D133)</f>
        <v>-1</v>
      </c>
      <c r="E133">
        <f>IF(E29=Double!E29,Double!E133,HS!E133)</f>
        <v>-1</v>
      </c>
      <c r="F133">
        <f>IF(F29=Double!F29,Double!F133,HS!F133)</f>
        <v>-1</v>
      </c>
      <c r="G133">
        <f>IF(G29=Double!G29,Double!G133,HS!G133)</f>
        <v>-1</v>
      </c>
      <c r="H133">
        <f>IF(H29=Double!H29,Double!H133,HS!H133)</f>
        <v>-1</v>
      </c>
      <c r="I133">
        <f>IF(I29=Double!I29,Double!I133,HS!I133)</f>
        <v>-1</v>
      </c>
      <c r="J133">
        <f>IF(J29=Double!J29,Double!J133,HS!J133)</f>
        <v>-1</v>
      </c>
      <c r="K133">
        <f>IF(K29=Double!K29,Double!K133,HS!K133)</f>
        <v>-1</v>
      </c>
    </row>
    <row r="135" spans="1:11" x14ac:dyDescent="0.3">
      <c r="A135" t="s">
        <v>4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3">
      <c r="A136">
        <v>12</v>
      </c>
      <c r="B136">
        <f>IF(B32=Double!B32,Double!B136,HS!B136)</f>
        <v>-0.54550417377244853</v>
      </c>
      <c r="C136">
        <f>IF(C32=Double!C32,Double!C136,HS!C136)</f>
        <v>-0.46053328988236136</v>
      </c>
      <c r="D136">
        <f>IF(D32=Double!D32,Double!D136,HS!D136)</f>
        <v>-0.45669114292413376</v>
      </c>
      <c r="E136">
        <f>IF(E32=Double!E32,Double!E136,HS!E136)</f>
        <v>-0.50343624548286681</v>
      </c>
      <c r="F136">
        <f>IF(F32=Double!F32,Double!F136,HS!F136)</f>
        <v>-0.50084751526634408</v>
      </c>
      <c r="G136">
        <f>IF(G32=Double!G32,Double!G136,HS!G136)</f>
        <v>-0.49173137064627787</v>
      </c>
      <c r="H136">
        <f>IF(H32=Double!H32,Double!H136,HS!H136)</f>
        <v>-0.37197965652123854</v>
      </c>
      <c r="I136">
        <f>IF(I32=Double!I32,Double!I136,HS!I136)</f>
        <v>-0.39617998580532177</v>
      </c>
      <c r="J136">
        <f>IF(J32=Double!J32,Double!J136,HS!J136)</f>
        <v>-0.44239030336025914</v>
      </c>
      <c r="K136">
        <f>IF(K32=Double!K32,Double!K136,HS!K136)</f>
        <v>-0.50432893007274882</v>
      </c>
    </row>
    <row r="137" spans="1:11" x14ac:dyDescent="0.3">
      <c r="A137">
        <v>13</v>
      </c>
      <c r="B137">
        <f>IF(B33=Double!B33,Double!B137,HS!B137)</f>
        <v>-0.56240601621241026</v>
      </c>
      <c r="C137">
        <f>IF(C33=Double!C33,Double!C137,HS!C137)</f>
        <v>-0.51445576020727635</v>
      </c>
      <c r="D137">
        <f>IF(D33=Double!D33,Double!D137,HS!D137)</f>
        <v>-0.5114953658832363</v>
      </c>
      <c r="E137">
        <f>IF(E33=Double!E33,Double!E137,HS!E137)</f>
        <v>-0.52375443676139788</v>
      </c>
      <c r="F137">
        <f>IF(F33=Double!F33,Double!F137,HS!F137)</f>
        <v>-0.52135061584605524</v>
      </c>
      <c r="G137">
        <f>IF(G33=Double!G33,Double!G137,HS!G137)</f>
        <v>-1.1254961385907944</v>
      </c>
      <c r="H137">
        <f>IF(H33=Double!H33,Double!H137,HS!H137)</f>
        <v>-0.39481076601916004</v>
      </c>
      <c r="I137">
        <f>IF(I33=Double!I33,Double!I137,HS!I137)</f>
        <v>-0.41873426264447799</v>
      </c>
      <c r="J137">
        <f>IF(J33=Double!J33,Double!J137,HS!J137)</f>
        <v>-0.4633466576346828</v>
      </c>
      <c r="K137">
        <f>IF(K33=Double!K33,Double!K137,HS!K137)</f>
        <v>-0.52287626910804041</v>
      </c>
    </row>
    <row r="138" spans="1:11" x14ac:dyDescent="0.3">
      <c r="A138">
        <v>14</v>
      </c>
      <c r="B138">
        <f>IF(B34=Double!B34,Double!B138,HS!B138)</f>
        <v>-0.57921216598864034</v>
      </c>
      <c r="C138">
        <f>IF(C34=Double!C34,Double!C138,HS!C138)</f>
        <v>-0.5339868432912066</v>
      </c>
      <c r="D138">
        <f>IF(D34=Double!D34,Double!D138,HS!D138)</f>
        <v>-0.53123790570459806</v>
      </c>
      <c r="E138">
        <f>IF(E34=Double!E34,Double!E138,HS!E138)</f>
        <v>-0.54262132866289092</v>
      </c>
      <c r="F138">
        <f>IF(F34=Double!F34,Double!F138,HS!F138)</f>
        <v>-1.14357023099222</v>
      </c>
      <c r="G138">
        <f>IF(G34=Double!G34,Double!G138,HS!G138)</f>
        <v>-1.1254961385907944</v>
      </c>
      <c r="H138">
        <f>IF(H34=Double!H34,Double!H138,HS!H138)</f>
        <v>-0.41758447387186204</v>
      </c>
      <c r="I138">
        <f>IF(I34=Double!I34,Double!I138,HS!I138)</f>
        <v>-0.44114721429331949</v>
      </c>
      <c r="J138">
        <f>IF(J34=Double!J34,Double!J138,HS!J138)</f>
        <v>-0.48415419444459573</v>
      </c>
      <c r="K138">
        <f>IF(K34=Double!K34,Double!K138,HS!K138)</f>
        <v>-0.54130292231138855</v>
      </c>
    </row>
    <row r="139" spans="1:11" x14ac:dyDescent="0.3">
      <c r="A139">
        <v>15</v>
      </c>
      <c r="B139">
        <f>IF(B35=Double!B35,Double!B139,HS!B139)</f>
        <v>-0.59585005959167214</v>
      </c>
      <c r="C139">
        <f>IF(C35=Double!C35,Double!C139,HS!C139)</f>
        <v>-0.55212284901199915</v>
      </c>
      <c r="D139">
        <f>IF(D35=Double!D35,Double!D139,HS!D139)</f>
        <v>-0.54957026411014831</v>
      </c>
      <c r="E139">
        <f>IF(E35=Double!E35,Double!E139,HS!E139)</f>
        <v>-0.56014058542856304</v>
      </c>
      <c r="F139">
        <f>IF(F35=Double!F35,Double!F139,HS!F139)</f>
        <v>-1.14357023099222</v>
      </c>
      <c r="G139">
        <f>IF(G35=Double!G35,Double!G139,HS!G139)</f>
        <v>-1.1254961385907944</v>
      </c>
      <c r="H139">
        <f>IF(H35=Double!H35,Double!H139,HS!H139)</f>
        <v>-0.44019249506183517</v>
      </c>
      <c r="I139">
        <f>IF(I35=Double!I35,Double!I139,HS!I139)</f>
        <v>-0.46332395722373215</v>
      </c>
      <c r="J139">
        <f>IF(J35=Double!J35,Double!J139,HS!J139)</f>
        <v>-0.50472725325291556</v>
      </c>
      <c r="K139">
        <f>IF(K35=Double!K35,Double!K139,HS!K139)</f>
        <v>-0.55953150123513584</v>
      </c>
    </row>
    <row r="140" spans="1:11" x14ac:dyDescent="0.3">
      <c r="A140">
        <v>16</v>
      </c>
      <c r="B140">
        <f>IF(B36=Double!B36,Double!B140,HS!B140)</f>
        <v>-0.61644700215283599</v>
      </c>
      <c r="C140">
        <f>IF(C36=Double!C36,Double!C140,HS!C140)</f>
        <v>-0.56896342575273495</v>
      </c>
      <c r="D140">
        <f>IF(D36=Double!D36,Double!D140,HS!D140)</f>
        <v>-0.56659316834387352</v>
      </c>
      <c r="E140">
        <f>IF(E36=Double!E36,Double!E140,HS!E140)</f>
        <v>-1.1486496904481309</v>
      </c>
      <c r="F140">
        <f>IF(F36=Double!F36,Double!F140,HS!F140)</f>
        <v>-1.14357023099222</v>
      </c>
      <c r="G140">
        <f>IF(G36=Double!G36,Double!G140,HS!G140)</f>
        <v>-1.1254961385907944</v>
      </c>
      <c r="H140">
        <f>IF(H36=Double!H36,Double!H140,HS!H140)</f>
        <v>-0.46254230672532326</v>
      </c>
      <c r="I140">
        <f>IF(I36=Double!I36,Double!I140,HS!I140)</f>
        <v>-0.48518388374422211</v>
      </c>
      <c r="J140">
        <f>IF(J36=Double!J36,Double!J140,HS!J140)</f>
        <v>-0.5249931700149213</v>
      </c>
      <c r="K140">
        <f>IF(K36=Double!K36,Double!K140,HS!K140)</f>
        <v>-0.57749628866818747</v>
      </c>
    </row>
    <row r="141" spans="1:11" x14ac:dyDescent="0.3">
      <c r="A141">
        <v>17</v>
      </c>
      <c r="B141">
        <f>IF(B37=Double!B37,Double!B141,HS!B141)</f>
        <v>-0.59685747123419386</v>
      </c>
      <c r="C141">
        <f>IF(C37=Double!C37,Double!C141,HS!C141)</f>
        <v>-0.50422733292473321</v>
      </c>
      <c r="D141">
        <f>IF(D37=Double!D37,Double!D141,HS!D141)</f>
        <v>-1.0175624354213635</v>
      </c>
      <c r="E141">
        <f>IF(E37=Double!E37,Double!E141,HS!E141)</f>
        <v>-1.0042577959553116</v>
      </c>
      <c r="F141">
        <f>IF(F37=Double!F37,Double!F141,HS!F141)</f>
        <v>-0.99285674872985985</v>
      </c>
      <c r="G141">
        <f>IF(G37=Double!G37,Double!G141,HS!G141)</f>
        <v>-0.95173632691203536</v>
      </c>
      <c r="H141">
        <f>IF(H37=Double!H37,Double!H141,HS!H141)</f>
        <v>-0.38946322365989378</v>
      </c>
      <c r="I141">
        <f>IF(I37=Double!I37,Double!I141,HS!I141)</f>
        <v>-0.47954599433443851</v>
      </c>
      <c r="J141">
        <f>IF(J37=Double!J37,Double!J141,HS!J141)</f>
        <v>-0.51830524740148154</v>
      </c>
      <c r="K141">
        <f>IF(K37=Double!K37,Double!K141,HS!K141)</f>
        <v>-0.5678762745331094</v>
      </c>
    </row>
    <row r="142" spans="1:11" x14ac:dyDescent="0.3">
      <c r="A142">
        <v>18</v>
      </c>
      <c r="B142">
        <f>IF(B38=Double!B38,Double!B142,HS!B142)</f>
        <v>-0.56504224633707278</v>
      </c>
      <c r="C142">
        <f>IF(C38=Double!C38,Double!C142,HS!C142)</f>
        <v>-0.37167537370220893</v>
      </c>
      <c r="D142">
        <f>IF(D38=Double!D38,Double!D142,HS!D142)</f>
        <v>-0.95733982321148137</v>
      </c>
      <c r="E142">
        <f>IF(E38=Double!E38,Double!E142,HS!E142)</f>
        <v>-0.94613253080460236</v>
      </c>
      <c r="F142">
        <f>IF(F38=Double!F38,Double!F142,HS!F142)</f>
        <v>-0.93643307860499025</v>
      </c>
      <c r="G142">
        <f>IF(G38=Double!G38,Double!G142,HS!G142)</f>
        <v>-0.90269021358732282</v>
      </c>
      <c r="H142">
        <f>IF(H38=Double!H38,Double!H142,HS!H142)</f>
        <v>-0.23132443481922021</v>
      </c>
      <c r="I142">
        <f>IF(I38=Double!I38,Double!I142,HS!I142)</f>
        <v>-0.26735643808123788</v>
      </c>
      <c r="J142">
        <f>IF(J38=Double!J38,Double!J142,HS!J142)</f>
        <v>-0.49354041781109681</v>
      </c>
      <c r="K142">
        <f>IF(K38=Double!K38,Double!K142,HS!K142)</f>
        <v>-0.54379719997854659</v>
      </c>
    </row>
    <row r="143" spans="1:11" x14ac:dyDescent="0.3">
      <c r="A143">
        <v>19</v>
      </c>
      <c r="B143">
        <f>IF(B39=Double!B39,Double!B143,HS!B143)</f>
        <v>-0.45361790781445882</v>
      </c>
      <c r="C143">
        <f>IF(C39=Double!C39,Double!C143,HS!C143)</f>
        <v>-0.24201994027720117</v>
      </c>
      <c r="D143">
        <f>IF(D39=Double!D39,Double!D143,HS!D143)</f>
        <v>-0.23502826305026803</v>
      </c>
      <c r="E143">
        <f>IF(E39=Double!E39,Double!E143,HS!E143)</f>
        <v>-0.22771733101784777</v>
      </c>
      <c r="F143">
        <f>IF(F39=Double!F39,Double!F143,HS!F143)</f>
        <v>-0.22139413596248042</v>
      </c>
      <c r="G143">
        <f>IF(G39=Double!G39,Double!G143,HS!G143)</f>
        <v>-0.19887817367123536</v>
      </c>
      <c r="H143">
        <f>IF(H39=Double!H39,Double!H143,HS!H143)</f>
        <v>-0.15269906942734846</v>
      </c>
      <c r="I143">
        <f>IF(I39=Double!I39,Double!I143,HS!I143)</f>
        <v>-0.13878989363206784</v>
      </c>
      <c r="J143">
        <f>IF(J39=Double!J39,Double!J143,HS!J143)</f>
        <v>-0.18081928533864794</v>
      </c>
      <c r="K143">
        <f>IF(K39=Double!K39,Double!K143,HS!K143)</f>
        <v>-0.45361790781445882</v>
      </c>
    </row>
    <row r="144" spans="1:11" x14ac:dyDescent="0.3">
      <c r="A144">
        <v>20</v>
      </c>
      <c r="B144">
        <f>IF(B40=Double!B40,Double!B144,HS!B144)</f>
        <v>-0.3421935692918448</v>
      </c>
      <c r="C144">
        <f>IF(C40=Double!C40,Double!C144,HS!C144)</f>
        <v>-0.11799348450596005</v>
      </c>
      <c r="D144">
        <f>IF(D40=Double!D40,Double!D144,HS!D144)</f>
        <v>-0.11469964269825067</v>
      </c>
      <c r="E144">
        <f>IF(E40=Double!E40,Double!E144,HS!E144)</f>
        <v>-0.11123270703408057</v>
      </c>
      <c r="F144">
        <f>IF(F40=Double!F40,Double!F144,HS!F144)</f>
        <v>-0.10824617340471979</v>
      </c>
      <c r="G144">
        <f>IF(G40=Double!G40,Double!G144,HS!G144)</f>
        <v>-9.7163256157420136E-2</v>
      </c>
      <c r="H144">
        <f>IF(H40=Double!H40,Double!H144,HS!H144)</f>
        <v>-7.4073704035476681E-2</v>
      </c>
      <c r="I144">
        <f>IF(I40=Double!I40,Double!I144,HS!I144)</f>
        <v>-6.939494681603392E-2</v>
      </c>
      <c r="J144">
        <f>IF(J40=Double!J40,Double!J144,HS!J144)</f>
        <v>-6.0823843852755924E-2</v>
      </c>
      <c r="K144">
        <f>IF(K40=Double!K40,Double!K144,HS!K144)</f>
        <v>-0.11142433852261402</v>
      </c>
    </row>
    <row r="145" spans="1:11" x14ac:dyDescent="0.3">
      <c r="A145">
        <v>21</v>
      </c>
      <c r="B145">
        <f>IF(B41=Double!B41,Double!B145,HS!B145)</f>
        <v>0</v>
      </c>
      <c r="C145">
        <f>IF(C41=Double!C41,Double!C145,HS!C145)</f>
        <v>0</v>
      </c>
      <c r="D145">
        <f>IF(D41=Double!D41,Double!D145,HS!D145)</f>
        <v>0</v>
      </c>
      <c r="E145">
        <f>IF(E41=Double!E41,Double!E145,HS!E145)</f>
        <v>0</v>
      </c>
      <c r="F145">
        <f>IF(F41=Double!F41,Double!F145,HS!F145)</f>
        <v>0</v>
      </c>
      <c r="G145">
        <f>IF(G41=Double!G41,Double!G145,HS!G145)</f>
        <v>0</v>
      </c>
      <c r="H145">
        <f>IF(H41=Double!H41,Double!H145,HS!H145)</f>
        <v>0</v>
      </c>
      <c r="I145">
        <f>IF(I41=Double!I41,Double!I145,HS!I145)</f>
        <v>0</v>
      </c>
      <c r="J145">
        <f>IF(J41=Double!J41,Double!J145,HS!J145)</f>
        <v>0</v>
      </c>
      <c r="K145">
        <f>IF(K41=Double!K41,Double!K145,HS!K145)</f>
        <v>0</v>
      </c>
    </row>
    <row r="146" spans="1:11" x14ac:dyDescent="0.3">
      <c r="A146">
        <v>22</v>
      </c>
      <c r="B146">
        <f>IF(B42=Double!B42,Double!B146,HS!B146)</f>
        <v>-0.69498195510467564</v>
      </c>
      <c r="C146">
        <f>IF(C42=Double!C42,Double!C146,HS!C146)</f>
        <v>-0.64537193969934437</v>
      </c>
      <c r="D146">
        <f>IF(D42=Double!D42,Double!D146,HS!D146)</f>
        <v>-0.64253780972587782</v>
      </c>
      <c r="E146">
        <f>IF(E42=Double!E42,Double!E146,HS!E146)</f>
        <v>-0.78789092338230082</v>
      </c>
      <c r="F146">
        <f>IF(F42=Double!F42,Double!F146,HS!F146)</f>
        <v>-0.78789092338230082</v>
      </c>
      <c r="G146">
        <f>IF(G42=Double!G42,Double!G146,HS!G146)</f>
        <v>-0.78789092338230082</v>
      </c>
      <c r="H146">
        <f>IF(H42=Double!H42,Double!H146,HS!H146)</f>
        <v>-0.56826126528899534</v>
      </c>
      <c r="I146">
        <f>IF(I42=Double!I42,Double!I146,HS!I146)</f>
        <v>-0.59671580617491327</v>
      </c>
      <c r="J146">
        <f>IF(J42=Double!J42,Double!J146,HS!J146)</f>
        <v>-0.63009096848306756</v>
      </c>
      <c r="K146">
        <f>IF(K42=Double!K42,Double!K146,HS!K146)</f>
        <v>-0.66958834719356342</v>
      </c>
    </row>
    <row r="147" spans="1:11" x14ac:dyDescent="0.3">
      <c r="A147">
        <v>23</v>
      </c>
      <c r="B147">
        <f>IF(B43=Double!B43,Double!B147,HS!B147)</f>
        <v>-0.71676895831148446</v>
      </c>
      <c r="C147">
        <f>IF(C43=Double!C43,Double!C147,HS!C147)</f>
        <v>-0.78789092338230082</v>
      </c>
      <c r="D147">
        <f>IF(D43=Double!D43,Double!D147,HS!D147)</f>
        <v>-0.78789092338230082</v>
      </c>
      <c r="E147">
        <f>IF(E43=Double!E43,Double!E147,HS!E147)</f>
        <v>-0.78789092338230082</v>
      </c>
      <c r="F147">
        <f>IF(F43=Double!F43,Double!F147,HS!F147)</f>
        <v>-0.78789092338230082</v>
      </c>
      <c r="G147">
        <f>IF(G43=Double!G43,Double!G147,HS!G147)</f>
        <v>-0.78789092338230082</v>
      </c>
      <c r="H147">
        <f>IF(H43=Double!H43,Double!H147,HS!H147)</f>
        <v>-0.59909974633978136</v>
      </c>
      <c r="I147">
        <f>IF(I43=Double!I43,Double!I147,HS!I147)</f>
        <v>-0.62552182001956225</v>
      </c>
      <c r="J147">
        <f>IF(J43=Double!J43,Double!J147,HS!J147)</f>
        <v>-0.65651304216284845</v>
      </c>
      <c r="K147">
        <f>IF(K43=Double!K43,Double!K147,HS!K147)</f>
        <v>-0.69318917953688031</v>
      </c>
    </row>
    <row r="148" spans="1:11" x14ac:dyDescent="0.3">
      <c r="A148">
        <v>24</v>
      </c>
      <c r="B148">
        <f>IF(B44=Double!B44,Double!B148,HS!B148)</f>
        <v>-0.73699974700352133</v>
      </c>
      <c r="C148">
        <f>IF(C44=Double!C44,Double!C148,HS!C148)</f>
        <v>-0.78789092338230082</v>
      </c>
      <c r="D148">
        <f>IF(D44=Double!D44,Double!D148,HS!D148)</f>
        <v>-0.78789092338230082</v>
      </c>
      <c r="E148">
        <f>IF(E44=Double!E44,Double!E148,HS!E148)</f>
        <v>-0.78789092338230082</v>
      </c>
      <c r="F148">
        <f>IF(F44=Double!F44,Double!F148,HS!F148)</f>
        <v>-0.78789092338230082</v>
      </c>
      <c r="G148">
        <f>IF(G44=Double!G44,Double!G148,HS!G148)</f>
        <v>-0.78789092338230082</v>
      </c>
      <c r="H148">
        <f>IF(H44=Double!H44,Double!H148,HS!H148)</f>
        <v>-0.62773547874408275</v>
      </c>
      <c r="I148">
        <f>IF(I44=Double!I44,Double!I148,HS!I148)</f>
        <v>-0.65227026144673639</v>
      </c>
      <c r="J148">
        <f>IF(J44=Double!J44,Double!J148,HS!J148)</f>
        <v>-0.68104782486550219</v>
      </c>
      <c r="K148">
        <f>IF(K44=Double!K44,Double!K148,HS!K148)</f>
        <v>-0.71510423814138879</v>
      </c>
    </row>
    <row r="149" spans="1:11" x14ac:dyDescent="0.3">
      <c r="A149">
        <v>25</v>
      </c>
      <c r="B149">
        <f>IF(B45=Double!B45,Double!B149,HS!B149)</f>
        <v>-0.75578547936041274</v>
      </c>
      <c r="C149">
        <f>IF(C45=Double!C45,Double!C149,HS!C149)</f>
        <v>-0.78789092338230082</v>
      </c>
      <c r="D149">
        <f>IF(D45=Double!D45,Double!D149,HS!D149)</f>
        <v>-0.78789092338230082</v>
      </c>
      <c r="E149">
        <f>IF(E45=Double!E45,Double!E149,HS!E149)</f>
        <v>-0.78789092338230082</v>
      </c>
      <c r="F149">
        <f>IF(F45=Double!F45,Double!F149,HS!F149)</f>
        <v>-0.78789092338230082</v>
      </c>
      <c r="G149">
        <f>IF(G45=Double!G45,Double!G149,HS!G149)</f>
        <v>-0.78789092338230082</v>
      </c>
      <c r="H149">
        <f>IF(H45=Double!H45,Double!H149,HS!H149)</f>
        <v>-0.65432580169093391</v>
      </c>
      <c r="I149">
        <f>IF(I45=Double!I45,Double!I149,HS!I149)</f>
        <v>-0.67710809991482657</v>
      </c>
      <c r="J149">
        <f>IF(J45=Double!J45,Double!J149,HS!J149)</f>
        <v>-0.70383012308939485</v>
      </c>
      <c r="K149">
        <f>IF(K45=Double!K45,Double!K149,HS!K149)</f>
        <v>-0.73545393541700388</v>
      </c>
    </row>
    <row r="150" spans="1:11" x14ac:dyDescent="0.3">
      <c r="A150">
        <v>26</v>
      </c>
      <c r="B150">
        <f>IF(B46=Double!B46,Double!B150,HS!B150)</f>
        <v>-0.78789092338230082</v>
      </c>
      <c r="C150">
        <f>IF(C46=Double!C46,Double!C150,HS!C150)</f>
        <v>-0.78789092338230082</v>
      </c>
      <c r="D150">
        <f>IF(D46=Double!D46,Double!D150,HS!D150)</f>
        <v>-0.78789092338230082</v>
      </c>
      <c r="E150">
        <f>IF(E46=Double!E46,Double!E150,HS!E150)</f>
        <v>-0.78789092338230082</v>
      </c>
      <c r="F150">
        <f>IF(F46=Double!F46,Double!F150,HS!F150)</f>
        <v>-0.78789092338230082</v>
      </c>
      <c r="G150">
        <f>IF(G46=Double!G46,Double!G150,HS!G150)</f>
        <v>-0.78789092338230082</v>
      </c>
      <c r="H150">
        <f>IF(H46=Double!H46,Double!H150,HS!H150)</f>
        <v>-0.67901681585586726</v>
      </c>
      <c r="I150">
        <f>IF(I46=Double!I46,Double!I150,HS!I150)</f>
        <v>-0.70017180706376769</v>
      </c>
      <c r="J150">
        <f>IF(J46=Double!J46,Double!J150,HS!J150)</f>
        <v>-0.72498511429729517</v>
      </c>
      <c r="K150">
        <f>IF(K46=Double!K46,Double!K150,HS!K150)</f>
        <v>-0.75435008288721794</v>
      </c>
    </row>
    <row r="151" spans="1:11" x14ac:dyDescent="0.3">
      <c r="A151">
        <v>27</v>
      </c>
      <c r="B151">
        <f>IF(B47=Double!B47,Double!B151,HS!B151)</f>
        <v>-0.67646658485968691</v>
      </c>
      <c r="C151">
        <f>IF(C47=Double!C47,Double!C151,HS!C151)</f>
        <v>-0.50658272407690341</v>
      </c>
      <c r="D151">
        <f>IF(D47=Double!D47,Double!D151,HS!D151)</f>
        <v>-0.49109112680671685</v>
      </c>
      <c r="E151">
        <f>IF(E47=Double!E47,Double!E151,HS!E151)</f>
        <v>-0.47504181864785899</v>
      </c>
      <c r="F151">
        <f>IF(F47=Double!F47,Double!F151,HS!F151)</f>
        <v>-0.46134504514718699</v>
      </c>
      <c r="G151">
        <f>IF(G47=Double!G47,Double!G151,HS!G151)</f>
        <v>-0.41141133141165598</v>
      </c>
      <c r="H151">
        <f>IF(H47=Double!H47,Double!H151,HS!H151)</f>
        <v>-0.36912139784422809</v>
      </c>
      <c r="I151">
        <f>IF(I47=Double!I47,Double!I151,HS!I151)</f>
        <v>-0.62669221329963865</v>
      </c>
      <c r="J151">
        <f>IF(J47=Double!J47,Double!J151,HS!J151)</f>
        <v>-0.65157939907966278</v>
      </c>
      <c r="K151">
        <f>IF(K47=Double!K47,Double!K151,HS!K151)</f>
        <v>-0.6764665848596868</v>
      </c>
    </row>
    <row r="152" spans="1:11" x14ac:dyDescent="0.3">
      <c r="A152">
        <v>28</v>
      </c>
      <c r="B152">
        <f>IF(B48=Double!B48,Double!B152,HS!B152)</f>
        <v>-0.56504224633707278</v>
      </c>
      <c r="C152">
        <f>IF(C48=Double!C48,Double!C152,HS!C152)</f>
        <v>-0.37167537370220893</v>
      </c>
      <c r="D152">
        <f>IF(D48=Double!D48,Double!D152,HS!D152)</f>
        <v>-0.36060880035197201</v>
      </c>
      <c r="E152">
        <f>IF(E48=Double!E48,Double!E152,HS!E152)</f>
        <v>-0.34910374415465584</v>
      </c>
      <c r="F152">
        <f>IF(F48=Double!F48,Double!F152,HS!F152)</f>
        <v>-0.33909375987663615</v>
      </c>
      <c r="G152">
        <f>IF(G48=Double!G48,Double!G152,HS!G152)</f>
        <v>-0.30514475254144569</v>
      </c>
      <c r="H152">
        <f>IF(H48=Double!H48,Double!H152,HS!H152)</f>
        <v>-0.23132443481922021</v>
      </c>
      <c r="I152">
        <f>IF(I48=Double!I48,Double!I152,HS!I152)</f>
        <v>-0.26735643808123788</v>
      </c>
      <c r="J152">
        <f>IF(J48=Double!J48,Double!J152,HS!J152)</f>
        <v>-0.53158395759377075</v>
      </c>
      <c r="K152">
        <f>IF(K48=Double!K48,Double!K152,HS!K152)</f>
        <v>-0.56504224633707278</v>
      </c>
    </row>
    <row r="153" spans="1:11" x14ac:dyDescent="0.3">
      <c r="A153">
        <v>29</v>
      </c>
      <c r="B153">
        <f>IF(B49=Double!B49,Double!B153,HS!B153)</f>
        <v>-0.45361790781445882</v>
      </c>
      <c r="C153">
        <f>IF(C49=Double!C49,Double!C153,HS!C153)</f>
        <v>-0.24201994027720117</v>
      </c>
      <c r="D153">
        <f>IF(D49=Double!D49,Double!D153,HS!D153)</f>
        <v>-0.23502826305026803</v>
      </c>
      <c r="E153">
        <f>IF(E49=Double!E49,Double!E153,HS!E153)</f>
        <v>-0.22771733101784777</v>
      </c>
      <c r="F153">
        <f>IF(F49=Double!F49,Double!F153,HS!F153)</f>
        <v>-0.22139413596248042</v>
      </c>
      <c r="G153">
        <f>IF(G49=Double!G49,Double!G153,HS!G153)</f>
        <v>-0.19887817367123536</v>
      </c>
      <c r="H153">
        <f>IF(H49=Double!H49,Double!H153,HS!H153)</f>
        <v>-0.15269906942734846</v>
      </c>
      <c r="I153">
        <f>IF(I49=Double!I49,Double!I153,HS!I153)</f>
        <v>-0.13878989363206784</v>
      </c>
      <c r="J153">
        <f>IF(J49=Double!J49,Double!J153,HS!J153)</f>
        <v>-0.18081928533864794</v>
      </c>
      <c r="K153">
        <f>IF(K49=Double!K49,Double!K153,HS!K153)</f>
        <v>-0.45361790781445882</v>
      </c>
    </row>
    <row r="154" spans="1:11" x14ac:dyDescent="0.3">
      <c r="A154">
        <v>30</v>
      </c>
      <c r="B154">
        <f>IF(B50=Double!B50,Double!B154,HS!B154)</f>
        <v>-0.3421935692918448</v>
      </c>
      <c r="C154">
        <f>IF(C50=Double!C50,Double!C154,HS!C154)</f>
        <v>-0.11799348450596005</v>
      </c>
      <c r="D154">
        <f>IF(D50=Double!D50,Double!D154,HS!D154)</f>
        <v>-0.11469964269825067</v>
      </c>
      <c r="E154">
        <f>IF(E50=Double!E50,Double!E154,HS!E154)</f>
        <v>-0.11123270703408057</v>
      </c>
      <c r="F154">
        <f>IF(F50=Double!F50,Double!F154,HS!F154)</f>
        <v>-0.10824617340471979</v>
      </c>
      <c r="G154">
        <f>IF(G50=Double!G50,Double!G154,HS!G154)</f>
        <v>-9.7163256157420136E-2</v>
      </c>
      <c r="H154">
        <f>IF(H50=Double!H50,Double!H154,HS!H154)</f>
        <v>-7.4073704035476681E-2</v>
      </c>
      <c r="I154">
        <f>IF(I50=Double!I50,Double!I154,HS!I154)</f>
        <v>-6.939494681603392E-2</v>
      </c>
      <c r="J154">
        <f>IF(J50=Double!J50,Double!J154,HS!J154)</f>
        <v>-6.0823843852755924E-2</v>
      </c>
      <c r="K154">
        <f>IF(K50=Double!K50,Double!K154,HS!K154)</f>
        <v>-0.11142433852261402</v>
      </c>
    </row>
    <row r="155" spans="1:11" x14ac:dyDescent="0.3">
      <c r="A155">
        <v>31</v>
      </c>
      <c r="B155">
        <f>IF(B51=Double!B51,Double!B155,HS!B155)</f>
        <v>0</v>
      </c>
      <c r="C155">
        <f>IF(C51=Double!C51,Double!C155,HS!C155)</f>
        <v>0</v>
      </c>
      <c r="D155">
        <f>IF(D51=Double!D51,Double!D155,HS!D155)</f>
        <v>0</v>
      </c>
      <c r="E155">
        <f>IF(E51=Double!E51,Double!E155,HS!E155)</f>
        <v>0</v>
      </c>
      <c r="F155">
        <f>IF(F51=Double!F51,Double!F155,HS!F155)</f>
        <v>0</v>
      </c>
      <c r="G155">
        <f>IF(G51=Double!G51,Double!G155,HS!G155)</f>
        <v>0</v>
      </c>
      <c r="H155">
        <f>IF(H51=Double!H51,Double!H155,HS!H155)</f>
        <v>0</v>
      </c>
      <c r="I155">
        <f>IF(I51=Double!I51,Double!I155,HS!I155)</f>
        <v>0</v>
      </c>
      <c r="J155">
        <f>IF(J51=Double!J51,Double!J155,HS!J155)</f>
        <v>0</v>
      </c>
      <c r="K155">
        <f>IF(K51=Double!K51,Double!K155,HS!K155)</f>
        <v>0</v>
      </c>
    </row>
  </sheetData>
  <sheetProtection sheet="1" objects="1" scenarios="1"/>
  <mergeCells count="2">
    <mergeCell ref="A52:K52"/>
    <mergeCell ref="A104:K104"/>
  </mergeCells>
  <phoneticPr fontId="16" type="noConversion"/>
  <conditionalFormatting sqref="O32:X51 O2:X29">
    <cfRule type="containsText" dxfId="787" priority="16" operator="containsText" text="S">
      <formula>NOT(ISERROR(SEARCH("S",O2)))</formula>
    </cfRule>
    <cfRule type="containsText" dxfId="786" priority="17" operator="containsText" text="H">
      <formula>NOT(ISERROR(SEARCH("H",O2)))</formula>
    </cfRule>
  </conditionalFormatting>
  <conditionalFormatting sqref="O32:X51 O2:X29">
    <cfRule type="containsText" dxfId="785" priority="13" operator="containsText" text="D">
      <formula>NOT(ISERROR(SEARCH("D",O2)))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2</vt:i4>
      </vt:variant>
    </vt:vector>
  </HeadingPairs>
  <TitlesOfParts>
    <vt:vector size="57" baseType="lpstr">
      <vt:lpstr>Situation</vt:lpstr>
      <vt:lpstr>Rules</vt:lpstr>
      <vt:lpstr>Inittialize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 EL</vt:lpstr>
      <vt:lpstr>Summary</vt:lpstr>
      <vt:lpstr>EV</vt:lpstr>
      <vt:lpstr>WL Prob</vt:lpstr>
      <vt:lpstr>Analysis</vt:lpstr>
      <vt:lpstr>1x1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4x4</vt:lpstr>
      <vt:lpstr>4x5</vt:lpstr>
      <vt:lpstr>4x6</vt:lpstr>
      <vt:lpstr>4x7</vt:lpstr>
      <vt:lpstr>4x8</vt:lpstr>
      <vt:lpstr>4x9</vt:lpstr>
      <vt:lpstr>4x10</vt:lpstr>
      <vt:lpstr>Strategy Summary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Atipat</cp:lastModifiedBy>
  <cp:lastPrinted>2019-12-13T19:03:54Z</cp:lastPrinted>
  <dcterms:created xsi:type="dcterms:W3CDTF">2015-03-11T15:17:04Z</dcterms:created>
  <dcterms:modified xsi:type="dcterms:W3CDTF">2020-08-15T08:50:57Z</dcterms:modified>
</cp:coreProperties>
</file>