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"/>
    </mc:Choice>
  </mc:AlternateContent>
  <xr:revisionPtr revIDLastSave="0" documentId="13_ncr:1_{27A54EA0-33AE-4849-BF42-08AE33E44C82}" xr6:coauthVersionLast="36" xr6:coauthVersionMax="43" xr10:uidLastSave="{00000000-0000-0000-0000-000000000000}"/>
  <bookViews>
    <workbookView xWindow="0" yWindow="0" windowWidth="25600" windowHeight="16000" tabRatio="867" activeTab="44" xr2:uid="{00000000-000D-0000-FFFF-FFFF00000000}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r:id="rId16"/>
    <sheet name="EV" sheetId="26" r:id="rId17"/>
    <sheet name="WL Prob" sheetId="29" r:id="rId18"/>
    <sheet name="Analysis" sheetId="35" r:id="rId19"/>
    <sheet name="1x2" sheetId="80" state="hidden" r:id="rId20"/>
    <sheet name="1x3" sheetId="87" state="hidden" r:id="rId21"/>
    <sheet name="1x4" sheetId="88" state="hidden" r:id="rId22"/>
    <sheet name="1x5" sheetId="90" state="hidden" r:id="rId23"/>
    <sheet name="1x6" sheetId="91" state="hidden" r:id="rId24"/>
    <sheet name="1x7" sheetId="92" state="hidden" r:id="rId25"/>
    <sheet name="1x8" sheetId="93" state="hidden" r:id="rId26"/>
    <sheet name="1x9" sheetId="94" state="hidden" r:id="rId27"/>
    <sheet name="1x10" sheetId="96" state="hidden" r:id="rId28"/>
    <sheet name="2x3" sheetId="89" state="hidden" r:id="rId29"/>
    <sheet name="2x4" sheetId="100" state="hidden" r:id="rId30"/>
    <sheet name="2x5" sheetId="101" state="hidden" r:id="rId31"/>
    <sheet name="2x6" sheetId="102" state="hidden" r:id="rId32"/>
    <sheet name="2x7" sheetId="103" state="hidden" r:id="rId33"/>
    <sheet name="2x8" sheetId="104" state="hidden" r:id="rId34"/>
    <sheet name="2x9" sheetId="105" state="hidden" r:id="rId35"/>
    <sheet name="2x10" sheetId="106" state="hidden" r:id="rId36"/>
    <sheet name="3x4" sheetId="99" state="hidden" r:id="rId37"/>
    <sheet name="3x5" sheetId="107" state="hidden" r:id="rId38"/>
    <sheet name="3x6" sheetId="108" state="hidden" r:id="rId39"/>
    <sheet name="3x7" sheetId="109" state="hidden" r:id="rId40"/>
    <sheet name="3x8" sheetId="110" state="hidden" r:id="rId41"/>
    <sheet name="3x9" sheetId="111" state="hidden" r:id="rId42"/>
    <sheet name="3x10" sheetId="112" state="hidden" r:id="rId43"/>
    <sheet name="Strategy Summary" sheetId="95" r:id="rId44"/>
    <sheet name="Final" sheetId="97" r:id="rId45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5">'2x10'!#REF!</definedName>
    <definedName name="_xlnm.Print_Area" localSheetId="28">'2x3'!#REF!</definedName>
    <definedName name="_xlnm.Print_Area" localSheetId="29">'2x4'!#REF!</definedName>
    <definedName name="_xlnm.Print_Area" localSheetId="30">'2x5'!#REF!</definedName>
    <definedName name="_xlnm.Print_Area" localSheetId="31">'2x6'!#REF!</definedName>
    <definedName name="_xlnm.Print_Area" localSheetId="32">'2x7'!#REF!</definedName>
    <definedName name="_xlnm.Print_Area" localSheetId="33">'2x8'!#REF!</definedName>
    <definedName name="_xlnm.Print_Area" localSheetId="34">'2x9'!#REF!</definedName>
    <definedName name="_xlnm.Print_Area" localSheetId="42">'3x10'!#REF!</definedName>
    <definedName name="_xlnm.Print_Area" localSheetId="36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4">Final!$A$1:$AH$43</definedName>
    <definedName name="_xlnm.Print_Area" localSheetId="0">Rules!$A$1:$S$43</definedName>
  </definedNames>
  <calcPr calcId="181029" concurrentCalc="0"/>
</workbook>
</file>

<file path=xl/calcChain.xml><?xml version="1.0" encoding="utf-8"?>
<calcChain xmlns="http://schemas.openxmlformats.org/spreadsheetml/2006/main">
  <c r="T9" i="35" l="1"/>
  <c r="S9" i="35"/>
  <c r="L44" i="26"/>
  <c r="L45" i="26"/>
  <c r="J43" i="26"/>
  <c r="L43" i="26"/>
  <c r="H46" i="26"/>
  <c r="P13" i="29"/>
  <c r="R13" i="29"/>
  <c r="N13" i="29"/>
  <c r="P15" i="29"/>
  <c r="C2" i="35"/>
  <c r="B36" i="35"/>
  <c r="R15" i="29"/>
  <c r="E2" i="35"/>
  <c r="D36" i="35"/>
  <c r="E48" i="35"/>
  <c r="F48" i="35"/>
  <c r="G48" i="35"/>
  <c r="H48" i="35"/>
  <c r="I48" i="35"/>
  <c r="J48" i="35"/>
  <c r="K48" i="35"/>
  <c r="L48" i="35"/>
  <c r="M48" i="35"/>
  <c r="N48" i="35"/>
  <c r="O48" i="35"/>
  <c r="E2" i="112"/>
  <c r="D4" i="112"/>
  <c r="D48" i="35"/>
  <c r="C48" i="35"/>
  <c r="B48" i="35"/>
  <c r="C2" i="112"/>
  <c r="B4" i="112"/>
  <c r="C16" i="112"/>
  <c r="C15" i="112"/>
  <c r="D16" i="112"/>
  <c r="C14" i="112"/>
  <c r="E16" i="112"/>
  <c r="C13" i="112"/>
  <c r="F16" i="112"/>
  <c r="C12" i="112"/>
  <c r="G16" i="112"/>
  <c r="C11" i="112"/>
  <c r="H16" i="112"/>
  <c r="C10" i="112"/>
  <c r="I16" i="112"/>
  <c r="C9" i="112"/>
  <c r="J16" i="112"/>
  <c r="C8" i="112"/>
  <c r="K16" i="112"/>
  <c r="L16" i="112"/>
  <c r="M16" i="112"/>
  <c r="W16" i="112"/>
  <c r="S48" i="35"/>
  <c r="G2" i="112"/>
  <c r="F4" i="112"/>
  <c r="S16" i="112"/>
  <c r="T48" i="35"/>
  <c r="I2" i="112"/>
  <c r="H4" i="112"/>
  <c r="T16" i="112"/>
  <c r="U16" i="112"/>
  <c r="B16" i="112"/>
  <c r="V16" i="112"/>
  <c r="R16" i="112"/>
  <c r="N16" i="112"/>
  <c r="D15" i="112"/>
  <c r="E15" i="112"/>
  <c r="F15" i="112"/>
  <c r="G15" i="112"/>
  <c r="H15" i="112"/>
  <c r="I15" i="112"/>
  <c r="J15" i="112"/>
  <c r="K15" i="112"/>
  <c r="L15" i="112"/>
  <c r="W15" i="112"/>
  <c r="S15" i="112"/>
  <c r="T15" i="112"/>
  <c r="U15" i="112"/>
  <c r="B15" i="112"/>
  <c r="V15" i="112"/>
  <c r="R15" i="112"/>
  <c r="N15" i="112"/>
  <c r="D14" i="112"/>
  <c r="E14" i="112"/>
  <c r="F14" i="112"/>
  <c r="G14" i="112"/>
  <c r="H14" i="112"/>
  <c r="I14" i="112"/>
  <c r="J14" i="112"/>
  <c r="K14" i="112"/>
  <c r="W14" i="112"/>
  <c r="S14" i="112"/>
  <c r="T14" i="112"/>
  <c r="U14" i="112"/>
  <c r="B14" i="112"/>
  <c r="V14" i="112"/>
  <c r="R14" i="112"/>
  <c r="N14" i="112"/>
  <c r="D13" i="112"/>
  <c r="E13" i="112"/>
  <c r="F13" i="112"/>
  <c r="G13" i="112"/>
  <c r="H13" i="112"/>
  <c r="I13" i="112"/>
  <c r="J13" i="112"/>
  <c r="W13" i="112"/>
  <c r="S13" i="112"/>
  <c r="T13" i="112"/>
  <c r="U13" i="112"/>
  <c r="B13" i="112"/>
  <c r="V13" i="112"/>
  <c r="R13" i="112"/>
  <c r="N13" i="112"/>
  <c r="D12" i="112"/>
  <c r="E12" i="112"/>
  <c r="F12" i="112"/>
  <c r="G12" i="112"/>
  <c r="H12" i="112"/>
  <c r="I12" i="112"/>
  <c r="W12" i="112"/>
  <c r="S12" i="112"/>
  <c r="T12" i="112"/>
  <c r="U12" i="112"/>
  <c r="B12" i="112"/>
  <c r="V12" i="112"/>
  <c r="R12" i="112"/>
  <c r="N12" i="112"/>
  <c r="D11" i="112"/>
  <c r="E11" i="112"/>
  <c r="F11" i="112"/>
  <c r="G11" i="112"/>
  <c r="H11" i="112"/>
  <c r="W11" i="112"/>
  <c r="S11" i="112"/>
  <c r="T11" i="112"/>
  <c r="U11" i="112"/>
  <c r="B11" i="112"/>
  <c r="V11" i="112"/>
  <c r="R11" i="112"/>
  <c r="N11" i="112"/>
  <c r="D10" i="112"/>
  <c r="E10" i="112"/>
  <c r="F10" i="112"/>
  <c r="G10" i="112"/>
  <c r="W10" i="112"/>
  <c r="S10" i="112"/>
  <c r="T10" i="112"/>
  <c r="U10" i="112"/>
  <c r="B10" i="112"/>
  <c r="V10" i="112"/>
  <c r="R10" i="112"/>
  <c r="N10" i="112"/>
  <c r="D9" i="112"/>
  <c r="E9" i="112"/>
  <c r="F9" i="112"/>
  <c r="W9" i="112"/>
  <c r="S9" i="112"/>
  <c r="T9" i="112"/>
  <c r="U9" i="112"/>
  <c r="B9" i="112"/>
  <c r="V9" i="112"/>
  <c r="R9" i="112"/>
  <c r="N9" i="112"/>
  <c r="D8" i="112"/>
  <c r="E8" i="112"/>
  <c r="W8" i="112"/>
  <c r="S8" i="112"/>
  <c r="T8" i="112"/>
  <c r="U8" i="112"/>
  <c r="B8" i="112"/>
  <c r="V8" i="112"/>
  <c r="R8" i="112"/>
  <c r="N8" i="112"/>
  <c r="D7" i="112"/>
  <c r="W7" i="112"/>
  <c r="S7" i="112"/>
  <c r="T7" i="112"/>
  <c r="U7" i="112"/>
  <c r="B7" i="112"/>
  <c r="V7" i="112"/>
  <c r="R7" i="112"/>
  <c r="N7" i="112"/>
  <c r="E47" i="35"/>
  <c r="F47" i="35"/>
  <c r="G47" i="35"/>
  <c r="H47" i="35"/>
  <c r="I47" i="35"/>
  <c r="J47" i="35"/>
  <c r="K47" i="35"/>
  <c r="L47" i="35"/>
  <c r="M47" i="35"/>
  <c r="N47" i="35"/>
  <c r="E2" i="111"/>
  <c r="D4" i="111"/>
  <c r="D47" i="35"/>
  <c r="C47" i="35"/>
  <c r="B47" i="35"/>
  <c r="C2" i="111"/>
  <c r="B4" i="111"/>
  <c r="C16" i="111"/>
  <c r="C15" i="111"/>
  <c r="D16" i="111"/>
  <c r="C14" i="111"/>
  <c r="E16" i="111"/>
  <c r="C13" i="111"/>
  <c r="F16" i="111"/>
  <c r="C12" i="111"/>
  <c r="G16" i="111"/>
  <c r="C11" i="111"/>
  <c r="H16" i="111"/>
  <c r="C10" i="111"/>
  <c r="I16" i="111"/>
  <c r="C9" i="111"/>
  <c r="J16" i="111"/>
  <c r="C8" i="111"/>
  <c r="K16" i="111"/>
  <c r="L16" i="111"/>
  <c r="M16" i="111"/>
  <c r="W16" i="111"/>
  <c r="S47" i="35"/>
  <c r="G2" i="111"/>
  <c r="F4" i="111"/>
  <c r="S16" i="111"/>
  <c r="T47" i="35"/>
  <c r="I2" i="111"/>
  <c r="H4" i="111"/>
  <c r="T16" i="111"/>
  <c r="U16" i="111"/>
  <c r="B16" i="111"/>
  <c r="V16" i="111"/>
  <c r="R16" i="111"/>
  <c r="N16" i="111"/>
  <c r="D15" i="111"/>
  <c r="E15" i="111"/>
  <c r="F15" i="111"/>
  <c r="G15" i="111"/>
  <c r="H15" i="111"/>
  <c r="I15" i="111"/>
  <c r="J15" i="111"/>
  <c r="K15" i="111"/>
  <c r="L15" i="111"/>
  <c r="W15" i="111"/>
  <c r="S15" i="111"/>
  <c r="T15" i="111"/>
  <c r="U15" i="111"/>
  <c r="B15" i="111"/>
  <c r="V15" i="111"/>
  <c r="R15" i="111"/>
  <c r="N15" i="111"/>
  <c r="D14" i="111"/>
  <c r="E14" i="111"/>
  <c r="F14" i="111"/>
  <c r="G14" i="111"/>
  <c r="H14" i="111"/>
  <c r="I14" i="111"/>
  <c r="J14" i="111"/>
  <c r="K14" i="111"/>
  <c r="W14" i="111"/>
  <c r="S14" i="111"/>
  <c r="T14" i="111"/>
  <c r="U14" i="111"/>
  <c r="B14" i="111"/>
  <c r="V14" i="111"/>
  <c r="R14" i="111"/>
  <c r="N14" i="111"/>
  <c r="D13" i="111"/>
  <c r="E13" i="111"/>
  <c r="F13" i="111"/>
  <c r="G13" i="111"/>
  <c r="H13" i="111"/>
  <c r="I13" i="111"/>
  <c r="J13" i="111"/>
  <c r="W13" i="111"/>
  <c r="S13" i="111"/>
  <c r="T13" i="111"/>
  <c r="U13" i="111"/>
  <c r="B13" i="111"/>
  <c r="V13" i="111"/>
  <c r="R13" i="111"/>
  <c r="N13" i="111"/>
  <c r="D12" i="111"/>
  <c r="E12" i="111"/>
  <c r="F12" i="111"/>
  <c r="G12" i="111"/>
  <c r="H12" i="111"/>
  <c r="I12" i="111"/>
  <c r="W12" i="111"/>
  <c r="S12" i="111"/>
  <c r="T12" i="111"/>
  <c r="U12" i="111"/>
  <c r="B12" i="111"/>
  <c r="V12" i="111"/>
  <c r="R12" i="111"/>
  <c r="N12" i="111"/>
  <c r="D11" i="111"/>
  <c r="E11" i="111"/>
  <c r="F11" i="111"/>
  <c r="G11" i="111"/>
  <c r="H11" i="111"/>
  <c r="W11" i="111"/>
  <c r="S11" i="111"/>
  <c r="T11" i="111"/>
  <c r="U11" i="111"/>
  <c r="B11" i="111"/>
  <c r="V11" i="111"/>
  <c r="R11" i="111"/>
  <c r="N11" i="111"/>
  <c r="D10" i="111"/>
  <c r="E10" i="111"/>
  <c r="F10" i="111"/>
  <c r="G10" i="111"/>
  <c r="W10" i="111"/>
  <c r="S10" i="111"/>
  <c r="T10" i="111"/>
  <c r="U10" i="111"/>
  <c r="B10" i="111"/>
  <c r="V10" i="111"/>
  <c r="R10" i="111"/>
  <c r="N10" i="111"/>
  <c r="D9" i="111"/>
  <c r="E9" i="111"/>
  <c r="F9" i="111"/>
  <c r="W9" i="111"/>
  <c r="S9" i="111"/>
  <c r="T9" i="111"/>
  <c r="U9" i="111"/>
  <c r="B9" i="111"/>
  <c r="V9" i="111"/>
  <c r="R9" i="111"/>
  <c r="N9" i="111"/>
  <c r="D8" i="111"/>
  <c r="E8" i="111"/>
  <c r="W8" i="111"/>
  <c r="S8" i="111"/>
  <c r="T8" i="111"/>
  <c r="U8" i="111"/>
  <c r="B8" i="111"/>
  <c r="V8" i="111"/>
  <c r="R8" i="111"/>
  <c r="N8" i="111"/>
  <c r="D7" i="111"/>
  <c r="W7" i="111"/>
  <c r="S7" i="111"/>
  <c r="T7" i="111"/>
  <c r="U7" i="111"/>
  <c r="B7" i="111"/>
  <c r="V7" i="111"/>
  <c r="R7" i="111"/>
  <c r="N7" i="111"/>
  <c r="E46" i="35"/>
  <c r="F46" i="35"/>
  <c r="G46" i="35"/>
  <c r="H46" i="35"/>
  <c r="I46" i="35"/>
  <c r="J46" i="35"/>
  <c r="K46" i="35"/>
  <c r="L46" i="35"/>
  <c r="M46" i="35"/>
  <c r="E2" i="110"/>
  <c r="D4" i="110"/>
  <c r="D46" i="35"/>
  <c r="C46" i="35"/>
  <c r="B46" i="35"/>
  <c r="C2" i="110"/>
  <c r="B4" i="110"/>
  <c r="C16" i="110"/>
  <c r="C15" i="110"/>
  <c r="D16" i="110"/>
  <c r="C14" i="110"/>
  <c r="E16" i="110"/>
  <c r="C13" i="110"/>
  <c r="F16" i="110"/>
  <c r="C12" i="110"/>
  <c r="G16" i="110"/>
  <c r="C11" i="110"/>
  <c r="H16" i="110"/>
  <c r="C10" i="110"/>
  <c r="I16" i="110"/>
  <c r="C9" i="110"/>
  <c r="J16" i="110"/>
  <c r="C8" i="110"/>
  <c r="K16" i="110"/>
  <c r="L16" i="110"/>
  <c r="M16" i="110"/>
  <c r="W16" i="110"/>
  <c r="S46" i="35"/>
  <c r="G2" i="110"/>
  <c r="F4" i="110"/>
  <c r="S16" i="110"/>
  <c r="T46" i="35"/>
  <c r="I2" i="110"/>
  <c r="H4" i="110"/>
  <c r="T16" i="110"/>
  <c r="U16" i="110"/>
  <c r="B16" i="110"/>
  <c r="V16" i="110"/>
  <c r="R16" i="110"/>
  <c r="N16" i="110"/>
  <c r="D15" i="110"/>
  <c r="E15" i="110"/>
  <c r="F15" i="110"/>
  <c r="G15" i="110"/>
  <c r="H15" i="110"/>
  <c r="I15" i="110"/>
  <c r="J15" i="110"/>
  <c r="K15" i="110"/>
  <c r="L15" i="110"/>
  <c r="W15" i="110"/>
  <c r="S15" i="110"/>
  <c r="T15" i="110"/>
  <c r="U15" i="110"/>
  <c r="B15" i="110"/>
  <c r="V15" i="110"/>
  <c r="R15" i="110"/>
  <c r="N15" i="110"/>
  <c r="D14" i="110"/>
  <c r="E14" i="110"/>
  <c r="F14" i="110"/>
  <c r="G14" i="110"/>
  <c r="H14" i="110"/>
  <c r="I14" i="110"/>
  <c r="J14" i="110"/>
  <c r="K14" i="110"/>
  <c r="W14" i="110"/>
  <c r="S14" i="110"/>
  <c r="T14" i="110"/>
  <c r="U14" i="110"/>
  <c r="B14" i="110"/>
  <c r="V14" i="110"/>
  <c r="R14" i="110"/>
  <c r="N14" i="110"/>
  <c r="D13" i="110"/>
  <c r="E13" i="110"/>
  <c r="F13" i="110"/>
  <c r="G13" i="110"/>
  <c r="H13" i="110"/>
  <c r="I13" i="110"/>
  <c r="J13" i="110"/>
  <c r="W13" i="110"/>
  <c r="S13" i="110"/>
  <c r="T13" i="110"/>
  <c r="U13" i="110"/>
  <c r="B13" i="110"/>
  <c r="V13" i="110"/>
  <c r="R13" i="110"/>
  <c r="N13" i="110"/>
  <c r="D12" i="110"/>
  <c r="E12" i="110"/>
  <c r="F12" i="110"/>
  <c r="G12" i="110"/>
  <c r="H12" i="110"/>
  <c r="I12" i="110"/>
  <c r="W12" i="110"/>
  <c r="S12" i="110"/>
  <c r="T12" i="110"/>
  <c r="U12" i="110"/>
  <c r="B12" i="110"/>
  <c r="V12" i="110"/>
  <c r="R12" i="110"/>
  <c r="N12" i="110"/>
  <c r="D11" i="110"/>
  <c r="E11" i="110"/>
  <c r="F11" i="110"/>
  <c r="G11" i="110"/>
  <c r="H11" i="110"/>
  <c r="W11" i="110"/>
  <c r="S11" i="110"/>
  <c r="T11" i="110"/>
  <c r="U11" i="110"/>
  <c r="B11" i="110"/>
  <c r="V11" i="110"/>
  <c r="R11" i="110"/>
  <c r="N11" i="110"/>
  <c r="D10" i="110"/>
  <c r="E10" i="110"/>
  <c r="F10" i="110"/>
  <c r="G10" i="110"/>
  <c r="W10" i="110"/>
  <c r="S10" i="110"/>
  <c r="T10" i="110"/>
  <c r="U10" i="110"/>
  <c r="B10" i="110"/>
  <c r="V10" i="110"/>
  <c r="R10" i="110"/>
  <c r="N10" i="110"/>
  <c r="D9" i="110"/>
  <c r="E9" i="110"/>
  <c r="F9" i="110"/>
  <c r="W9" i="110"/>
  <c r="S9" i="110"/>
  <c r="T9" i="110"/>
  <c r="U9" i="110"/>
  <c r="B9" i="110"/>
  <c r="V9" i="110"/>
  <c r="R9" i="110"/>
  <c r="N9" i="110"/>
  <c r="D8" i="110"/>
  <c r="E8" i="110"/>
  <c r="W8" i="110"/>
  <c r="S8" i="110"/>
  <c r="T8" i="110"/>
  <c r="U8" i="110"/>
  <c r="B8" i="110"/>
  <c r="V8" i="110"/>
  <c r="R8" i="110"/>
  <c r="N8" i="110"/>
  <c r="D7" i="110"/>
  <c r="W7" i="110"/>
  <c r="S7" i="110"/>
  <c r="T7" i="110"/>
  <c r="U7" i="110"/>
  <c r="B7" i="110"/>
  <c r="V7" i="110"/>
  <c r="R7" i="110"/>
  <c r="N7" i="110"/>
  <c r="E45" i="35"/>
  <c r="F45" i="35"/>
  <c r="G45" i="35"/>
  <c r="H45" i="35"/>
  <c r="I45" i="35"/>
  <c r="J45" i="35"/>
  <c r="K45" i="35"/>
  <c r="L45" i="35"/>
  <c r="E2" i="109"/>
  <c r="D4" i="109"/>
  <c r="D45" i="35"/>
  <c r="C45" i="35"/>
  <c r="B45" i="35"/>
  <c r="C2" i="109"/>
  <c r="B4" i="109"/>
  <c r="C16" i="109"/>
  <c r="C15" i="109"/>
  <c r="D16" i="109"/>
  <c r="C14" i="109"/>
  <c r="E16" i="109"/>
  <c r="C13" i="109"/>
  <c r="F16" i="109"/>
  <c r="C12" i="109"/>
  <c r="G16" i="109"/>
  <c r="C11" i="109"/>
  <c r="H16" i="109"/>
  <c r="C10" i="109"/>
  <c r="I16" i="109"/>
  <c r="C9" i="109"/>
  <c r="J16" i="109"/>
  <c r="C8" i="109"/>
  <c r="K16" i="109"/>
  <c r="L16" i="109"/>
  <c r="M16" i="109"/>
  <c r="W16" i="109"/>
  <c r="S45" i="35"/>
  <c r="G2" i="109"/>
  <c r="F4" i="109"/>
  <c r="S16" i="109"/>
  <c r="T45" i="35"/>
  <c r="I2" i="109"/>
  <c r="H4" i="109"/>
  <c r="T16" i="109"/>
  <c r="U16" i="109"/>
  <c r="B16" i="109"/>
  <c r="V16" i="109"/>
  <c r="R16" i="109"/>
  <c r="N16" i="109"/>
  <c r="D15" i="109"/>
  <c r="E15" i="109"/>
  <c r="F15" i="109"/>
  <c r="G15" i="109"/>
  <c r="H15" i="109"/>
  <c r="I15" i="109"/>
  <c r="J15" i="109"/>
  <c r="K15" i="109"/>
  <c r="L15" i="109"/>
  <c r="W15" i="109"/>
  <c r="S15" i="109"/>
  <c r="T15" i="109"/>
  <c r="U15" i="109"/>
  <c r="B15" i="109"/>
  <c r="V15" i="109"/>
  <c r="R15" i="109"/>
  <c r="N15" i="109"/>
  <c r="D14" i="109"/>
  <c r="E14" i="109"/>
  <c r="F14" i="109"/>
  <c r="G14" i="109"/>
  <c r="H14" i="109"/>
  <c r="I14" i="109"/>
  <c r="J14" i="109"/>
  <c r="K14" i="109"/>
  <c r="W14" i="109"/>
  <c r="S14" i="109"/>
  <c r="T14" i="109"/>
  <c r="U14" i="109"/>
  <c r="B14" i="109"/>
  <c r="V14" i="109"/>
  <c r="R14" i="109"/>
  <c r="N14" i="109"/>
  <c r="D13" i="109"/>
  <c r="E13" i="109"/>
  <c r="F13" i="109"/>
  <c r="G13" i="109"/>
  <c r="H13" i="109"/>
  <c r="I13" i="109"/>
  <c r="J13" i="109"/>
  <c r="W13" i="109"/>
  <c r="S13" i="109"/>
  <c r="T13" i="109"/>
  <c r="U13" i="109"/>
  <c r="B13" i="109"/>
  <c r="V13" i="109"/>
  <c r="R13" i="109"/>
  <c r="N13" i="109"/>
  <c r="D12" i="109"/>
  <c r="E12" i="109"/>
  <c r="F12" i="109"/>
  <c r="G12" i="109"/>
  <c r="H12" i="109"/>
  <c r="I12" i="109"/>
  <c r="W12" i="109"/>
  <c r="S12" i="109"/>
  <c r="T12" i="109"/>
  <c r="U12" i="109"/>
  <c r="B12" i="109"/>
  <c r="V12" i="109"/>
  <c r="R12" i="109"/>
  <c r="N12" i="109"/>
  <c r="D11" i="109"/>
  <c r="E11" i="109"/>
  <c r="F11" i="109"/>
  <c r="G11" i="109"/>
  <c r="H11" i="109"/>
  <c r="W11" i="109"/>
  <c r="S11" i="109"/>
  <c r="T11" i="109"/>
  <c r="U11" i="109"/>
  <c r="B11" i="109"/>
  <c r="V11" i="109"/>
  <c r="R11" i="109"/>
  <c r="N11" i="109"/>
  <c r="D10" i="109"/>
  <c r="E10" i="109"/>
  <c r="F10" i="109"/>
  <c r="G10" i="109"/>
  <c r="W10" i="109"/>
  <c r="S10" i="109"/>
  <c r="T10" i="109"/>
  <c r="U10" i="109"/>
  <c r="B10" i="109"/>
  <c r="V10" i="109"/>
  <c r="R10" i="109"/>
  <c r="N10" i="109"/>
  <c r="D9" i="109"/>
  <c r="E9" i="109"/>
  <c r="F9" i="109"/>
  <c r="W9" i="109"/>
  <c r="S9" i="109"/>
  <c r="T9" i="109"/>
  <c r="U9" i="109"/>
  <c r="B9" i="109"/>
  <c r="V9" i="109"/>
  <c r="R9" i="109"/>
  <c r="N9" i="109"/>
  <c r="D8" i="109"/>
  <c r="E8" i="109"/>
  <c r="W8" i="109"/>
  <c r="S8" i="109"/>
  <c r="T8" i="109"/>
  <c r="U8" i="109"/>
  <c r="B8" i="109"/>
  <c r="V8" i="109"/>
  <c r="R8" i="109"/>
  <c r="N8" i="109"/>
  <c r="D7" i="109"/>
  <c r="W7" i="109"/>
  <c r="S7" i="109"/>
  <c r="T7" i="109"/>
  <c r="U7" i="109"/>
  <c r="B7" i="109"/>
  <c r="V7" i="109"/>
  <c r="R7" i="109"/>
  <c r="N7" i="109"/>
  <c r="E44" i="35"/>
  <c r="F44" i="35"/>
  <c r="G44" i="35"/>
  <c r="H44" i="35"/>
  <c r="I44" i="35"/>
  <c r="J44" i="35"/>
  <c r="K44" i="35"/>
  <c r="E2" i="108"/>
  <c r="D4" i="108"/>
  <c r="D44" i="35"/>
  <c r="C44" i="35"/>
  <c r="B44" i="35"/>
  <c r="C2" i="108"/>
  <c r="B4" i="108"/>
  <c r="C16" i="108"/>
  <c r="C15" i="108"/>
  <c r="D16" i="108"/>
  <c r="C14" i="108"/>
  <c r="E16" i="108"/>
  <c r="C13" i="108"/>
  <c r="F16" i="108"/>
  <c r="C12" i="108"/>
  <c r="G16" i="108"/>
  <c r="C11" i="108"/>
  <c r="H16" i="108"/>
  <c r="C10" i="108"/>
  <c r="I16" i="108"/>
  <c r="C9" i="108"/>
  <c r="J16" i="108"/>
  <c r="C8" i="108"/>
  <c r="K16" i="108"/>
  <c r="L16" i="108"/>
  <c r="M16" i="108"/>
  <c r="W16" i="108"/>
  <c r="S44" i="35"/>
  <c r="G2" i="108"/>
  <c r="F4" i="108"/>
  <c r="S16" i="108"/>
  <c r="T44" i="35"/>
  <c r="I2" i="108"/>
  <c r="H4" i="108"/>
  <c r="T16" i="108"/>
  <c r="U16" i="108"/>
  <c r="B16" i="108"/>
  <c r="V16" i="108"/>
  <c r="R16" i="108"/>
  <c r="N16" i="108"/>
  <c r="D15" i="108"/>
  <c r="E15" i="108"/>
  <c r="F15" i="108"/>
  <c r="G15" i="108"/>
  <c r="H15" i="108"/>
  <c r="I15" i="108"/>
  <c r="J15" i="108"/>
  <c r="K15" i="108"/>
  <c r="L15" i="108"/>
  <c r="W15" i="108"/>
  <c r="S15" i="108"/>
  <c r="T15" i="108"/>
  <c r="U15" i="108"/>
  <c r="B15" i="108"/>
  <c r="V15" i="108"/>
  <c r="R15" i="108"/>
  <c r="N15" i="108"/>
  <c r="D14" i="108"/>
  <c r="E14" i="108"/>
  <c r="F14" i="108"/>
  <c r="G14" i="108"/>
  <c r="H14" i="108"/>
  <c r="I14" i="108"/>
  <c r="J14" i="108"/>
  <c r="K14" i="108"/>
  <c r="W14" i="108"/>
  <c r="S14" i="108"/>
  <c r="T14" i="108"/>
  <c r="U14" i="108"/>
  <c r="B14" i="108"/>
  <c r="V14" i="108"/>
  <c r="R14" i="108"/>
  <c r="N14" i="108"/>
  <c r="D13" i="108"/>
  <c r="E13" i="108"/>
  <c r="F13" i="108"/>
  <c r="G13" i="108"/>
  <c r="H13" i="108"/>
  <c r="I13" i="108"/>
  <c r="J13" i="108"/>
  <c r="W13" i="108"/>
  <c r="S13" i="108"/>
  <c r="T13" i="108"/>
  <c r="U13" i="108"/>
  <c r="B13" i="108"/>
  <c r="V13" i="108"/>
  <c r="R13" i="108"/>
  <c r="N13" i="108"/>
  <c r="D12" i="108"/>
  <c r="E12" i="108"/>
  <c r="F12" i="108"/>
  <c r="G12" i="108"/>
  <c r="H12" i="108"/>
  <c r="I12" i="108"/>
  <c r="W12" i="108"/>
  <c r="S12" i="108"/>
  <c r="T12" i="108"/>
  <c r="U12" i="108"/>
  <c r="B12" i="108"/>
  <c r="V12" i="108"/>
  <c r="R12" i="108"/>
  <c r="N12" i="108"/>
  <c r="D11" i="108"/>
  <c r="E11" i="108"/>
  <c r="F11" i="108"/>
  <c r="G11" i="108"/>
  <c r="H11" i="108"/>
  <c r="W11" i="108"/>
  <c r="S11" i="108"/>
  <c r="T11" i="108"/>
  <c r="U11" i="108"/>
  <c r="B11" i="108"/>
  <c r="V11" i="108"/>
  <c r="R11" i="108"/>
  <c r="N11" i="108"/>
  <c r="D10" i="108"/>
  <c r="E10" i="108"/>
  <c r="F10" i="108"/>
  <c r="G10" i="108"/>
  <c r="W10" i="108"/>
  <c r="S10" i="108"/>
  <c r="T10" i="108"/>
  <c r="U10" i="108"/>
  <c r="B10" i="108"/>
  <c r="V10" i="108"/>
  <c r="R10" i="108"/>
  <c r="N10" i="108"/>
  <c r="D9" i="108"/>
  <c r="E9" i="108"/>
  <c r="F9" i="108"/>
  <c r="W9" i="108"/>
  <c r="S9" i="108"/>
  <c r="T9" i="108"/>
  <c r="U9" i="108"/>
  <c r="B9" i="108"/>
  <c r="V9" i="108"/>
  <c r="R9" i="108"/>
  <c r="N9" i="108"/>
  <c r="D8" i="108"/>
  <c r="E8" i="108"/>
  <c r="W8" i="108"/>
  <c r="S8" i="108"/>
  <c r="T8" i="108"/>
  <c r="U8" i="108"/>
  <c r="B8" i="108"/>
  <c r="V8" i="108"/>
  <c r="R8" i="108"/>
  <c r="N8" i="108"/>
  <c r="D7" i="108"/>
  <c r="W7" i="108"/>
  <c r="S7" i="108"/>
  <c r="T7" i="108"/>
  <c r="U7" i="108"/>
  <c r="B7" i="108"/>
  <c r="V7" i="108"/>
  <c r="R7" i="108"/>
  <c r="N7" i="108"/>
  <c r="E43" i="35"/>
  <c r="F43" i="35"/>
  <c r="G43" i="35"/>
  <c r="H43" i="35"/>
  <c r="I43" i="35"/>
  <c r="J43" i="35"/>
  <c r="E2" i="107"/>
  <c r="D4" i="107"/>
  <c r="D43" i="35"/>
  <c r="C43" i="35"/>
  <c r="B43" i="35"/>
  <c r="C2" i="107"/>
  <c r="B4" i="107"/>
  <c r="C16" i="107"/>
  <c r="C15" i="107"/>
  <c r="D16" i="107"/>
  <c r="C14" i="107"/>
  <c r="E16" i="107"/>
  <c r="C13" i="107"/>
  <c r="F16" i="107"/>
  <c r="C12" i="107"/>
  <c r="G16" i="107"/>
  <c r="C11" i="107"/>
  <c r="H16" i="107"/>
  <c r="C10" i="107"/>
  <c r="I16" i="107"/>
  <c r="C9" i="107"/>
  <c r="J16" i="107"/>
  <c r="C8" i="107"/>
  <c r="K16" i="107"/>
  <c r="L16" i="107"/>
  <c r="M16" i="107"/>
  <c r="W16" i="107"/>
  <c r="S43" i="35"/>
  <c r="G2" i="107"/>
  <c r="F4" i="107"/>
  <c r="S16" i="107"/>
  <c r="T43" i="35"/>
  <c r="I2" i="107"/>
  <c r="H4" i="107"/>
  <c r="T16" i="107"/>
  <c r="U16" i="107"/>
  <c r="B16" i="107"/>
  <c r="V16" i="107"/>
  <c r="R16" i="107"/>
  <c r="N16" i="107"/>
  <c r="D15" i="107"/>
  <c r="E15" i="107"/>
  <c r="F15" i="107"/>
  <c r="G15" i="107"/>
  <c r="H15" i="107"/>
  <c r="I15" i="107"/>
  <c r="J15" i="107"/>
  <c r="K15" i="107"/>
  <c r="L15" i="107"/>
  <c r="W15" i="107"/>
  <c r="S15" i="107"/>
  <c r="T15" i="107"/>
  <c r="U15" i="107"/>
  <c r="B15" i="107"/>
  <c r="V15" i="107"/>
  <c r="R15" i="107"/>
  <c r="N15" i="107"/>
  <c r="D14" i="107"/>
  <c r="E14" i="107"/>
  <c r="F14" i="107"/>
  <c r="G14" i="107"/>
  <c r="H14" i="107"/>
  <c r="I14" i="107"/>
  <c r="J14" i="107"/>
  <c r="K14" i="107"/>
  <c r="W14" i="107"/>
  <c r="S14" i="107"/>
  <c r="T14" i="107"/>
  <c r="U14" i="107"/>
  <c r="B14" i="107"/>
  <c r="V14" i="107"/>
  <c r="R14" i="107"/>
  <c r="N14" i="107"/>
  <c r="D13" i="107"/>
  <c r="E13" i="107"/>
  <c r="F13" i="107"/>
  <c r="G13" i="107"/>
  <c r="H13" i="107"/>
  <c r="I13" i="107"/>
  <c r="J13" i="107"/>
  <c r="W13" i="107"/>
  <c r="S13" i="107"/>
  <c r="T13" i="107"/>
  <c r="U13" i="107"/>
  <c r="B13" i="107"/>
  <c r="V13" i="107"/>
  <c r="R13" i="107"/>
  <c r="N13" i="107"/>
  <c r="D12" i="107"/>
  <c r="E12" i="107"/>
  <c r="F12" i="107"/>
  <c r="G12" i="107"/>
  <c r="H12" i="107"/>
  <c r="I12" i="107"/>
  <c r="W12" i="107"/>
  <c r="S12" i="107"/>
  <c r="T12" i="107"/>
  <c r="U12" i="107"/>
  <c r="B12" i="107"/>
  <c r="V12" i="107"/>
  <c r="R12" i="107"/>
  <c r="N12" i="107"/>
  <c r="D11" i="107"/>
  <c r="E11" i="107"/>
  <c r="F11" i="107"/>
  <c r="G11" i="107"/>
  <c r="H11" i="107"/>
  <c r="W11" i="107"/>
  <c r="S11" i="107"/>
  <c r="T11" i="107"/>
  <c r="U11" i="107"/>
  <c r="B11" i="107"/>
  <c r="V11" i="107"/>
  <c r="R11" i="107"/>
  <c r="N11" i="107"/>
  <c r="D10" i="107"/>
  <c r="E10" i="107"/>
  <c r="F10" i="107"/>
  <c r="G10" i="107"/>
  <c r="W10" i="107"/>
  <c r="S10" i="107"/>
  <c r="T10" i="107"/>
  <c r="U10" i="107"/>
  <c r="B10" i="107"/>
  <c r="V10" i="107"/>
  <c r="R10" i="107"/>
  <c r="N10" i="107"/>
  <c r="D9" i="107"/>
  <c r="E9" i="107"/>
  <c r="F9" i="107"/>
  <c r="W9" i="107"/>
  <c r="S9" i="107"/>
  <c r="T9" i="107"/>
  <c r="U9" i="107"/>
  <c r="B9" i="107"/>
  <c r="V9" i="107"/>
  <c r="R9" i="107"/>
  <c r="N9" i="107"/>
  <c r="D8" i="107"/>
  <c r="E8" i="107"/>
  <c r="W8" i="107"/>
  <c r="S8" i="107"/>
  <c r="T8" i="107"/>
  <c r="U8" i="107"/>
  <c r="B8" i="107"/>
  <c r="V8" i="107"/>
  <c r="R8" i="107"/>
  <c r="N8" i="107"/>
  <c r="D7" i="107"/>
  <c r="W7" i="107"/>
  <c r="S7" i="107"/>
  <c r="T7" i="107"/>
  <c r="U7" i="107"/>
  <c r="B7" i="107"/>
  <c r="V7" i="107"/>
  <c r="R7" i="107"/>
  <c r="N7" i="107"/>
  <c r="B21" i="35"/>
  <c r="D21" i="35"/>
  <c r="D33" i="35"/>
  <c r="E33" i="35"/>
  <c r="F33" i="35"/>
  <c r="G33" i="35"/>
  <c r="H33" i="35"/>
  <c r="I33" i="35"/>
  <c r="J33" i="35"/>
  <c r="K33" i="35"/>
  <c r="L33" i="35"/>
  <c r="M33" i="35"/>
  <c r="N33" i="35"/>
  <c r="E2" i="106"/>
  <c r="D4" i="106"/>
  <c r="C33" i="35"/>
  <c r="B33" i="35"/>
  <c r="C2" i="106"/>
  <c r="B4" i="106"/>
  <c r="C16" i="106"/>
  <c r="C15" i="106"/>
  <c r="D16" i="106"/>
  <c r="C14" i="106"/>
  <c r="E16" i="106"/>
  <c r="C13" i="106"/>
  <c r="F16" i="106"/>
  <c r="C12" i="106"/>
  <c r="G16" i="106"/>
  <c r="C11" i="106"/>
  <c r="H16" i="106"/>
  <c r="C10" i="106"/>
  <c r="I16" i="106"/>
  <c r="C9" i="106"/>
  <c r="J16" i="106"/>
  <c r="C8" i="106"/>
  <c r="K16" i="106"/>
  <c r="L16" i="106"/>
  <c r="M16" i="106"/>
  <c r="W16" i="106"/>
  <c r="C19" i="32"/>
  <c r="K2" i="35"/>
  <c r="G2" i="35"/>
  <c r="F21" i="35"/>
  <c r="S33" i="35"/>
  <c r="G2" i="106"/>
  <c r="F4" i="106"/>
  <c r="S16" i="106"/>
  <c r="T33" i="35"/>
  <c r="I2" i="106"/>
  <c r="H4" i="106"/>
  <c r="T16" i="106"/>
  <c r="U16" i="106"/>
  <c r="B16" i="106"/>
  <c r="V16" i="106"/>
  <c r="R16" i="106"/>
  <c r="N16" i="106"/>
  <c r="D15" i="106"/>
  <c r="E15" i="106"/>
  <c r="F15" i="106"/>
  <c r="G15" i="106"/>
  <c r="H15" i="106"/>
  <c r="I15" i="106"/>
  <c r="J15" i="106"/>
  <c r="K15" i="106"/>
  <c r="L15" i="106"/>
  <c r="W15" i="106"/>
  <c r="S15" i="106"/>
  <c r="T15" i="106"/>
  <c r="U15" i="106"/>
  <c r="B15" i="106"/>
  <c r="V15" i="106"/>
  <c r="R15" i="106"/>
  <c r="N15" i="106"/>
  <c r="D14" i="106"/>
  <c r="E14" i="106"/>
  <c r="F14" i="106"/>
  <c r="G14" i="106"/>
  <c r="H14" i="106"/>
  <c r="I14" i="106"/>
  <c r="J14" i="106"/>
  <c r="K14" i="106"/>
  <c r="W14" i="106"/>
  <c r="S14" i="106"/>
  <c r="T14" i="106"/>
  <c r="U14" i="106"/>
  <c r="B14" i="106"/>
  <c r="V14" i="106"/>
  <c r="R14" i="106"/>
  <c r="N14" i="106"/>
  <c r="D13" i="106"/>
  <c r="E13" i="106"/>
  <c r="F13" i="106"/>
  <c r="G13" i="106"/>
  <c r="H13" i="106"/>
  <c r="I13" i="106"/>
  <c r="J13" i="106"/>
  <c r="W13" i="106"/>
  <c r="S13" i="106"/>
  <c r="T13" i="106"/>
  <c r="U13" i="106"/>
  <c r="B13" i="106"/>
  <c r="V13" i="106"/>
  <c r="R13" i="106"/>
  <c r="N13" i="106"/>
  <c r="D12" i="106"/>
  <c r="E12" i="106"/>
  <c r="F12" i="106"/>
  <c r="G12" i="106"/>
  <c r="H12" i="106"/>
  <c r="I12" i="106"/>
  <c r="W12" i="106"/>
  <c r="S12" i="106"/>
  <c r="T12" i="106"/>
  <c r="U12" i="106"/>
  <c r="B12" i="106"/>
  <c r="V12" i="106"/>
  <c r="R12" i="106"/>
  <c r="N12" i="106"/>
  <c r="D11" i="106"/>
  <c r="E11" i="106"/>
  <c r="F11" i="106"/>
  <c r="G11" i="106"/>
  <c r="H11" i="106"/>
  <c r="W11" i="106"/>
  <c r="S11" i="106"/>
  <c r="T11" i="106"/>
  <c r="U11" i="106"/>
  <c r="B11" i="106"/>
  <c r="V11" i="106"/>
  <c r="R11" i="106"/>
  <c r="N11" i="106"/>
  <c r="D10" i="106"/>
  <c r="E10" i="106"/>
  <c r="F10" i="106"/>
  <c r="G10" i="106"/>
  <c r="W10" i="106"/>
  <c r="S10" i="106"/>
  <c r="T10" i="106"/>
  <c r="U10" i="106"/>
  <c r="B10" i="106"/>
  <c r="V10" i="106"/>
  <c r="R10" i="106"/>
  <c r="N10" i="106"/>
  <c r="D9" i="106"/>
  <c r="E9" i="106"/>
  <c r="F9" i="106"/>
  <c r="W9" i="106"/>
  <c r="S9" i="106"/>
  <c r="T9" i="106"/>
  <c r="U9" i="106"/>
  <c r="B9" i="106"/>
  <c r="V9" i="106"/>
  <c r="R9" i="106"/>
  <c r="N9" i="106"/>
  <c r="D8" i="106"/>
  <c r="E8" i="106"/>
  <c r="W8" i="106"/>
  <c r="S8" i="106"/>
  <c r="T8" i="106"/>
  <c r="U8" i="106"/>
  <c r="B8" i="106"/>
  <c r="V8" i="106"/>
  <c r="R8" i="106"/>
  <c r="N8" i="106"/>
  <c r="D7" i="106"/>
  <c r="W7" i="106"/>
  <c r="S7" i="106"/>
  <c r="T7" i="106"/>
  <c r="U7" i="106"/>
  <c r="B7" i="106"/>
  <c r="V7" i="106"/>
  <c r="R7" i="106"/>
  <c r="N7" i="106"/>
  <c r="D32" i="35"/>
  <c r="E32" i="35"/>
  <c r="F32" i="35"/>
  <c r="G32" i="35"/>
  <c r="H32" i="35"/>
  <c r="I32" i="35"/>
  <c r="J32" i="35"/>
  <c r="K32" i="35"/>
  <c r="L32" i="35"/>
  <c r="M32" i="35"/>
  <c r="E2" i="105"/>
  <c r="D4" i="105"/>
  <c r="C32" i="35"/>
  <c r="B32" i="35"/>
  <c r="C2" i="105"/>
  <c r="B4" i="105"/>
  <c r="C16" i="105"/>
  <c r="C15" i="105"/>
  <c r="D16" i="105"/>
  <c r="C14" i="105"/>
  <c r="E16" i="105"/>
  <c r="C13" i="105"/>
  <c r="F16" i="105"/>
  <c r="C12" i="105"/>
  <c r="G16" i="105"/>
  <c r="C11" i="105"/>
  <c r="H16" i="105"/>
  <c r="C10" i="105"/>
  <c r="I16" i="105"/>
  <c r="C9" i="105"/>
  <c r="J16" i="105"/>
  <c r="C8" i="105"/>
  <c r="K16" i="105"/>
  <c r="L16" i="105"/>
  <c r="M16" i="105"/>
  <c r="W16" i="105"/>
  <c r="S32" i="35"/>
  <c r="G2" i="105"/>
  <c r="F4" i="105"/>
  <c r="S16" i="105"/>
  <c r="T32" i="35"/>
  <c r="I2" i="105"/>
  <c r="H4" i="105"/>
  <c r="T16" i="105"/>
  <c r="U16" i="105"/>
  <c r="B16" i="105"/>
  <c r="V16" i="105"/>
  <c r="R16" i="105"/>
  <c r="N16" i="105"/>
  <c r="D15" i="105"/>
  <c r="E15" i="105"/>
  <c r="F15" i="105"/>
  <c r="G15" i="105"/>
  <c r="H15" i="105"/>
  <c r="I15" i="105"/>
  <c r="J15" i="105"/>
  <c r="K15" i="105"/>
  <c r="L15" i="105"/>
  <c r="W15" i="105"/>
  <c r="S15" i="105"/>
  <c r="T15" i="105"/>
  <c r="U15" i="105"/>
  <c r="B15" i="105"/>
  <c r="V15" i="105"/>
  <c r="R15" i="105"/>
  <c r="N15" i="105"/>
  <c r="D14" i="105"/>
  <c r="E14" i="105"/>
  <c r="F14" i="105"/>
  <c r="G14" i="105"/>
  <c r="H14" i="105"/>
  <c r="I14" i="105"/>
  <c r="J14" i="105"/>
  <c r="K14" i="105"/>
  <c r="W14" i="105"/>
  <c r="S14" i="105"/>
  <c r="T14" i="105"/>
  <c r="U14" i="105"/>
  <c r="B14" i="105"/>
  <c r="V14" i="105"/>
  <c r="R14" i="105"/>
  <c r="N14" i="105"/>
  <c r="D13" i="105"/>
  <c r="E13" i="105"/>
  <c r="F13" i="105"/>
  <c r="G13" i="105"/>
  <c r="H13" i="105"/>
  <c r="I13" i="105"/>
  <c r="J13" i="105"/>
  <c r="W13" i="105"/>
  <c r="S13" i="105"/>
  <c r="T13" i="105"/>
  <c r="U13" i="105"/>
  <c r="B13" i="105"/>
  <c r="V13" i="105"/>
  <c r="R13" i="105"/>
  <c r="N13" i="105"/>
  <c r="D12" i="105"/>
  <c r="E12" i="105"/>
  <c r="F12" i="105"/>
  <c r="G12" i="105"/>
  <c r="H12" i="105"/>
  <c r="I12" i="105"/>
  <c r="W12" i="105"/>
  <c r="S12" i="105"/>
  <c r="T12" i="105"/>
  <c r="U12" i="105"/>
  <c r="B12" i="105"/>
  <c r="V12" i="105"/>
  <c r="R12" i="105"/>
  <c r="N12" i="105"/>
  <c r="D11" i="105"/>
  <c r="E11" i="105"/>
  <c r="F11" i="105"/>
  <c r="G11" i="105"/>
  <c r="H11" i="105"/>
  <c r="W11" i="105"/>
  <c r="S11" i="105"/>
  <c r="T11" i="105"/>
  <c r="U11" i="105"/>
  <c r="B11" i="105"/>
  <c r="V11" i="105"/>
  <c r="R11" i="105"/>
  <c r="N11" i="105"/>
  <c r="D10" i="105"/>
  <c r="E10" i="105"/>
  <c r="F10" i="105"/>
  <c r="G10" i="105"/>
  <c r="W10" i="105"/>
  <c r="S10" i="105"/>
  <c r="T10" i="105"/>
  <c r="U10" i="105"/>
  <c r="B10" i="105"/>
  <c r="V10" i="105"/>
  <c r="R10" i="105"/>
  <c r="N10" i="105"/>
  <c r="D9" i="105"/>
  <c r="E9" i="105"/>
  <c r="F9" i="105"/>
  <c r="W9" i="105"/>
  <c r="S9" i="105"/>
  <c r="T9" i="105"/>
  <c r="U9" i="105"/>
  <c r="B9" i="105"/>
  <c r="V9" i="105"/>
  <c r="R9" i="105"/>
  <c r="N9" i="105"/>
  <c r="D8" i="105"/>
  <c r="E8" i="105"/>
  <c r="W8" i="105"/>
  <c r="S8" i="105"/>
  <c r="T8" i="105"/>
  <c r="U8" i="105"/>
  <c r="B8" i="105"/>
  <c r="V8" i="105"/>
  <c r="R8" i="105"/>
  <c r="N8" i="105"/>
  <c r="D7" i="105"/>
  <c r="W7" i="105"/>
  <c r="S7" i="105"/>
  <c r="T7" i="105"/>
  <c r="U7" i="105"/>
  <c r="B7" i="105"/>
  <c r="V7" i="105"/>
  <c r="R7" i="105"/>
  <c r="N7" i="105"/>
  <c r="D31" i="35"/>
  <c r="E31" i="35"/>
  <c r="F31" i="35"/>
  <c r="G31" i="35"/>
  <c r="H31" i="35"/>
  <c r="I31" i="35"/>
  <c r="J31" i="35"/>
  <c r="K31" i="35"/>
  <c r="L31" i="35"/>
  <c r="E2" i="104"/>
  <c r="D4" i="104"/>
  <c r="C31" i="35"/>
  <c r="B31" i="35"/>
  <c r="C2" i="104"/>
  <c r="B4" i="104"/>
  <c r="C16" i="104"/>
  <c r="C15" i="104"/>
  <c r="D16" i="104"/>
  <c r="C14" i="104"/>
  <c r="E16" i="104"/>
  <c r="C13" i="104"/>
  <c r="F16" i="104"/>
  <c r="C12" i="104"/>
  <c r="G16" i="104"/>
  <c r="C11" i="104"/>
  <c r="H16" i="104"/>
  <c r="C10" i="104"/>
  <c r="I16" i="104"/>
  <c r="C9" i="104"/>
  <c r="J16" i="104"/>
  <c r="C8" i="104"/>
  <c r="K16" i="104"/>
  <c r="L16" i="104"/>
  <c r="M16" i="104"/>
  <c r="W16" i="104"/>
  <c r="S31" i="35"/>
  <c r="G2" i="104"/>
  <c r="F4" i="104"/>
  <c r="S16" i="104"/>
  <c r="T31" i="35"/>
  <c r="I2" i="104"/>
  <c r="H4" i="104"/>
  <c r="T16" i="104"/>
  <c r="U16" i="104"/>
  <c r="B16" i="104"/>
  <c r="V16" i="104"/>
  <c r="R16" i="104"/>
  <c r="N16" i="104"/>
  <c r="D15" i="104"/>
  <c r="E15" i="104"/>
  <c r="F15" i="104"/>
  <c r="G15" i="104"/>
  <c r="H15" i="104"/>
  <c r="I15" i="104"/>
  <c r="J15" i="104"/>
  <c r="K15" i="104"/>
  <c r="L15" i="104"/>
  <c r="W15" i="104"/>
  <c r="S15" i="104"/>
  <c r="T15" i="104"/>
  <c r="U15" i="104"/>
  <c r="B15" i="104"/>
  <c r="V15" i="104"/>
  <c r="R15" i="104"/>
  <c r="N15" i="104"/>
  <c r="D14" i="104"/>
  <c r="E14" i="104"/>
  <c r="F14" i="104"/>
  <c r="G14" i="104"/>
  <c r="H14" i="104"/>
  <c r="I14" i="104"/>
  <c r="J14" i="104"/>
  <c r="K14" i="104"/>
  <c r="W14" i="104"/>
  <c r="S14" i="104"/>
  <c r="T14" i="104"/>
  <c r="U14" i="104"/>
  <c r="B14" i="104"/>
  <c r="V14" i="104"/>
  <c r="R14" i="104"/>
  <c r="N14" i="104"/>
  <c r="D13" i="104"/>
  <c r="E13" i="104"/>
  <c r="F13" i="104"/>
  <c r="G13" i="104"/>
  <c r="H13" i="104"/>
  <c r="I13" i="104"/>
  <c r="J13" i="104"/>
  <c r="W13" i="104"/>
  <c r="S13" i="104"/>
  <c r="T13" i="104"/>
  <c r="U13" i="104"/>
  <c r="B13" i="104"/>
  <c r="V13" i="104"/>
  <c r="R13" i="104"/>
  <c r="N13" i="104"/>
  <c r="D12" i="104"/>
  <c r="E12" i="104"/>
  <c r="F12" i="104"/>
  <c r="G12" i="104"/>
  <c r="H12" i="104"/>
  <c r="I12" i="104"/>
  <c r="W12" i="104"/>
  <c r="S12" i="104"/>
  <c r="T12" i="104"/>
  <c r="U12" i="104"/>
  <c r="B12" i="104"/>
  <c r="V12" i="104"/>
  <c r="R12" i="104"/>
  <c r="N12" i="104"/>
  <c r="D11" i="104"/>
  <c r="E11" i="104"/>
  <c r="F11" i="104"/>
  <c r="G11" i="104"/>
  <c r="H11" i="104"/>
  <c r="W11" i="104"/>
  <c r="S11" i="104"/>
  <c r="T11" i="104"/>
  <c r="U11" i="104"/>
  <c r="B11" i="104"/>
  <c r="V11" i="104"/>
  <c r="R11" i="104"/>
  <c r="N11" i="104"/>
  <c r="D10" i="104"/>
  <c r="E10" i="104"/>
  <c r="F10" i="104"/>
  <c r="G10" i="104"/>
  <c r="W10" i="104"/>
  <c r="S10" i="104"/>
  <c r="T10" i="104"/>
  <c r="U10" i="104"/>
  <c r="B10" i="104"/>
  <c r="V10" i="104"/>
  <c r="R10" i="104"/>
  <c r="N10" i="104"/>
  <c r="D9" i="104"/>
  <c r="E9" i="104"/>
  <c r="F9" i="104"/>
  <c r="W9" i="104"/>
  <c r="S9" i="104"/>
  <c r="T9" i="104"/>
  <c r="U9" i="104"/>
  <c r="B9" i="104"/>
  <c r="V9" i="104"/>
  <c r="R9" i="104"/>
  <c r="N9" i="104"/>
  <c r="D8" i="104"/>
  <c r="E8" i="104"/>
  <c r="W8" i="104"/>
  <c r="S8" i="104"/>
  <c r="T8" i="104"/>
  <c r="U8" i="104"/>
  <c r="B8" i="104"/>
  <c r="V8" i="104"/>
  <c r="R8" i="104"/>
  <c r="N8" i="104"/>
  <c r="D7" i="104"/>
  <c r="W7" i="104"/>
  <c r="S7" i="104"/>
  <c r="T7" i="104"/>
  <c r="U7" i="104"/>
  <c r="B7" i="104"/>
  <c r="V7" i="104"/>
  <c r="R7" i="104"/>
  <c r="N7" i="104"/>
  <c r="D30" i="35"/>
  <c r="E30" i="35"/>
  <c r="F30" i="35"/>
  <c r="G30" i="35"/>
  <c r="H30" i="35"/>
  <c r="I30" i="35"/>
  <c r="J30" i="35"/>
  <c r="K30" i="35"/>
  <c r="E2" i="103"/>
  <c r="D4" i="103"/>
  <c r="C30" i="35"/>
  <c r="B30" i="35"/>
  <c r="C2" i="103"/>
  <c r="B4" i="103"/>
  <c r="C16" i="103"/>
  <c r="C15" i="103"/>
  <c r="D16" i="103"/>
  <c r="C14" i="103"/>
  <c r="E16" i="103"/>
  <c r="C13" i="103"/>
  <c r="F16" i="103"/>
  <c r="C12" i="103"/>
  <c r="G16" i="103"/>
  <c r="C11" i="103"/>
  <c r="H16" i="103"/>
  <c r="C10" i="103"/>
  <c r="I16" i="103"/>
  <c r="C9" i="103"/>
  <c r="J16" i="103"/>
  <c r="C8" i="103"/>
  <c r="K16" i="103"/>
  <c r="L16" i="103"/>
  <c r="M16" i="103"/>
  <c r="W16" i="103"/>
  <c r="S30" i="35"/>
  <c r="G2" i="103"/>
  <c r="F4" i="103"/>
  <c r="S16" i="103"/>
  <c r="T30" i="35"/>
  <c r="I2" i="103"/>
  <c r="H4" i="103"/>
  <c r="T16" i="103"/>
  <c r="U16" i="103"/>
  <c r="B16" i="103"/>
  <c r="V16" i="103"/>
  <c r="R16" i="103"/>
  <c r="N16" i="103"/>
  <c r="D15" i="103"/>
  <c r="E15" i="103"/>
  <c r="F15" i="103"/>
  <c r="G15" i="103"/>
  <c r="H15" i="103"/>
  <c r="I15" i="103"/>
  <c r="J15" i="103"/>
  <c r="K15" i="103"/>
  <c r="L15" i="103"/>
  <c r="W15" i="103"/>
  <c r="S15" i="103"/>
  <c r="T15" i="103"/>
  <c r="U15" i="103"/>
  <c r="B15" i="103"/>
  <c r="V15" i="103"/>
  <c r="R15" i="103"/>
  <c r="N15" i="103"/>
  <c r="D14" i="103"/>
  <c r="E14" i="103"/>
  <c r="F14" i="103"/>
  <c r="G14" i="103"/>
  <c r="H14" i="103"/>
  <c r="I14" i="103"/>
  <c r="J14" i="103"/>
  <c r="K14" i="103"/>
  <c r="W14" i="103"/>
  <c r="S14" i="103"/>
  <c r="T14" i="103"/>
  <c r="U14" i="103"/>
  <c r="B14" i="103"/>
  <c r="V14" i="103"/>
  <c r="R14" i="103"/>
  <c r="N14" i="103"/>
  <c r="D13" i="103"/>
  <c r="E13" i="103"/>
  <c r="F13" i="103"/>
  <c r="G13" i="103"/>
  <c r="H13" i="103"/>
  <c r="I13" i="103"/>
  <c r="J13" i="103"/>
  <c r="W13" i="103"/>
  <c r="S13" i="103"/>
  <c r="T13" i="103"/>
  <c r="U13" i="103"/>
  <c r="B13" i="103"/>
  <c r="V13" i="103"/>
  <c r="R13" i="103"/>
  <c r="N13" i="103"/>
  <c r="D12" i="103"/>
  <c r="E12" i="103"/>
  <c r="F12" i="103"/>
  <c r="G12" i="103"/>
  <c r="H12" i="103"/>
  <c r="I12" i="103"/>
  <c r="W12" i="103"/>
  <c r="S12" i="103"/>
  <c r="T12" i="103"/>
  <c r="U12" i="103"/>
  <c r="B12" i="103"/>
  <c r="V12" i="103"/>
  <c r="R12" i="103"/>
  <c r="N12" i="103"/>
  <c r="D11" i="103"/>
  <c r="E11" i="103"/>
  <c r="F11" i="103"/>
  <c r="G11" i="103"/>
  <c r="H11" i="103"/>
  <c r="W11" i="103"/>
  <c r="S11" i="103"/>
  <c r="T11" i="103"/>
  <c r="U11" i="103"/>
  <c r="B11" i="103"/>
  <c r="V11" i="103"/>
  <c r="R11" i="103"/>
  <c r="N11" i="103"/>
  <c r="D10" i="103"/>
  <c r="E10" i="103"/>
  <c r="F10" i="103"/>
  <c r="G10" i="103"/>
  <c r="W10" i="103"/>
  <c r="S10" i="103"/>
  <c r="T10" i="103"/>
  <c r="U10" i="103"/>
  <c r="B10" i="103"/>
  <c r="V10" i="103"/>
  <c r="R10" i="103"/>
  <c r="N10" i="103"/>
  <c r="D9" i="103"/>
  <c r="E9" i="103"/>
  <c r="F9" i="103"/>
  <c r="W9" i="103"/>
  <c r="S9" i="103"/>
  <c r="T9" i="103"/>
  <c r="U9" i="103"/>
  <c r="B9" i="103"/>
  <c r="V9" i="103"/>
  <c r="R9" i="103"/>
  <c r="N9" i="103"/>
  <c r="D8" i="103"/>
  <c r="E8" i="103"/>
  <c r="W8" i="103"/>
  <c r="S8" i="103"/>
  <c r="T8" i="103"/>
  <c r="U8" i="103"/>
  <c r="B8" i="103"/>
  <c r="V8" i="103"/>
  <c r="R8" i="103"/>
  <c r="N8" i="103"/>
  <c r="D7" i="103"/>
  <c r="W7" i="103"/>
  <c r="S7" i="103"/>
  <c r="T7" i="103"/>
  <c r="U7" i="103"/>
  <c r="B7" i="103"/>
  <c r="V7" i="103"/>
  <c r="R7" i="103"/>
  <c r="N7" i="103"/>
  <c r="D29" i="35"/>
  <c r="E29" i="35"/>
  <c r="F29" i="35"/>
  <c r="G29" i="35"/>
  <c r="H29" i="35"/>
  <c r="I29" i="35"/>
  <c r="J29" i="35"/>
  <c r="E2" i="102"/>
  <c r="D4" i="102"/>
  <c r="C29" i="35"/>
  <c r="B29" i="35"/>
  <c r="C2" i="102"/>
  <c r="B4" i="102"/>
  <c r="C16" i="102"/>
  <c r="C15" i="102"/>
  <c r="D16" i="102"/>
  <c r="C14" i="102"/>
  <c r="E16" i="102"/>
  <c r="C13" i="102"/>
  <c r="F16" i="102"/>
  <c r="C12" i="102"/>
  <c r="G16" i="102"/>
  <c r="C11" i="102"/>
  <c r="H16" i="102"/>
  <c r="C10" i="102"/>
  <c r="I16" i="102"/>
  <c r="C9" i="102"/>
  <c r="J16" i="102"/>
  <c r="C8" i="102"/>
  <c r="K16" i="102"/>
  <c r="L16" i="102"/>
  <c r="M16" i="102"/>
  <c r="W16" i="102"/>
  <c r="S29" i="35"/>
  <c r="G2" i="102"/>
  <c r="F4" i="102"/>
  <c r="S16" i="102"/>
  <c r="T29" i="35"/>
  <c r="I2" i="102"/>
  <c r="H4" i="102"/>
  <c r="T16" i="102"/>
  <c r="U16" i="102"/>
  <c r="B16" i="102"/>
  <c r="V16" i="102"/>
  <c r="R16" i="102"/>
  <c r="N16" i="102"/>
  <c r="D15" i="102"/>
  <c r="E15" i="102"/>
  <c r="F15" i="102"/>
  <c r="G15" i="102"/>
  <c r="H15" i="102"/>
  <c r="I15" i="102"/>
  <c r="J15" i="102"/>
  <c r="K15" i="102"/>
  <c r="L15" i="102"/>
  <c r="W15" i="102"/>
  <c r="S15" i="102"/>
  <c r="T15" i="102"/>
  <c r="U15" i="102"/>
  <c r="B15" i="102"/>
  <c r="V15" i="102"/>
  <c r="R15" i="102"/>
  <c r="N15" i="102"/>
  <c r="D14" i="102"/>
  <c r="E14" i="102"/>
  <c r="F14" i="102"/>
  <c r="G14" i="102"/>
  <c r="H14" i="102"/>
  <c r="I14" i="102"/>
  <c r="J14" i="102"/>
  <c r="K14" i="102"/>
  <c r="W14" i="102"/>
  <c r="S14" i="102"/>
  <c r="T14" i="102"/>
  <c r="U14" i="102"/>
  <c r="B14" i="102"/>
  <c r="V14" i="102"/>
  <c r="R14" i="102"/>
  <c r="N14" i="102"/>
  <c r="D13" i="102"/>
  <c r="E13" i="102"/>
  <c r="F13" i="102"/>
  <c r="G13" i="102"/>
  <c r="H13" i="102"/>
  <c r="I13" i="102"/>
  <c r="J13" i="102"/>
  <c r="W13" i="102"/>
  <c r="S13" i="102"/>
  <c r="T13" i="102"/>
  <c r="U13" i="102"/>
  <c r="B13" i="102"/>
  <c r="V13" i="102"/>
  <c r="R13" i="102"/>
  <c r="N13" i="102"/>
  <c r="D12" i="102"/>
  <c r="E12" i="102"/>
  <c r="F12" i="102"/>
  <c r="G12" i="102"/>
  <c r="H12" i="102"/>
  <c r="I12" i="102"/>
  <c r="W12" i="102"/>
  <c r="S12" i="102"/>
  <c r="T12" i="102"/>
  <c r="U12" i="102"/>
  <c r="B12" i="102"/>
  <c r="V12" i="102"/>
  <c r="R12" i="102"/>
  <c r="N12" i="102"/>
  <c r="D11" i="102"/>
  <c r="E11" i="102"/>
  <c r="F11" i="102"/>
  <c r="G11" i="102"/>
  <c r="H11" i="102"/>
  <c r="W11" i="102"/>
  <c r="S11" i="102"/>
  <c r="T11" i="102"/>
  <c r="U11" i="102"/>
  <c r="B11" i="102"/>
  <c r="V11" i="102"/>
  <c r="R11" i="102"/>
  <c r="N11" i="102"/>
  <c r="D10" i="102"/>
  <c r="E10" i="102"/>
  <c r="F10" i="102"/>
  <c r="G10" i="102"/>
  <c r="W10" i="102"/>
  <c r="S10" i="102"/>
  <c r="T10" i="102"/>
  <c r="U10" i="102"/>
  <c r="B10" i="102"/>
  <c r="V10" i="102"/>
  <c r="R10" i="102"/>
  <c r="N10" i="102"/>
  <c r="D9" i="102"/>
  <c r="E9" i="102"/>
  <c r="F9" i="102"/>
  <c r="W9" i="102"/>
  <c r="S9" i="102"/>
  <c r="T9" i="102"/>
  <c r="U9" i="102"/>
  <c r="B9" i="102"/>
  <c r="V9" i="102"/>
  <c r="R9" i="102"/>
  <c r="N9" i="102"/>
  <c r="D8" i="102"/>
  <c r="E8" i="102"/>
  <c r="W8" i="102"/>
  <c r="S8" i="102"/>
  <c r="T8" i="102"/>
  <c r="U8" i="102"/>
  <c r="B8" i="102"/>
  <c r="V8" i="102"/>
  <c r="R8" i="102"/>
  <c r="N8" i="102"/>
  <c r="D7" i="102"/>
  <c r="W7" i="102"/>
  <c r="S7" i="102"/>
  <c r="T7" i="102"/>
  <c r="U7" i="102"/>
  <c r="B7" i="102"/>
  <c r="V7" i="102"/>
  <c r="R7" i="102"/>
  <c r="N7" i="102"/>
  <c r="D28" i="35"/>
  <c r="E28" i="35"/>
  <c r="F28" i="35"/>
  <c r="G28" i="35"/>
  <c r="H28" i="35"/>
  <c r="I28" i="35"/>
  <c r="E2" i="101"/>
  <c r="D4" i="101"/>
  <c r="C28" i="35"/>
  <c r="B28" i="35"/>
  <c r="C2" i="101"/>
  <c r="B4" i="101"/>
  <c r="C16" i="101"/>
  <c r="C15" i="101"/>
  <c r="D16" i="101"/>
  <c r="C14" i="101"/>
  <c r="E16" i="101"/>
  <c r="C13" i="101"/>
  <c r="F16" i="101"/>
  <c r="C12" i="101"/>
  <c r="G16" i="101"/>
  <c r="C11" i="101"/>
  <c r="H16" i="101"/>
  <c r="C10" i="101"/>
  <c r="I16" i="101"/>
  <c r="C9" i="101"/>
  <c r="J16" i="101"/>
  <c r="C8" i="101"/>
  <c r="K16" i="101"/>
  <c r="L16" i="101"/>
  <c r="M16" i="101"/>
  <c r="W16" i="101"/>
  <c r="S28" i="35"/>
  <c r="G2" i="101"/>
  <c r="F4" i="101"/>
  <c r="S16" i="101"/>
  <c r="T28" i="35"/>
  <c r="I2" i="101"/>
  <c r="H4" i="101"/>
  <c r="T16" i="101"/>
  <c r="U16" i="101"/>
  <c r="B16" i="101"/>
  <c r="V16" i="101"/>
  <c r="R16" i="101"/>
  <c r="N16" i="101"/>
  <c r="D15" i="101"/>
  <c r="E15" i="101"/>
  <c r="F15" i="101"/>
  <c r="G15" i="101"/>
  <c r="H15" i="101"/>
  <c r="I15" i="101"/>
  <c r="J15" i="101"/>
  <c r="K15" i="101"/>
  <c r="L15" i="101"/>
  <c r="W15" i="101"/>
  <c r="S15" i="101"/>
  <c r="T15" i="101"/>
  <c r="U15" i="101"/>
  <c r="B15" i="101"/>
  <c r="V15" i="101"/>
  <c r="R15" i="101"/>
  <c r="N15" i="101"/>
  <c r="D14" i="101"/>
  <c r="E14" i="101"/>
  <c r="F14" i="101"/>
  <c r="G14" i="101"/>
  <c r="H14" i="101"/>
  <c r="I14" i="101"/>
  <c r="J14" i="101"/>
  <c r="K14" i="101"/>
  <c r="W14" i="101"/>
  <c r="S14" i="101"/>
  <c r="T14" i="101"/>
  <c r="U14" i="101"/>
  <c r="B14" i="101"/>
  <c r="V14" i="101"/>
  <c r="R14" i="101"/>
  <c r="N14" i="101"/>
  <c r="D13" i="101"/>
  <c r="E13" i="101"/>
  <c r="F13" i="101"/>
  <c r="G13" i="101"/>
  <c r="H13" i="101"/>
  <c r="I13" i="101"/>
  <c r="J13" i="101"/>
  <c r="W13" i="101"/>
  <c r="S13" i="101"/>
  <c r="T13" i="101"/>
  <c r="U13" i="101"/>
  <c r="B13" i="101"/>
  <c r="V13" i="101"/>
  <c r="R13" i="101"/>
  <c r="N13" i="101"/>
  <c r="D12" i="101"/>
  <c r="E12" i="101"/>
  <c r="F12" i="101"/>
  <c r="G12" i="101"/>
  <c r="H12" i="101"/>
  <c r="I12" i="101"/>
  <c r="W12" i="101"/>
  <c r="S12" i="101"/>
  <c r="T12" i="101"/>
  <c r="U12" i="101"/>
  <c r="B12" i="101"/>
  <c r="V12" i="101"/>
  <c r="R12" i="101"/>
  <c r="N12" i="101"/>
  <c r="D11" i="101"/>
  <c r="E11" i="101"/>
  <c r="F11" i="101"/>
  <c r="G11" i="101"/>
  <c r="H11" i="101"/>
  <c r="W11" i="101"/>
  <c r="S11" i="101"/>
  <c r="T11" i="101"/>
  <c r="U11" i="101"/>
  <c r="B11" i="101"/>
  <c r="V11" i="101"/>
  <c r="R11" i="101"/>
  <c r="N11" i="101"/>
  <c r="D10" i="101"/>
  <c r="E10" i="101"/>
  <c r="F10" i="101"/>
  <c r="G10" i="101"/>
  <c r="W10" i="101"/>
  <c r="S10" i="101"/>
  <c r="T10" i="101"/>
  <c r="U10" i="101"/>
  <c r="B10" i="101"/>
  <c r="V10" i="101"/>
  <c r="R10" i="101"/>
  <c r="N10" i="101"/>
  <c r="D9" i="101"/>
  <c r="E9" i="101"/>
  <c r="F9" i="101"/>
  <c r="W9" i="101"/>
  <c r="S9" i="101"/>
  <c r="T9" i="101"/>
  <c r="U9" i="101"/>
  <c r="B9" i="101"/>
  <c r="V9" i="101"/>
  <c r="R9" i="101"/>
  <c r="N9" i="101"/>
  <c r="D8" i="101"/>
  <c r="E8" i="101"/>
  <c r="W8" i="101"/>
  <c r="S8" i="101"/>
  <c r="T8" i="101"/>
  <c r="U8" i="101"/>
  <c r="B8" i="101"/>
  <c r="V8" i="101"/>
  <c r="R8" i="101"/>
  <c r="N8" i="101"/>
  <c r="D7" i="101"/>
  <c r="W7" i="101"/>
  <c r="S7" i="101"/>
  <c r="T7" i="101"/>
  <c r="U7" i="101"/>
  <c r="B7" i="101"/>
  <c r="V7" i="101"/>
  <c r="R7" i="101"/>
  <c r="N7" i="101"/>
  <c r="D27" i="35"/>
  <c r="E27" i="35"/>
  <c r="F27" i="35"/>
  <c r="G27" i="35"/>
  <c r="H27" i="35"/>
  <c r="E2" i="100"/>
  <c r="D4" i="100"/>
  <c r="C27" i="35"/>
  <c r="B27" i="35"/>
  <c r="C2" i="100"/>
  <c r="B4" i="100"/>
  <c r="C16" i="100"/>
  <c r="C15" i="100"/>
  <c r="D16" i="100"/>
  <c r="C14" i="100"/>
  <c r="E16" i="100"/>
  <c r="C13" i="100"/>
  <c r="F16" i="100"/>
  <c r="C12" i="100"/>
  <c r="G16" i="100"/>
  <c r="C11" i="100"/>
  <c r="H16" i="100"/>
  <c r="C10" i="100"/>
  <c r="I16" i="100"/>
  <c r="C9" i="100"/>
  <c r="J16" i="100"/>
  <c r="C8" i="100"/>
  <c r="K16" i="100"/>
  <c r="L16" i="100"/>
  <c r="M16" i="100"/>
  <c r="W16" i="100"/>
  <c r="S27" i="35"/>
  <c r="G2" i="100"/>
  <c r="F4" i="100"/>
  <c r="S16" i="100"/>
  <c r="T27" i="35"/>
  <c r="I2" i="100"/>
  <c r="H4" i="100"/>
  <c r="T16" i="100"/>
  <c r="U16" i="100"/>
  <c r="B16" i="100"/>
  <c r="V16" i="100"/>
  <c r="R16" i="100"/>
  <c r="N16" i="100"/>
  <c r="D15" i="100"/>
  <c r="E15" i="100"/>
  <c r="F15" i="100"/>
  <c r="G15" i="100"/>
  <c r="H15" i="100"/>
  <c r="I15" i="100"/>
  <c r="J15" i="100"/>
  <c r="K15" i="100"/>
  <c r="L15" i="100"/>
  <c r="W15" i="100"/>
  <c r="S15" i="100"/>
  <c r="T15" i="100"/>
  <c r="U15" i="100"/>
  <c r="B15" i="100"/>
  <c r="V15" i="100"/>
  <c r="R15" i="100"/>
  <c r="N15" i="100"/>
  <c r="D14" i="100"/>
  <c r="E14" i="100"/>
  <c r="F14" i="100"/>
  <c r="G14" i="100"/>
  <c r="H14" i="100"/>
  <c r="I14" i="100"/>
  <c r="J14" i="100"/>
  <c r="K14" i="100"/>
  <c r="W14" i="100"/>
  <c r="S14" i="100"/>
  <c r="T14" i="100"/>
  <c r="U14" i="100"/>
  <c r="B14" i="100"/>
  <c r="V14" i="100"/>
  <c r="R14" i="100"/>
  <c r="N14" i="100"/>
  <c r="D13" i="100"/>
  <c r="E13" i="100"/>
  <c r="F13" i="100"/>
  <c r="G13" i="100"/>
  <c r="H13" i="100"/>
  <c r="I13" i="100"/>
  <c r="J13" i="100"/>
  <c r="W13" i="100"/>
  <c r="S13" i="100"/>
  <c r="T13" i="100"/>
  <c r="U13" i="100"/>
  <c r="B13" i="100"/>
  <c r="V13" i="100"/>
  <c r="R13" i="100"/>
  <c r="N13" i="100"/>
  <c r="D12" i="100"/>
  <c r="E12" i="100"/>
  <c r="F12" i="100"/>
  <c r="G12" i="100"/>
  <c r="H12" i="100"/>
  <c r="I12" i="100"/>
  <c r="W12" i="100"/>
  <c r="S12" i="100"/>
  <c r="T12" i="100"/>
  <c r="U12" i="100"/>
  <c r="B12" i="100"/>
  <c r="V12" i="100"/>
  <c r="R12" i="100"/>
  <c r="N12" i="100"/>
  <c r="D11" i="100"/>
  <c r="E11" i="100"/>
  <c r="F11" i="100"/>
  <c r="G11" i="100"/>
  <c r="H11" i="100"/>
  <c r="W11" i="100"/>
  <c r="S11" i="100"/>
  <c r="T11" i="100"/>
  <c r="U11" i="100"/>
  <c r="B11" i="100"/>
  <c r="V11" i="100"/>
  <c r="R11" i="100"/>
  <c r="N11" i="100"/>
  <c r="D10" i="100"/>
  <c r="E10" i="100"/>
  <c r="F10" i="100"/>
  <c r="G10" i="100"/>
  <c r="W10" i="100"/>
  <c r="S10" i="100"/>
  <c r="T10" i="100"/>
  <c r="U10" i="100"/>
  <c r="B10" i="100"/>
  <c r="V10" i="100"/>
  <c r="R10" i="100"/>
  <c r="N10" i="100"/>
  <c r="D9" i="100"/>
  <c r="E9" i="100"/>
  <c r="F9" i="100"/>
  <c r="W9" i="100"/>
  <c r="S9" i="100"/>
  <c r="T9" i="100"/>
  <c r="U9" i="100"/>
  <c r="B9" i="100"/>
  <c r="V9" i="100"/>
  <c r="R9" i="100"/>
  <c r="N9" i="100"/>
  <c r="D8" i="100"/>
  <c r="E8" i="100"/>
  <c r="W8" i="100"/>
  <c r="S8" i="100"/>
  <c r="T8" i="100"/>
  <c r="U8" i="100"/>
  <c r="B8" i="100"/>
  <c r="V8" i="100"/>
  <c r="R8" i="100"/>
  <c r="N8" i="100"/>
  <c r="D7" i="100"/>
  <c r="W7" i="100"/>
  <c r="S7" i="100"/>
  <c r="T7" i="100"/>
  <c r="U7" i="100"/>
  <c r="B7" i="100"/>
  <c r="V7" i="100"/>
  <c r="R7" i="100"/>
  <c r="N7" i="100"/>
  <c r="D5" i="35"/>
  <c r="B5" i="35"/>
  <c r="C17" i="35"/>
  <c r="C16" i="35"/>
  <c r="D17" i="35"/>
  <c r="C15" i="35"/>
  <c r="E17" i="35"/>
  <c r="C14" i="35"/>
  <c r="F17" i="35"/>
  <c r="C13" i="35"/>
  <c r="G17" i="35"/>
  <c r="C12" i="35"/>
  <c r="H17" i="35"/>
  <c r="C11" i="35"/>
  <c r="I17" i="35"/>
  <c r="C10" i="35"/>
  <c r="J17" i="35"/>
  <c r="C9" i="35"/>
  <c r="K17" i="35"/>
  <c r="L17" i="35"/>
  <c r="M17" i="35"/>
  <c r="E2" i="96"/>
  <c r="D4" i="96"/>
  <c r="B17" i="35"/>
  <c r="C2" i="96"/>
  <c r="B4" i="96"/>
  <c r="C16" i="96"/>
  <c r="C15" i="96"/>
  <c r="D16" i="96"/>
  <c r="C14" i="96"/>
  <c r="E16" i="96"/>
  <c r="C13" i="96"/>
  <c r="F16" i="96"/>
  <c r="C12" i="96"/>
  <c r="G16" i="96"/>
  <c r="C11" i="96"/>
  <c r="H16" i="96"/>
  <c r="C10" i="96"/>
  <c r="I16" i="96"/>
  <c r="C9" i="96"/>
  <c r="J16" i="96"/>
  <c r="C8" i="96"/>
  <c r="K16" i="96"/>
  <c r="L16" i="96"/>
  <c r="M16" i="96"/>
  <c r="W16" i="96"/>
  <c r="F5" i="35"/>
  <c r="S17" i="35"/>
  <c r="G2" i="96"/>
  <c r="F4" i="96"/>
  <c r="S16" i="96"/>
  <c r="T17" i="35"/>
  <c r="I2" i="96"/>
  <c r="H4" i="96"/>
  <c r="T16" i="96"/>
  <c r="U16" i="96"/>
  <c r="B16" i="96"/>
  <c r="V16" i="96"/>
  <c r="R16" i="96"/>
  <c r="N16" i="96"/>
  <c r="D15" i="96"/>
  <c r="E15" i="96"/>
  <c r="F15" i="96"/>
  <c r="G15" i="96"/>
  <c r="H15" i="96"/>
  <c r="I15" i="96"/>
  <c r="J15" i="96"/>
  <c r="K15" i="96"/>
  <c r="L15" i="96"/>
  <c r="W15" i="96"/>
  <c r="S15" i="96"/>
  <c r="T15" i="96"/>
  <c r="U15" i="96"/>
  <c r="B15" i="96"/>
  <c r="V15" i="96"/>
  <c r="R15" i="96"/>
  <c r="N15" i="96"/>
  <c r="D14" i="96"/>
  <c r="E14" i="96"/>
  <c r="F14" i="96"/>
  <c r="G14" i="96"/>
  <c r="H14" i="96"/>
  <c r="I14" i="96"/>
  <c r="J14" i="96"/>
  <c r="K14" i="96"/>
  <c r="W14" i="96"/>
  <c r="S14" i="96"/>
  <c r="T14" i="96"/>
  <c r="U14" i="96"/>
  <c r="B14" i="96"/>
  <c r="V14" i="96"/>
  <c r="R14" i="96"/>
  <c r="N14" i="96"/>
  <c r="D13" i="96"/>
  <c r="E13" i="96"/>
  <c r="F13" i="96"/>
  <c r="G13" i="96"/>
  <c r="H13" i="96"/>
  <c r="I13" i="96"/>
  <c r="J13" i="96"/>
  <c r="W13" i="96"/>
  <c r="S13" i="96"/>
  <c r="T13" i="96"/>
  <c r="U13" i="96"/>
  <c r="B13" i="96"/>
  <c r="V13" i="96"/>
  <c r="R13" i="96"/>
  <c r="N13" i="96"/>
  <c r="D12" i="96"/>
  <c r="E12" i="96"/>
  <c r="F12" i="96"/>
  <c r="G12" i="96"/>
  <c r="H12" i="96"/>
  <c r="I12" i="96"/>
  <c r="W12" i="96"/>
  <c r="S12" i="96"/>
  <c r="T12" i="96"/>
  <c r="U12" i="96"/>
  <c r="B12" i="96"/>
  <c r="V12" i="96"/>
  <c r="R12" i="96"/>
  <c r="N12" i="96"/>
  <c r="D11" i="96"/>
  <c r="E11" i="96"/>
  <c r="F11" i="96"/>
  <c r="G11" i="96"/>
  <c r="H11" i="96"/>
  <c r="W11" i="96"/>
  <c r="S11" i="96"/>
  <c r="T11" i="96"/>
  <c r="U11" i="96"/>
  <c r="B11" i="96"/>
  <c r="V11" i="96"/>
  <c r="R11" i="96"/>
  <c r="N11" i="96"/>
  <c r="D10" i="96"/>
  <c r="E10" i="96"/>
  <c r="F10" i="96"/>
  <c r="G10" i="96"/>
  <c r="W10" i="96"/>
  <c r="S10" i="96"/>
  <c r="T10" i="96"/>
  <c r="U10" i="96"/>
  <c r="B10" i="96"/>
  <c r="V10" i="96"/>
  <c r="R10" i="96"/>
  <c r="N10" i="96"/>
  <c r="D9" i="96"/>
  <c r="E9" i="96"/>
  <c r="F9" i="96"/>
  <c r="W9" i="96"/>
  <c r="S9" i="96"/>
  <c r="T9" i="96"/>
  <c r="U9" i="96"/>
  <c r="B9" i="96"/>
  <c r="V9" i="96"/>
  <c r="R9" i="96"/>
  <c r="N9" i="96"/>
  <c r="D8" i="96"/>
  <c r="E8" i="96"/>
  <c r="W8" i="96"/>
  <c r="S8" i="96"/>
  <c r="T8" i="96"/>
  <c r="U8" i="96"/>
  <c r="B8" i="96"/>
  <c r="V8" i="96"/>
  <c r="R8" i="96"/>
  <c r="N8" i="96"/>
  <c r="D7" i="96"/>
  <c r="W7" i="96"/>
  <c r="S7" i="96"/>
  <c r="T7" i="96"/>
  <c r="U7" i="96"/>
  <c r="B7" i="96"/>
  <c r="V7" i="96"/>
  <c r="R7" i="96"/>
  <c r="N7" i="96"/>
  <c r="D26" i="35"/>
  <c r="C26" i="35"/>
  <c r="B26" i="35"/>
  <c r="C2" i="89"/>
  <c r="B4" i="89"/>
  <c r="B7" i="89"/>
  <c r="E26" i="35"/>
  <c r="F26" i="35"/>
  <c r="G26" i="35"/>
  <c r="E2" i="89"/>
  <c r="D4" i="89"/>
  <c r="D7" i="89"/>
  <c r="N7" i="89"/>
  <c r="R7" i="89"/>
  <c r="S26" i="35"/>
  <c r="G2" i="89"/>
  <c r="F4" i="89"/>
  <c r="S7" i="89"/>
  <c r="T26" i="35"/>
  <c r="I2" i="89"/>
  <c r="H4" i="89"/>
  <c r="T7" i="89"/>
  <c r="U7" i="89"/>
  <c r="W7" i="89"/>
  <c r="V7" i="89"/>
  <c r="C8" i="89"/>
  <c r="B8" i="89"/>
  <c r="D8" i="89"/>
  <c r="E8" i="89"/>
  <c r="N8" i="89"/>
  <c r="R8" i="89"/>
  <c r="S8" i="89"/>
  <c r="T8" i="89"/>
  <c r="U8" i="89"/>
  <c r="W8" i="89"/>
  <c r="V8" i="89"/>
  <c r="C9" i="89"/>
  <c r="B9" i="89"/>
  <c r="D9" i="89"/>
  <c r="E9" i="89"/>
  <c r="F9" i="89"/>
  <c r="N9" i="89"/>
  <c r="R9" i="89"/>
  <c r="S9" i="89"/>
  <c r="T9" i="89"/>
  <c r="U9" i="89"/>
  <c r="W9" i="89"/>
  <c r="V9" i="89"/>
  <c r="C10" i="89"/>
  <c r="B10" i="89"/>
  <c r="D10" i="89"/>
  <c r="E10" i="89"/>
  <c r="F10" i="89"/>
  <c r="G10" i="89"/>
  <c r="N10" i="89"/>
  <c r="R10" i="89"/>
  <c r="S10" i="89"/>
  <c r="T10" i="89"/>
  <c r="U10" i="89"/>
  <c r="W10" i="89"/>
  <c r="V10" i="89"/>
  <c r="C11" i="89"/>
  <c r="B11" i="89"/>
  <c r="D11" i="89"/>
  <c r="E11" i="89"/>
  <c r="F11" i="89"/>
  <c r="G11" i="89"/>
  <c r="H11" i="89"/>
  <c r="N11" i="89"/>
  <c r="R11" i="89"/>
  <c r="S11" i="89"/>
  <c r="T11" i="89"/>
  <c r="U11" i="89"/>
  <c r="W11" i="89"/>
  <c r="V11" i="89"/>
  <c r="C12" i="89"/>
  <c r="B12" i="89"/>
  <c r="D12" i="89"/>
  <c r="E12" i="89"/>
  <c r="F12" i="89"/>
  <c r="G12" i="89"/>
  <c r="H12" i="89"/>
  <c r="I12" i="89"/>
  <c r="N12" i="89"/>
  <c r="R12" i="89"/>
  <c r="S12" i="89"/>
  <c r="T12" i="89"/>
  <c r="U12" i="89"/>
  <c r="W12" i="89"/>
  <c r="V12" i="89"/>
  <c r="C13" i="89"/>
  <c r="B13" i="89"/>
  <c r="D13" i="89"/>
  <c r="E13" i="89"/>
  <c r="F13" i="89"/>
  <c r="G13" i="89"/>
  <c r="H13" i="89"/>
  <c r="I13" i="89"/>
  <c r="J13" i="89"/>
  <c r="N13" i="89"/>
  <c r="R13" i="89"/>
  <c r="S13" i="89"/>
  <c r="T13" i="89"/>
  <c r="U13" i="89"/>
  <c r="W13" i="89"/>
  <c r="V13" i="89"/>
  <c r="C14" i="89"/>
  <c r="B14" i="89"/>
  <c r="D14" i="89"/>
  <c r="E14" i="89"/>
  <c r="F14" i="89"/>
  <c r="G14" i="89"/>
  <c r="H14" i="89"/>
  <c r="I14" i="89"/>
  <c r="J14" i="89"/>
  <c r="K14" i="89"/>
  <c r="N14" i="89"/>
  <c r="R14" i="89"/>
  <c r="S14" i="89"/>
  <c r="T14" i="89"/>
  <c r="U14" i="89"/>
  <c r="W14" i="89"/>
  <c r="V14" i="89"/>
  <c r="C15" i="89"/>
  <c r="B15" i="89"/>
  <c r="D15" i="89"/>
  <c r="E15" i="89"/>
  <c r="F15" i="89"/>
  <c r="G15" i="89"/>
  <c r="H15" i="89"/>
  <c r="I15" i="89"/>
  <c r="J15" i="89"/>
  <c r="K15" i="89"/>
  <c r="L15" i="89"/>
  <c r="N15" i="89"/>
  <c r="R15" i="89"/>
  <c r="S15" i="89"/>
  <c r="T15" i="89"/>
  <c r="U15" i="89"/>
  <c r="W15" i="89"/>
  <c r="V15" i="89"/>
  <c r="C16" i="89"/>
  <c r="B16" i="89"/>
  <c r="D16" i="89"/>
  <c r="E16" i="89"/>
  <c r="F16" i="89"/>
  <c r="G16" i="89"/>
  <c r="H16" i="89"/>
  <c r="I16" i="89"/>
  <c r="J16" i="89"/>
  <c r="K16" i="89"/>
  <c r="L16" i="89"/>
  <c r="M16" i="89"/>
  <c r="N16" i="89"/>
  <c r="R16" i="89"/>
  <c r="S16" i="89"/>
  <c r="T16" i="89"/>
  <c r="U16" i="89"/>
  <c r="W16" i="89"/>
  <c r="V16" i="89"/>
  <c r="D16" i="35"/>
  <c r="E16" i="35"/>
  <c r="F16" i="35"/>
  <c r="G16" i="35"/>
  <c r="H16" i="35"/>
  <c r="I16" i="35"/>
  <c r="J16" i="35"/>
  <c r="K16" i="35"/>
  <c r="L16" i="35"/>
  <c r="E2" i="94"/>
  <c r="D4" i="94"/>
  <c r="B16" i="35"/>
  <c r="C2" i="94"/>
  <c r="B4" i="94"/>
  <c r="C16" i="94"/>
  <c r="C15" i="94"/>
  <c r="D16" i="94"/>
  <c r="C14" i="94"/>
  <c r="E16" i="94"/>
  <c r="C13" i="94"/>
  <c r="F16" i="94"/>
  <c r="C12" i="94"/>
  <c r="G16" i="94"/>
  <c r="C11" i="94"/>
  <c r="H16" i="94"/>
  <c r="C10" i="94"/>
  <c r="I16" i="94"/>
  <c r="C9" i="94"/>
  <c r="J16" i="94"/>
  <c r="C8" i="94"/>
  <c r="K16" i="94"/>
  <c r="L16" i="94"/>
  <c r="M16" i="94"/>
  <c r="W16" i="94"/>
  <c r="S16" i="35"/>
  <c r="G2" i="94"/>
  <c r="F4" i="94"/>
  <c r="S16" i="94"/>
  <c r="T16" i="35"/>
  <c r="I2" i="94"/>
  <c r="H4" i="94"/>
  <c r="T16" i="94"/>
  <c r="U16" i="94"/>
  <c r="B16" i="94"/>
  <c r="V16" i="94"/>
  <c r="R16" i="94"/>
  <c r="N16" i="94"/>
  <c r="D15" i="94"/>
  <c r="E15" i="94"/>
  <c r="F15" i="94"/>
  <c r="G15" i="94"/>
  <c r="H15" i="94"/>
  <c r="I15" i="94"/>
  <c r="J15" i="94"/>
  <c r="K15" i="94"/>
  <c r="L15" i="94"/>
  <c r="W15" i="94"/>
  <c r="S15" i="94"/>
  <c r="T15" i="94"/>
  <c r="U15" i="94"/>
  <c r="B15" i="94"/>
  <c r="V15" i="94"/>
  <c r="R15" i="94"/>
  <c r="N15" i="94"/>
  <c r="D14" i="94"/>
  <c r="E14" i="94"/>
  <c r="F14" i="94"/>
  <c r="G14" i="94"/>
  <c r="H14" i="94"/>
  <c r="I14" i="94"/>
  <c r="J14" i="94"/>
  <c r="K14" i="94"/>
  <c r="W14" i="94"/>
  <c r="S14" i="94"/>
  <c r="T14" i="94"/>
  <c r="U14" i="94"/>
  <c r="B14" i="94"/>
  <c r="V14" i="94"/>
  <c r="R14" i="94"/>
  <c r="N14" i="94"/>
  <c r="D13" i="94"/>
  <c r="E13" i="94"/>
  <c r="F13" i="94"/>
  <c r="G13" i="94"/>
  <c r="H13" i="94"/>
  <c r="I13" i="94"/>
  <c r="J13" i="94"/>
  <c r="W13" i="94"/>
  <c r="S13" i="94"/>
  <c r="T13" i="94"/>
  <c r="U13" i="94"/>
  <c r="B13" i="94"/>
  <c r="V13" i="94"/>
  <c r="R13" i="94"/>
  <c r="N13" i="94"/>
  <c r="D12" i="94"/>
  <c r="E12" i="94"/>
  <c r="F12" i="94"/>
  <c r="G12" i="94"/>
  <c r="H12" i="94"/>
  <c r="I12" i="94"/>
  <c r="W12" i="94"/>
  <c r="S12" i="94"/>
  <c r="T12" i="94"/>
  <c r="U12" i="94"/>
  <c r="B12" i="94"/>
  <c r="V12" i="94"/>
  <c r="R12" i="94"/>
  <c r="N12" i="94"/>
  <c r="D11" i="94"/>
  <c r="E11" i="94"/>
  <c r="F11" i="94"/>
  <c r="G11" i="94"/>
  <c r="H11" i="94"/>
  <c r="W11" i="94"/>
  <c r="S11" i="94"/>
  <c r="T11" i="94"/>
  <c r="U11" i="94"/>
  <c r="B11" i="94"/>
  <c r="V11" i="94"/>
  <c r="R11" i="94"/>
  <c r="N11" i="94"/>
  <c r="D10" i="94"/>
  <c r="E10" i="94"/>
  <c r="F10" i="94"/>
  <c r="G10" i="94"/>
  <c r="W10" i="94"/>
  <c r="S10" i="94"/>
  <c r="T10" i="94"/>
  <c r="U10" i="94"/>
  <c r="B10" i="94"/>
  <c r="V10" i="94"/>
  <c r="R10" i="94"/>
  <c r="N10" i="94"/>
  <c r="D9" i="94"/>
  <c r="E9" i="94"/>
  <c r="F9" i="94"/>
  <c r="W9" i="94"/>
  <c r="S9" i="94"/>
  <c r="T9" i="94"/>
  <c r="U9" i="94"/>
  <c r="B9" i="94"/>
  <c r="V9" i="94"/>
  <c r="R9" i="94"/>
  <c r="N9" i="94"/>
  <c r="D8" i="94"/>
  <c r="E8" i="94"/>
  <c r="W8" i="94"/>
  <c r="S8" i="94"/>
  <c r="T8" i="94"/>
  <c r="U8" i="94"/>
  <c r="B8" i="94"/>
  <c r="V8" i="94"/>
  <c r="R8" i="94"/>
  <c r="N8" i="94"/>
  <c r="D7" i="94"/>
  <c r="W7" i="94"/>
  <c r="S7" i="94"/>
  <c r="T7" i="94"/>
  <c r="U7" i="94"/>
  <c r="B7" i="94"/>
  <c r="V7" i="94"/>
  <c r="R7" i="94"/>
  <c r="N7" i="94"/>
  <c r="D15" i="35"/>
  <c r="E15" i="35"/>
  <c r="F15" i="35"/>
  <c r="G15" i="35"/>
  <c r="H15" i="35"/>
  <c r="I15" i="35"/>
  <c r="J15" i="35"/>
  <c r="K15" i="35"/>
  <c r="E2" i="93"/>
  <c r="D4" i="93"/>
  <c r="B15" i="35"/>
  <c r="C2" i="93"/>
  <c r="B4" i="93"/>
  <c r="C16" i="93"/>
  <c r="C15" i="93"/>
  <c r="D16" i="93"/>
  <c r="C14" i="93"/>
  <c r="E16" i="93"/>
  <c r="C13" i="93"/>
  <c r="F16" i="93"/>
  <c r="C12" i="93"/>
  <c r="G16" i="93"/>
  <c r="C11" i="93"/>
  <c r="H16" i="93"/>
  <c r="C10" i="93"/>
  <c r="I16" i="93"/>
  <c r="C9" i="93"/>
  <c r="J16" i="93"/>
  <c r="C8" i="93"/>
  <c r="K16" i="93"/>
  <c r="L16" i="93"/>
  <c r="M16" i="93"/>
  <c r="W16" i="93"/>
  <c r="S15" i="35"/>
  <c r="G2" i="93"/>
  <c r="F4" i="93"/>
  <c r="S16" i="93"/>
  <c r="T15" i="35"/>
  <c r="I2" i="93"/>
  <c r="H4" i="93"/>
  <c r="T16" i="93"/>
  <c r="U16" i="93"/>
  <c r="B16" i="93"/>
  <c r="V16" i="93"/>
  <c r="R16" i="93"/>
  <c r="N16" i="93"/>
  <c r="D15" i="93"/>
  <c r="E15" i="93"/>
  <c r="F15" i="93"/>
  <c r="G15" i="93"/>
  <c r="H15" i="93"/>
  <c r="I15" i="93"/>
  <c r="J15" i="93"/>
  <c r="K15" i="93"/>
  <c r="L15" i="93"/>
  <c r="W15" i="93"/>
  <c r="S15" i="93"/>
  <c r="T15" i="93"/>
  <c r="U15" i="93"/>
  <c r="B15" i="93"/>
  <c r="V15" i="93"/>
  <c r="R15" i="93"/>
  <c r="N15" i="93"/>
  <c r="D14" i="93"/>
  <c r="E14" i="93"/>
  <c r="F14" i="93"/>
  <c r="G14" i="93"/>
  <c r="H14" i="93"/>
  <c r="I14" i="93"/>
  <c r="J14" i="93"/>
  <c r="K14" i="93"/>
  <c r="W14" i="93"/>
  <c r="S14" i="93"/>
  <c r="T14" i="93"/>
  <c r="U14" i="93"/>
  <c r="B14" i="93"/>
  <c r="V14" i="93"/>
  <c r="R14" i="93"/>
  <c r="N14" i="93"/>
  <c r="D13" i="93"/>
  <c r="E13" i="93"/>
  <c r="F13" i="93"/>
  <c r="G13" i="93"/>
  <c r="H13" i="93"/>
  <c r="I13" i="93"/>
  <c r="J13" i="93"/>
  <c r="W13" i="93"/>
  <c r="S13" i="93"/>
  <c r="T13" i="93"/>
  <c r="U13" i="93"/>
  <c r="B13" i="93"/>
  <c r="V13" i="93"/>
  <c r="R13" i="93"/>
  <c r="N13" i="93"/>
  <c r="D12" i="93"/>
  <c r="E12" i="93"/>
  <c r="F12" i="93"/>
  <c r="G12" i="93"/>
  <c r="H12" i="93"/>
  <c r="I12" i="93"/>
  <c r="W12" i="93"/>
  <c r="S12" i="93"/>
  <c r="T12" i="93"/>
  <c r="U12" i="93"/>
  <c r="B12" i="93"/>
  <c r="V12" i="93"/>
  <c r="R12" i="93"/>
  <c r="N12" i="93"/>
  <c r="D11" i="93"/>
  <c r="E11" i="93"/>
  <c r="F11" i="93"/>
  <c r="G11" i="93"/>
  <c r="H11" i="93"/>
  <c r="W11" i="93"/>
  <c r="S11" i="93"/>
  <c r="T11" i="93"/>
  <c r="U11" i="93"/>
  <c r="B11" i="93"/>
  <c r="V11" i="93"/>
  <c r="R11" i="93"/>
  <c r="N11" i="93"/>
  <c r="D10" i="93"/>
  <c r="E10" i="93"/>
  <c r="F10" i="93"/>
  <c r="G10" i="93"/>
  <c r="W10" i="93"/>
  <c r="S10" i="93"/>
  <c r="T10" i="93"/>
  <c r="U10" i="93"/>
  <c r="B10" i="93"/>
  <c r="V10" i="93"/>
  <c r="R10" i="93"/>
  <c r="N10" i="93"/>
  <c r="D9" i="93"/>
  <c r="E9" i="93"/>
  <c r="F9" i="93"/>
  <c r="W9" i="93"/>
  <c r="S9" i="93"/>
  <c r="T9" i="93"/>
  <c r="U9" i="93"/>
  <c r="B9" i="93"/>
  <c r="V9" i="93"/>
  <c r="R9" i="93"/>
  <c r="N9" i="93"/>
  <c r="D8" i="93"/>
  <c r="E8" i="93"/>
  <c r="W8" i="93"/>
  <c r="S8" i="93"/>
  <c r="T8" i="93"/>
  <c r="U8" i="93"/>
  <c r="B8" i="93"/>
  <c r="V8" i="93"/>
  <c r="R8" i="93"/>
  <c r="N8" i="93"/>
  <c r="D7" i="93"/>
  <c r="W7" i="93"/>
  <c r="S7" i="93"/>
  <c r="T7" i="93"/>
  <c r="U7" i="93"/>
  <c r="B7" i="93"/>
  <c r="V7" i="93"/>
  <c r="R7" i="93"/>
  <c r="N7" i="93"/>
  <c r="D14" i="35"/>
  <c r="E14" i="35"/>
  <c r="F14" i="35"/>
  <c r="G14" i="35"/>
  <c r="H14" i="35"/>
  <c r="I14" i="35"/>
  <c r="J14" i="35"/>
  <c r="E2" i="92"/>
  <c r="D4" i="92"/>
  <c r="B14" i="35"/>
  <c r="C2" i="92"/>
  <c r="B4" i="92"/>
  <c r="C16" i="92"/>
  <c r="C15" i="92"/>
  <c r="D16" i="92"/>
  <c r="C14" i="92"/>
  <c r="E16" i="92"/>
  <c r="C13" i="92"/>
  <c r="F16" i="92"/>
  <c r="C12" i="92"/>
  <c r="G16" i="92"/>
  <c r="C11" i="92"/>
  <c r="H16" i="92"/>
  <c r="C10" i="92"/>
  <c r="I16" i="92"/>
  <c r="C9" i="92"/>
  <c r="J16" i="92"/>
  <c r="C8" i="92"/>
  <c r="K16" i="92"/>
  <c r="L16" i="92"/>
  <c r="M16" i="92"/>
  <c r="W16" i="92"/>
  <c r="S14" i="35"/>
  <c r="G2" i="92"/>
  <c r="F4" i="92"/>
  <c r="S16" i="92"/>
  <c r="T14" i="35"/>
  <c r="I2" i="92"/>
  <c r="H4" i="92"/>
  <c r="T16" i="92"/>
  <c r="U16" i="92"/>
  <c r="B16" i="92"/>
  <c r="V16" i="92"/>
  <c r="R16" i="92"/>
  <c r="N16" i="92"/>
  <c r="D15" i="92"/>
  <c r="E15" i="92"/>
  <c r="F15" i="92"/>
  <c r="G15" i="92"/>
  <c r="H15" i="92"/>
  <c r="I15" i="92"/>
  <c r="J15" i="92"/>
  <c r="K15" i="92"/>
  <c r="L15" i="92"/>
  <c r="W15" i="92"/>
  <c r="S15" i="92"/>
  <c r="T15" i="92"/>
  <c r="U15" i="92"/>
  <c r="B15" i="92"/>
  <c r="V15" i="92"/>
  <c r="R15" i="92"/>
  <c r="N15" i="92"/>
  <c r="D14" i="92"/>
  <c r="E14" i="92"/>
  <c r="F14" i="92"/>
  <c r="G14" i="92"/>
  <c r="H14" i="92"/>
  <c r="I14" i="92"/>
  <c r="J14" i="92"/>
  <c r="K14" i="92"/>
  <c r="W14" i="92"/>
  <c r="S14" i="92"/>
  <c r="T14" i="92"/>
  <c r="U14" i="92"/>
  <c r="B14" i="92"/>
  <c r="V14" i="92"/>
  <c r="R14" i="92"/>
  <c r="N14" i="92"/>
  <c r="D13" i="92"/>
  <c r="E13" i="92"/>
  <c r="F13" i="92"/>
  <c r="G13" i="92"/>
  <c r="H13" i="92"/>
  <c r="I13" i="92"/>
  <c r="J13" i="92"/>
  <c r="W13" i="92"/>
  <c r="S13" i="92"/>
  <c r="T13" i="92"/>
  <c r="U13" i="92"/>
  <c r="B13" i="92"/>
  <c r="V13" i="92"/>
  <c r="R13" i="92"/>
  <c r="N13" i="92"/>
  <c r="D12" i="92"/>
  <c r="E12" i="92"/>
  <c r="F12" i="92"/>
  <c r="G12" i="92"/>
  <c r="H12" i="92"/>
  <c r="I12" i="92"/>
  <c r="W12" i="92"/>
  <c r="S12" i="92"/>
  <c r="T12" i="92"/>
  <c r="U12" i="92"/>
  <c r="B12" i="92"/>
  <c r="V12" i="92"/>
  <c r="R12" i="92"/>
  <c r="N12" i="92"/>
  <c r="D11" i="92"/>
  <c r="E11" i="92"/>
  <c r="F11" i="92"/>
  <c r="G11" i="92"/>
  <c r="H11" i="92"/>
  <c r="W11" i="92"/>
  <c r="S11" i="92"/>
  <c r="T11" i="92"/>
  <c r="U11" i="92"/>
  <c r="B11" i="92"/>
  <c r="V11" i="92"/>
  <c r="R11" i="92"/>
  <c r="N11" i="92"/>
  <c r="D10" i="92"/>
  <c r="E10" i="92"/>
  <c r="F10" i="92"/>
  <c r="G10" i="92"/>
  <c r="W10" i="92"/>
  <c r="S10" i="92"/>
  <c r="T10" i="92"/>
  <c r="U10" i="92"/>
  <c r="B10" i="92"/>
  <c r="V10" i="92"/>
  <c r="R10" i="92"/>
  <c r="N10" i="92"/>
  <c r="D9" i="92"/>
  <c r="E9" i="92"/>
  <c r="F9" i="92"/>
  <c r="W9" i="92"/>
  <c r="S9" i="92"/>
  <c r="T9" i="92"/>
  <c r="U9" i="92"/>
  <c r="B9" i="92"/>
  <c r="V9" i="92"/>
  <c r="R9" i="92"/>
  <c r="N9" i="92"/>
  <c r="D8" i="92"/>
  <c r="E8" i="92"/>
  <c r="W8" i="92"/>
  <c r="S8" i="92"/>
  <c r="T8" i="92"/>
  <c r="U8" i="92"/>
  <c r="B8" i="92"/>
  <c r="V8" i="92"/>
  <c r="R8" i="92"/>
  <c r="N8" i="92"/>
  <c r="D7" i="92"/>
  <c r="W7" i="92"/>
  <c r="S7" i="92"/>
  <c r="T7" i="92"/>
  <c r="U7" i="92"/>
  <c r="B7" i="92"/>
  <c r="V7" i="92"/>
  <c r="R7" i="92"/>
  <c r="N7" i="92"/>
  <c r="D12" i="35"/>
  <c r="E12" i="35"/>
  <c r="F12" i="35"/>
  <c r="G12" i="35"/>
  <c r="H12" i="35"/>
  <c r="E2" i="90"/>
  <c r="D4" i="90"/>
  <c r="B12" i="35"/>
  <c r="C2" i="90"/>
  <c r="B4" i="90"/>
  <c r="C16" i="90"/>
  <c r="C15" i="90"/>
  <c r="D16" i="90"/>
  <c r="C14" i="90"/>
  <c r="E16" i="90"/>
  <c r="C13" i="90"/>
  <c r="F16" i="90"/>
  <c r="C12" i="90"/>
  <c r="G16" i="90"/>
  <c r="C11" i="90"/>
  <c r="H16" i="90"/>
  <c r="C10" i="90"/>
  <c r="I16" i="90"/>
  <c r="C9" i="90"/>
  <c r="J16" i="90"/>
  <c r="C8" i="90"/>
  <c r="K16" i="90"/>
  <c r="L16" i="90"/>
  <c r="M16" i="90"/>
  <c r="W16" i="90"/>
  <c r="S12" i="35"/>
  <c r="G2" i="90"/>
  <c r="F4" i="90"/>
  <c r="S16" i="90"/>
  <c r="T12" i="35"/>
  <c r="I2" i="90"/>
  <c r="H4" i="90"/>
  <c r="T16" i="90"/>
  <c r="U16" i="90"/>
  <c r="B16" i="90"/>
  <c r="V16" i="90"/>
  <c r="R16" i="90"/>
  <c r="N16" i="90"/>
  <c r="D15" i="90"/>
  <c r="E15" i="90"/>
  <c r="F15" i="90"/>
  <c r="G15" i="90"/>
  <c r="H15" i="90"/>
  <c r="I15" i="90"/>
  <c r="J15" i="90"/>
  <c r="K15" i="90"/>
  <c r="L15" i="90"/>
  <c r="W15" i="90"/>
  <c r="S15" i="90"/>
  <c r="T15" i="90"/>
  <c r="U15" i="90"/>
  <c r="B15" i="90"/>
  <c r="V15" i="90"/>
  <c r="R15" i="90"/>
  <c r="N15" i="90"/>
  <c r="D14" i="90"/>
  <c r="E14" i="90"/>
  <c r="F14" i="90"/>
  <c r="G14" i="90"/>
  <c r="H14" i="90"/>
  <c r="I14" i="90"/>
  <c r="J14" i="90"/>
  <c r="K14" i="90"/>
  <c r="W14" i="90"/>
  <c r="S14" i="90"/>
  <c r="T14" i="90"/>
  <c r="U14" i="90"/>
  <c r="B14" i="90"/>
  <c r="V14" i="90"/>
  <c r="R14" i="90"/>
  <c r="N14" i="90"/>
  <c r="D13" i="90"/>
  <c r="E13" i="90"/>
  <c r="F13" i="90"/>
  <c r="G13" i="90"/>
  <c r="H13" i="90"/>
  <c r="I13" i="90"/>
  <c r="J13" i="90"/>
  <c r="W13" i="90"/>
  <c r="S13" i="90"/>
  <c r="T13" i="90"/>
  <c r="U13" i="90"/>
  <c r="B13" i="90"/>
  <c r="V13" i="90"/>
  <c r="R13" i="90"/>
  <c r="N13" i="90"/>
  <c r="D12" i="90"/>
  <c r="E12" i="90"/>
  <c r="F12" i="90"/>
  <c r="G12" i="90"/>
  <c r="H12" i="90"/>
  <c r="I12" i="90"/>
  <c r="W12" i="90"/>
  <c r="S12" i="90"/>
  <c r="T12" i="90"/>
  <c r="U12" i="90"/>
  <c r="B12" i="90"/>
  <c r="V12" i="90"/>
  <c r="R12" i="90"/>
  <c r="N12" i="90"/>
  <c r="D11" i="90"/>
  <c r="E11" i="90"/>
  <c r="F11" i="90"/>
  <c r="G11" i="90"/>
  <c r="H11" i="90"/>
  <c r="W11" i="90"/>
  <c r="S11" i="90"/>
  <c r="T11" i="90"/>
  <c r="U11" i="90"/>
  <c r="B11" i="90"/>
  <c r="V11" i="90"/>
  <c r="R11" i="90"/>
  <c r="N11" i="90"/>
  <c r="D10" i="90"/>
  <c r="E10" i="90"/>
  <c r="F10" i="90"/>
  <c r="G10" i="90"/>
  <c r="W10" i="90"/>
  <c r="S10" i="90"/>
  <c r="T10" i="90"/>
  <c r="U10" i="90"/>
  <c r="B10" i="90"/>
  <c r="V10" i="90"/>
  <c r="R10" i="90"/>
  <c r="N10" i="90"/>
  <c r="D9" i="90"/>
  <c r="E9" i="90"/>
  <c r="F9" i="90"/>
  <c r="W9" i="90"/>
  <c r="S9" i="90"/>
  <c r="T9" i="90"/>
  <c r="U9" i="90"/>
  <c r="B9" i="90"/>
  <c r="V9" i="90"/>
  <c r="R9" i="90"/>
  <c r="N9" i="90"/>
  <c r="D8" i="90"/>
  <c r="E8" i="90"/>
  <c r="W8" i="90"/>
  <c r="S8" i="90"/>
  <c r="T8" i="90"/>
  <c r="U8" i="90"/>
  <c r="B8" i="90"/>
  <c r="V8" i="90"/>
  <c r="R8" i="90"/>
  <c r="N8" i="90"/>
  <c r="D7" i="90"/>
  <c r="W7" i="90"/>
  <c r="S7" i="90"/>
  <c r="T7" i="90"/>
  <c r="U7" i="90"/>
  <c r="B7" i="90"/>
  <c r="V7" i="90"/>
  <c r="R7" i="90"/>
  <c r="N7" i="90"/>
  <c r="D11" i="35"/>
  <c r="E11" i="35"/>
  <c r="F11" i="35"/>
  <c r="G11" i="35"/>
  <c r="E2" i="88"/>
  <c r="D4" i="88"/>
  <c r="B11" i="35"/>
  <c r="C2" i="88"/>
  <c r="B4" i="88"/>
  <c r="C16" i="88"/>
  <c r="C15" i="88"/>
  <c r="D16" i="88"/>
  <c r="C14" i="88"/>
  <c r="E16" i="88"/>
  <c r="C13" i="88"/>
  <c r="F16" i="88"/>
  <c r="C12" i="88"/>
  <c r="G16" i="88"/>
  <c r="C11" i="88"/>
  <c r="H16" i="88"/>
  <c r="C10" i="88"/>
  <c r="I16" i="88"/>
  <c r="C9" i="88"/>
  <c r="J16" i="88"/>
  <c r="C8" i="88"/>
  <c r="K16" i="88"/>
  <c r="L16" i="88"/>
  <c r="M16" i="88"/>
  <c r="W16" i="88"/>
  <c r="S11" i="35"/>
  <c r="G2" i="88"/>
  <c r="F4" i="88"/>
  <c r="S16" i="88"/>
  <c r="T11" i="35"/>
  <c r="I2" i="88"/>
  <c r="H4" i="88"/>
  <c r="T16" i="88"/>
  <c r="U16" i="88"/>
  <c r="B16" i="88"/>
  <c r="V16" i="88"/>
  <c r="R16" i="88"/>
  <c r="N16" i="88"/>
  <c r="D15" i="88"/>
  <c r="E15" i="88"/>
  <c r="F15" i="88"/>
  <c r="G15" i="88"/>
  <c r="H15" i="88"/>
  <c r="I15" i="88"/>
  <c r="J15" i="88"/>
  <c r="K15" i="88"/>
  <c r="L15" i="88"/>
  <c r="W15" i="88"/>
  <c r="S15" i="88"/>
  <c r="T15" i="88"/>
  <c r="U15" i="88"/>
  <c r="B15" i="88"/>
  <c r="V15" i="88"/>
  <c r="R15" i="88"/>
  <c r="N15" i="88"/>
  <c r="D14" i="88"/>
  <c r="E14" i="88"/>
  <c r="F14" i="88"/>
  <c r="G14" i="88"/>
  <c r="H14" i="88"/>
  <c r="I14" i="88"/>
  <c r="J14" i="88"/>
  <c r="K14" i="88"/>
  <c r="W14" i="88"/>
  <c r="S14" i="88"/>
  <c r="T14" i="88"/>
  <c r="U14" i="88"/>
  <c r="B14" i="88"/>
  <c r="V14" i="88"/>
  <c r="R14" i="88"/>
  <c r="N14" i="88"/>
  <c r="D13" i="88"/>
  <c r="E13" i="88"/>
  <c r="F13" i="88"/>
  <c r="G13" i="88"/>
  <c r="H13" i="88"/>
  <c r="I13" i="88"/>
  <c r="J13" i="88"/>
  <c r="W13" i="88"/>
  <c r="S13" i="88"/>
  <c r="T13" i="88"/>
  <c r="U13" i="88"/>
  <c r="B13" i="88"/>
  <c r="V13" i="88"/>
  <c r="R13" i="88"/>
  <c r="N13" i="88"/>
  <c r="D12" i="88"/>
  <c r="E12" i="88"/>
  <c r="F12" i="88"/>
  <c r="G12" i="88"/>
  <c r="H12" i="88"/>
  <c r="I12" i="88"/>
  <c r="W12" i="88"/>
  <c r="S12" i="88"/>
  <c r="T12" i="88"/>
  <c r="U12" i="88"/>
  <c r="B12" i="88"/>
  <c r="V12" i="88"/>
  <c r="R12" i="88"/>
  <c r="N12" i="88"/>
  <c r="D11" i="88"/>
  <c r="E11" i="88"/>
  <c r="F11" i="88"/>
  <c r="G11" i="88"/>
  <c r="H11" i="88"/>
  <c r="W11" i="88"/>
  <c r="S11" i="88"/>
  <c r="T11" i="88"/>
  <c r="U11" i="88"/>
  <c r="B11" i="88"/>
  <c r="V11" i="88"/>
  <c r="R11" i="88"/>
  <c r="N11" i="88"/>
  <c r="D10" i="88"/>
  <c r="E10" i="88"/>
  <c r="F10" i="88"/>
  <c r="G10" i="88"/>
  <c r="W10" i="88"/>
  <c r="S10" i="88"/>
  <c r="T10" i="88"/>
  <c r="U10" i="88"/>
  <c r="B10" i="88"/>
  <c r="V10" i="88"/>
  <c r="R10" i="88"/>
  <c r="N10" i="88"/>
  <c r="D9" i="88"/>
  <c r="E9" i="88"/>
  <c r="F9" i="88"/>
  <c r="W9" i="88"/>
  <c r="S9" i="88"/>
  <c r="T9" i="88"/>
  <c r="U9" i="88"/>
  <c r="B9" i="88"/>
  <c r="V9" i="88"/>
  <c r="R9" i="88"/>
  <c r="N9" i="88"/>
  <c r="D8" i="88"/>
  <c r="E8" i="88"/>
  <c r="W8" i="88"/>
  <c r="S8" i="88"/>
  <c r="T8" i="88"/>
  <c r="U8" i="88"/>
  <c r="B8" i="88"/>
  <c r="V8" i="88"/>
  <c r="R8" i="88"/>
  <c r="N8" i="88"/>
  <c r="D7" i="88"/>
  <c r="W7" i="88"/>
  <c r="S7" i="88"/>
  <c r="T7" i="88"/>
  <c r="U7" i="88"/>
  <c r="B7" i="88"/>
  <c r="V7" i="88"/>
  <c r="R7" i="88"/>
  <c r="N7" i="88"/>
  <c r="D9" i="35"/>
  <c r="E9" i="35"/>
  <c r="E2" i="80"/>
  <c r="D4" i="80"/>
  <c r="B9" i="35"/>
  <c r="C2" i="80"/>
  <c r="B4" i="80"/>
  <c r="C16" i="80"/>
  <c r="C15" i="80"/>
  <c r="D16" i="80"/>
  <c r="C14" i="80"/>
  <c r="E16" i="80"/>
  <c r="C13" i="80"/>
  <c r="F16" i="80"/>
  <c r="C12" i="80"/>
  <c r="G16" i="80"/>
  <c r="C11" i="80"/>
  <c r="H16" i="80"/>
  <c r="C10" i="80"/>
  <c r="I16" i="80"/>
  <c r="C9" i="80"/>
  <c r="J16" i="80"/>
  <c r="C8" i="80"/>
  <c r="K16" i="80"/>
  <c r="L16" i="80"/>
  <c r="M16" i="80"/>
  <c r="W16" i="80"/>
  <c r="G2" i="80"/>
  <c r="F4" i="80"/>
  <c r="S16" i="80"/>
  <c r="I2" i="80"/>
  <c r="H4" i="80"/>
  <c r="T16" i="80"/>
  <c r="U16" i="80"/>
  <c r="B16" i="80"/>
  <c r="V16" i="80"/>
  <c r="R16" i="80"/>
  <c r="N16" i="80"/>
  <c r="D15" i="80"/>
  <c r="E15" i="80"/>
  <c r="F15" i="80"/>
  <c r="G15" i="80"/>
  <c r="H15" i="80"/>
  <c r="I15" i="80"/>
  <c r="J15" i="80"/>
  <c r="K15" i="80"/>
  <c r="L15" i="80"/>
  <c r="W15" i="80"/>
  <c r="S15" i="80"/>
  <c r="T15" i="80"/>
  <c r="U15" i="80"/>
  <c r="B15" i="80"/>
  <c r="V15" i="80"/>
  <c r="R15" i="80"/>
  <c r="N15" i="80"/>
  <c r="D14" i="80"/>
  <c r="E14" i="80"/>
  <c r="F14" i="80"/>
  <c r="G14" i="80"/>
  <c r="H14" i="80"/>
  <c r="I14" i="80"/>
  <c r="J14" i="80"/>
  <c r="K14" i="80"/>
  <c r="W14" i="80"/>
  <c r="S14" i="80"/>
  <c r="T14" i="80"/>
  <c r="U14" i="80"/>
  <c r="B14" i="80"/>
  <c r="V14" i="80"/>
  <c r="R14" i="80"/>
  <c r="N14" i="80"/>
  <c r="D13" i="80"/>
  <c r="E13" i="80"/>
  <c r="F13" i="80"/>
  <c r="G13" i="80"/>
  <c r="H13" i="80"/>
  <c r="I13" i="80"/>
  <c r="J13" i="80"/>
  <c r="W13" i="80"/>
  <c r="S13" i="80"/>
  <c r="T13" i="80"/>
  <c r="U13" i="80"/>
  <c r="B13" i="80"/>
  <c r="V13" i="80"/>
  <c r="R13" i="80"/>
  <c r="N13" i="80"/>
  <c r="D12" i="80"/>
  <c r="E12" i="80"/>
  <c r="F12" i="80"/>
  <c r="G12" i="80"/>
  <c r="H12" i="80"/>
  <c r="I12" i="80"/>
  <c r="W12" i="80"/>
  <c r="S12" i="80"/>
  <c r="T12" i="80"/>
  <c r="U12" i="80"/>
  <c r="B12" i="80"/>
  <c r="V12" i="80"/>
  <c r="R12" i="80"/>
  <c r="N12" i="80"/>
  <c r="D11" i="80"/>
  <c r="E11" i="80"/>
  <c r="F11" i="80"/>
  <c r="G11" i="80"/>
  <c r="H11" i="80"/>
  <c r="W11" i="80"/>
  <c r="S11" i="80"/>
  <c r="T11" i="80"/>
  <c r="U11" i="80"/>
  <c r="B11" i="80"/>
  <c r="V11" i="80"/>
  <c r="R11" i="80"/>
  <c r="N11" i="80"/>
  <c r="D10" i="80"/>
  <c r="E10" i="80"/>
  <c r="F10" i="80"/>
  <c r="G10" i="80"/>
  <c r="W10" i="80"/>
  <c r="S10" i="80"/>
  <c r="T10" i="80"/>
  <c r="U10" i="80"/>
  <c r="B10" i="80"/>
  <c r="V10" i="80"/>
  <c r="R10" i="80"/>
  <c r="N10" i="80"/>
  <c r="D9" i="80"/>
  <c r="E9" i="80"/>
  <c r="F9" i="80"/>
  <c r="W9" i="80"/>
  <c r="S9" i="80"/>
  <c r="T9" i="80"/>
  <c r="U9" i="80"/>
  <c r="B9" i="80"/>
  <c r="V9" i="80"/>
  <c r="R9" i="80"/>
  <c r="N9" i="80"/>
  <c r="D8" i="80"/>
  <c r="E8" i="80"/>
  <c r="W8" i="80"/>
  <c r="S8" i="80"/>
  <c r="T8" i="80"/>
  <c r="U8" i="80"/>
  <c r="B8" i="80"/>
  <c r="V8" i="80"/>
  <c r="R8" i="80"/>
  <c r="N8" i="80"/>
  <c r="D7" i="80"/>
  <c r="W7" i="80"/>
  <c r="S7" i="80"/>
  <c r="T7" i="80"/>
  <c r="U7" i="80"/>
  <c r="B7" i="80"/>
  <c r="V7" i="80"/>
  <c r="R7" i="80"/>
  <c r="N7" i="80"/>
  <c r="D10" i="35"/>
  <c r="E10" i="35"/>
  <c r="F10" i="35"/>
  <c r="E2" i="87"/>
  <c r="D4" i="87"/>
  <c r="B10" i="35"/>
  <c r="C2" i="87"/>
  <c r="B4" i="87"/>
  <c r="C16" i="87"/>
  <c r="C15" i="87"/>
  <c r="D16" i="87"/>
  <c r="C14" i="87"/>
  <c r="E16" i="87"/>
  <c r="C13" i="87"/>
  <c r="F16" i="87"/>
  <c r="C12" i="87"/>
  <c r="G16" i="87"/>
  <c r="C11" i="87"/>
  <c r="H16" i="87"/>
  <c r="C10" i="87"/>
  <c r="I16" i="87"/>
  <c r="C9" i="87"/>
  <c r="J16" i="87"/>
  <c r="C8" i="87"/>
  <c r="K16" i="87"/>
  <c r="L16" i="87"/>
  <c r="M16" i="87"/>
  <c r="W16" i="87"/>
  <c r="S10" i="35"/>
  <c r="G2" i="87"/>
  <c r="F4" i="87"/>
  <c r="S16" i="87"/>
  <c r="T10" i="35"/>
  <c r="I2" i="87"/>
  <c r="H4" i="87"/>
  <c r="T16" i="87"/>
  <c r="U16" i="87"/>
  <c r="B16" i="87"/>
  <c r="V16" i="87"/>
  <c r="R16" i="87"/>
  <c r="N16" i="87"/>
  <c r="D15" i="87"/>
  <c r="E15" i="87"/>
  <c r="F15" i="87"/>
  <c r="G15" i="87"/>
  <c r="H15" i="87"/>
  <c r="I15" i="87"/>
  <c r="J15" i="87"/>
  <c r="K15" i="87"/>
  <c r="L15" i="87"/>
  <c r="W15" i="87"/>
  <c r="S15" i="87"/>
  <c r="T15" i="87"/>
  <c r="U15" i="87"/>
  <c r="B15" i="87"/>
  <c r="V15" i="87"/>
  <c r="R15" i="87"/>
  <c r="N15" i="87"/>
  <c r="D14" i="87"/>
  <c r="E14" i="87"/>
  <c r="F14" i="87"/>
  <c r="G14" i="87"/>
  <c r="H14" i="87"/>
  <c r="I14" i="87"/>
  <c r="J14" i="87"/>
  <c r="K14" i="87"/>
  <c r="W14" i="87"/>
  <c r="S14" i="87"/>
  <c r="T14" i="87"/>
  <c r="U14" i="87"/>
  <c r="B14" i="87"/>
  <c r="V14" i="87"/>
  <c r="R14" i="87"/>
  <c r="N14" i="87"/>
  <c r="D13" i="87"/>
  <c r="E13" i="87"/>
  <c r="F13" i="87"/>
  <c r="G13" i="87"/>
  <c r="H13" i="87"/>
  <c r="I13" i="87"/>
  <c r="J13" i="87"/>
  <c r="W13" i="87"/>
  <c r="S13" i="87"/>
  <c r="T13" i="87"/>
  <c r="U13" i="87"/>
  <c r="B13" i="87"/>
  <c r="V13" i="87"/>
  <c r="R13" i="87"/>
  <c r="N13" i="87"/>
  <c r="D12" i="87"/>
  <c r="E12" i="87"/>
  <c r="F12" i="87"/>
  <c r="G12" i="87"/>
  <c r="H12" i="87"/>
  <c r="I12" i="87"/>
  <c r="W12" i="87"/>
  <c r="S12" i="87"/>
  <c r="T12" i="87"/>
  <c r="U12" i="87"/>
  <c r="B12" i="87"/>
  <c r="V12" i="87"/>
  <c r="R12" i="87"/>
  <c r="N12" i="87"/>
  <c r="D11" i="87"/>
  <c r="E11" i="87"/>
  <c r="F11" i="87"/>
  <c r="G11" i="87"/>
  <c r="H11" i="87"/>
  <c r="W11" i="87"/>
  <c r="S11" i="87"/>
  <c r="T11" i="87"/>
  <c r="U11" i="87"/>
  <c r="B11" i="87"/>
  <c r="V11" i="87"/>
  <c r="R11" i="87"/>
  <c r="N11" i="87"/>
  <c r="D10" i="87"/>
  <c r="E10" i="87"/>
  <c r="F10" i="87"/>
  <c r="G10" i="87"/>
  <c r="W10" i="87"/>
  <c r="S10" i="87"/>
  <c r="T10" i="87"/>
  <c r="U10" i="87"/>
  <c r="B10" i="87"/>
  <c r="V10" i="87"/>
  <c r="R10" i="87"/>
  <c r="N10" i="87"/>
  <c r="D9" i="87"/>
  <c r="E9" i="87"/>
  <c r="F9" i="87"/>
  <c r="W9" i="87"/>
  <c r="S9" i="87"/>
  <c r="T9" i="87"/>
  <c r="U9" i="87"/>
  <c r="B9" i="87"/>
  <c r="V9" i="87"/>
  <c r="R9" i="87"/>
  <c r="N9" i="87"/>
  <c r="D8" i="87"/>
  <c r="E8" i="87"/>
  <c r="W8" i="87"/>
  <c r="S8" i="87"/>
  <c r="T8" i="87"/>
  <c r="U8" i="87"/>
  <c r="B8" i="87"/>
  <c r="V8" i="87"/>
  <c r="R8" i="87"/>
  <c r="N8" i="87"/>
  <c r="D7" i="87"/>
  <c r="W7" i="87"/>
  <c r="S7" i="87"/>
  <c r="T7" i="87"/>
  <c r="U7" i="87"/>
  <c r="B7" i="87"/>
  <c r="V7" i="87"/>
  <c r="R7" i="87"/>
  <c r="N7" i="87"/>
  <c r="B15" i="95"/>
  <c r="N14" i="97"/>
  <c r="C15" i="95"/>
  <c r="O14" i="97"/>
  <c r="D15" i="95"/>
  <c r="P14" i="97"/>
  <c r="E15" i="95"/>
  <c r="Q14" i="97"/>
  <c r="D13" i="35"/>
  <c r="E13" i="35"/>
  <c r="F13" i="35"/>
  <c r="G13" i="35"/>
  <c r="H13" i="35"/>
  <c r="I13" i="35"/>
  <c r="E2" i="91"/>
  <c r="D4" i="91"/>
  <c r="B13" i="35"/>
  <c r="C2" i="91"/>
  <c r="B4" i="91"/>
  <c r="C9" i="91"/>
  <c r="B9" i="91"/>
  <c r="C8" i="91"/>
  <c r="D9" i="91"/>
  <c r="E9" i="91"/>
  <c r="F9" i="91"/>
  <c r="R9" i="91"/>
  <c r="F15" i="95"/>
  <c r="R14" i="97"/>
  <c r="G15" i="95"/>
  <c r="S14" i="97"/>
  <c r="H15" i="95"/>
  <c r="T14" i="97"/>
  <c r="I15" i="95"/>
  <c r="U14" i="97"/>
  <c r="J15" i="95"/>
  <c r="V14" i="97"/>
  <c r="B16" i="95"/>
  <c r="N15" i="97"/>
  <c r="C16" i="95"/>
  <c r="O15" i="97"/>
  <c r="D16" i="95"/>
  <c r="P15" i="97"/>
  <c r="E16" i="95"/>
  <c r="Q15" i="97"/>
  <c r="C10" i="91"/>
  <c r="B10" i="91"/>
  <c r="D10" i="91"/>
  <c r="E10" i="91"/>
  <c r="F10" i="91"/>
  <c r="G10" i="91"/>
  <c r="R10" i="91"/>
  <c r="F16" i="95"/>
  <c r="R15" i="97"/>
  <c r="G16" i="95"/>
  <c r="S15" i="97"/>
  <c r="H16" i="95"/>
  <c r="T15" i="97"/>
  <c r="I16" i="95"/>
  <c r="U15" i="97"/>
  <c r="J16" i="95"/>
  <c r="V15" i="97"/>
  <c r="C14" i="95"/>
  <c r="O13" i="97"/>
  <c r="D14" i="95"/>
  <c r="P13" i="97"/>
  <c r="E14" i="95"/>
  <c r="Q13" i="97"/>
  <c r="B8" i="91"/>
  <c r="D8" i="91"/>
  <c r="E8" i="91"/>
  <c r="R8" i="91"/>
  <c r="F14" i="95"/>
  <c r="R13" i="97"/>
  <c r="G14" i="95"/>
  <c r="S13" i="97"/>
  <c r="H14" i="95"/>
  <c r="T13" i="97"/>
  <c r="I14" i="95"/>
  <c r="U13" i="97"/>
  <c r="J14" i="95"/>
  <c r="V13" i="97"/>
  <c r="B14" i="95"/>
  <c r="N13" i="97"/>
  <c r="K2" i="112"/>
  <c r="K2" i="111"/>
  <c r="K2" i="110"/>
  <c r="K2" i="109"/>
  <c r="K2" i="108"/>
  <c r="K2" i="107"/>
  <c r="E42" i="35"/>
  <c r="D42" i="35"/>
  <c r="C42" i="35"/>
  <c r="B42" i="35"/>
  <c r="C2" i="99"/>
  <c r="F42" i="35"/>
  <c r="G42" i="35"/>
  <c r="H42" i="35"/>
  <c r="S42" i="35"/>
  <c r="G2" i="99"/>
  <c r="I42" i="35"/>
  <c r="E2" i="99"/>
  <c r="T42" i="35"/>
  <c r="I2" i="99"/>
  <c r="K2" i="99"/>
  <c r="K2" i="106"/>
  <c r="K2" i="105"/>
  <c r="K2" i="104"/>
  <c r="K2" i="103"/>
  <c r="K2" i="102"/>
  <c r="K2" i="101"/>
  <c r="K2" i="100"/>
  <c r="K2" i="89"/>
  <c r="K2" i="96"/>
  <c r="K2" i="94"/>
  <c r="K2" i="93"/>
  <c r="K2" i="92"/>
  <c r="S13" i="35"/>
  <c r="G2" i="91"/>
  <c r="T13" i="35"/>
  <c r="I2" i="91"/>
  <c r="K2" i="91"/>
  <c r="K2" i="90"/>
  <c r="K2" i="88"/>
  <c r="K2" i="87"/>
  <c r="K2" i="80"/>
  <c r="C19" i="80"/>
  <c r="B20" i="80"/>
  <c r="C20" i="80"/>
  <c r="D20" i="80"/>
  <c r="D19" i="80"/>
  <c r="E19" i="80"/>
  <c r="O22" i="97"/>
  <c r="O32" i="97"/>
  <c r="P22" i="97"/>
  <c r="P32" i="97"/>
  <c r="Q22" i="97"/>
  <c r="Q32" i="97"/>
  <c r="R22" i="97"/>
  <c r="R32" i="97"/>
  <c r="S22" i="97"/>
  <c r="S32" i="97"/>
  <c r="T22" i="97"/>
  <c r="T32" i="97"/>
  <c r="U22" i="97"/>
  <c r="U32" i="97"/>
  <c r="V22" i="97"/>
  <c r="V32" i="97"/>
  <c r="N22" i="97"/>
  <c r="N32" i="97"/>
  <c r="H24" i="12"/>
  <c r="W14" i="12"/>
  <c r="Q14" i="12"/>
  <c r="P14" i="12"/>
  <c r="O14" i="12"/>
  <c r="N14" i="12"/>
  <c r="M14" i="12"/>
  <c r="M24" i="12"/>
  <c r="N24" i="12"/>
  <c r="O24" i="12"/>
  <c r="P24" i="12"/>
  <c r="Q24" i="12"/>
  <c r="G24" i="12"/>
  <c r="F24" i="12"/>
  <c r="E24" i="12"/>
  <c r="D24" i="12"/>
  <c r="C24" i="12"/>
  <c r="L3" i="12"/>
  <c r="B3" i="12"/>
  <c r="H25" i="12"/>
  <c r="Q15" i="12"/>
  <c r="P15" i="12"/>
  <c r="O15" i="12"/>
  <c r="N15" i="12"/>
  <c r="M15" i="12"/>
  <c r="M25" i="12"/>
  <c r="N25" i="12"/>
  <c r="O25" i="12"/>
  <c r="P25" i="12"/>
  <c r="Q25" i="12"/>
  <c r="G25" i="12"/>
  <c r="F25" i="12"/>
  <c r="E25" i="12"/>
  <c r="D25" i="12"/>
  <c r="C25" i="12"/>
  <c r="L4" i="12"/>
  <c r="B4" i="12"/>
  <c r="H26" i="12"/>
  <c r="Q16" i="12"/>
  <c r="P16" i="12"/>
  <c r="O16" i="12"/>
  <c r="N16" i="12"/>
  <c r="M16" i="12"/>
  <c r="M26" i="12"/>
  <c r="N26" i="12"/>
  <c r="O26" i="12"/>
  <c r="P26" i="12"/>
  <c r="Q26" i="12"/>
  <c r="G26" i="12"/>
  <c r="F26" i="12"/>
  <c r="E26" i="12"/>
  <c r="D26" i="12"/>
  <c r="C26" i="12"/>
  <c r="L5" i="12"/>
  <c r="B5" i="12"/>
  <c r="H27" i="12"/>
  <c r="Q17" i="12"/>
  <c r="P17" i="12"/>
  <c r="O17" i="12"/>
  <c r="N17" i="12"/>
  <c r="M17" i="12"/>
  <c r="M27" i="12"/>
  <c r="N27" i="12"/>
  <c r="O27" i="12"/>
  <c r="P27" i="12"/>
  <c r="Q27" i="12"/>
  <c r="G27" i="12"/>
  <c r="F27" i="12"/>
  <c r="E27" i="12"/>
  <c r="D27" i="12"/>
  <c r="C27" i="12"/>
  <c r="L6" i="12"/>
  <c r="B6" i="12"/>
  <c r="H28" i="12"/>
  <c r="Q18" i="12"/>
  <c r="P18" i="12"/>
  <c r="O18" i="12"/>
  <c r="N18" i="12"/>
  <c r="M18" i="12"/>
  <c r="M28" i="12"/>
  <c r="N28" i="12"/>
  <c r="O28" i="12"/>
  <c r="P28" i="12"/>
  <c r="Q28" i="12"/>
  <c r="G28" i="12"/>
  <c r="F28" i="12"/>
  <c r="E28" i="12"/>
  <c r="D28" i="12"/>
  <c r="C28" i="12"/>
  <c r="L7" i="12"/>
  <c r="B7" i="12"/>
  <c r="B21" i="13"/>
  <c r="B22" i="15"/>
  <c r="B23" i="15"/>
  <c r="B24" i="15"/>
  <c r="B25" i="15"/>
  <c r="B26" i="15"/>
  <c r="B27" i="15"/>
  <c r="B28" i="15"/>
  <c r="B29" i="15"/>
  <c r="B30" i="15"/>
  <c r="B31" i="15"/>
  <c r="B21" i="14"/>
  <c r="B21" i="15"/>
  <c r="B20" i="14"/>
  <c r="H29" i="12"/>
  <c r="Q19" i="12"/>
  <c r="P19" i="12"/>
  <c r="O19" i="12"/>
  <c r="N19" i="12"/>
  <c r="M19" i="12"/>
  <c r="M29" i="12"/>
  <c r="N29" i="12"/>
  <c r="O29" i="12"/>
  <c r="P29" i="12"/>
  <c r="Q29" i="12"/>
  <c r="G29" i="12"/>
  <c r="F29" i="12"/>
  <c r="E29" i="12"/>
  <c r="D29" i="12"/>
  <c r="C29" i="12"/>
  <c r="L8" i="12"/>
  <c r="B8" i="12"/>
  <c r="B20" i="13"/>
  <c r="B20" i="15"/>
  <c r="B19" i="14"/>
  <c r="B19" i="13"/>
  <c r="B19" i="15"/>
  <c r="B18" i="14"/>
  <c r="B18" i="13"/>
  <c r="B18" i="15"/>
  <c r="B17" i="14"/>
  <c r="B17" i="13"/>
  <c r="B17" i="15"/>
  <c r="B16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6" i="15"/>
  <c r="B15" i="14"/>
  <c r="B15" i="15"/>
  <c r="B14" i="14"/>
  <c r="B14" i="15"/>
  <c r="B13" i="14"/>
  <c r="B13" i="15"/>
  <c r="B12" i="14"/>
  <c r="B12" i="15"/>
  <c r="B45" i="14"/>
  <c r="B45" i="13"/>
  <c r="B45" i="15"/>
  <c r="B46" i="14"/>
  <c r="B46" i="13"/>
  <c r="B46" i="15"/>
  <c r="B47" i="14"/>
  <c r="B47" i="13"/>
  <c r="B47" i="15"/>
  <c r="B48" i="14"/>
  <c r="B48" i="13"/>
  <c r="B48" i="15"/>
  <c r="B49" i="14"/>
  <c r="B49" i="13"/>
  <c r="B49" i="15"/>
  <c r="B50" i="14"/>
  <c r="B50" i="13"/>
  <c r="B50" i="15"/>
  <c r="B51" i="14"/>
  <c r="B51" i="13"/>
  <c r="B51" i="15"/>
  <c r="B52" i="14"/>
  <c r="B52" i="13"/>
  <c r="B52" i="15"/>
  <c r="B53" i="14"/>
  <c r="B53" i="13"/>
  <c r="B53" i="15"/>
  <c r="B54" i="13"/>
  <c r="B54" i="14"/>
  <c r="B54" i="15"/>
  <c r="B44" i="14"/>
  <c r="B44" i="13"/>
  <c r="B44" i="15"/>
  <c r="B10" i="14"/>
  <c r="B10" i="15"/>
  <c r="B11" i="14"/>
  <c r="B11" i="15"/>
  <c r="B43" i="14"/>
  <c r="B43" i="13"/>
  <c r="B43" i="15"/>
  <c r="B42" i="14"/>
  <c r="B42" i="13"/>
  <c r="B42" i="15"/>
  <c r="B8" i="14"/>
  <c r="B8" i="15"/>
  <c r="B9" i="14"/>
  <c r="B9" i="15"/>
  <c r="B41" i="14"/>
  <c r="B41" i="13"/>
  <c r="B41" i="15"/>
  <c r="B40" i="14"/>
  <c r="B40" i="13"/>
  <c r="B40" i="15"/>
  <c r="B6" i="14"/>
  <c r="B6" i="15"/>
  <c r="B7" i="14"/>
  <c r="B7" i="15"/>
  <c r="B39" i="14"/>
  <c r="B39" i="13"/>
  <c r="B39" i="15"/>
  <c r="B38" i="14"/>
  <c r="B38" i="13"/>
  <c r="B38" i="15"/>
  <c r="B4" i="14"/>
  <c r="B4" i="15"/>
  <c r="B5" i="14"/>
  <c r="B5" i="15"/>
  <c r="B37" i="14"/>
  <c r="B37" i="13"/>
  <c r="B37" i="15"/>
  <c r="B36" i="14"/>
  <c r="B36" i="13"/>
  <c r="B36" i="15"/>
  <c r="B4" i="17"/>
  <c r="B4" i="18"/>
  <c r="B5" i="17"/>
  <c r="B5" i="18"/>
  <c r="B6" i="17"/>
  <c r="B6" i="18"/>
  <c r="B7" i="17"/>
  <c r="B7" i="18"/>
  <c r="B8" i="17"/>
  <c r="B8" i="18"/>
  <c r="B9" i="17"/>
  <c r="B9" i="18"/>
  <c r="B10" i="17"/>
  <c r="B10" i="18"/>
  <c r="B11" i="17"/>
  <c r="B11" i="18"/>
  <c r="B12" i="17"/>
  <c r="B12" i="18"/>
  <c r="B36" i="17"/>
  <c r="B36" i="18"/>
  <c r="B43" i="22"/>
  <c r="B4" i="20"/>
  <c r="B30" i="22"/>
  <c r="B17" i="22"/>
  <c r="B55" i="22"/>
  <c r="B30" i="25"/>
  <c r="B30" i="24"/>
  <c r="B30" i="26"/>
  <c r="K14" i="12"/>
  <c r="L14" i="12"/>
  <c r="I14" i="12"/>
  <c r="J14" i="12"/>
  <c r="G14" i="12"/>
  <c r="H14" i="12"/>
  <c r="E14" i="12"/>
  <c r="F14" i="12"/>
  <c r="C14" i="12"/>
  <c r="C3" i="12"/>
  <c r="K15" i="12"/>
  <c r="L15" i="12"/>
  <c r="I15" i="12"/>
  <c r="J15" i="12"/>
  <c r="G15" i="12"/>
  <c r="H15" i="12"/>
  <c r="E15" i="12"/>
  <c r="F15" i="12"/>
  <c r="C15" i="12"/>
  <c r="C4" i="12"/>
  <c r="K16" i="12"/>
  <c r="L16" i="12"/>
  <c r="I16" i="12"/>
  <c r="J16" i="12"/>
  <c r="G16" i="12"/>
  <c r="H16" i="12"/>
  <c r="E16" i="12"/>
  <c r="F16" i="12"/>
  <c r="C16" i="12"/>
  <c r="C5" i="12"/>
  <c r="K17" i="12"/>
  <c r="L17" i="12"/>
  <c r="I17" i="12"/>
  <c r="J17" i="12"/>
  <c r="G17" i="12"/>
  <c r="H17" i="12"/>
  <c r="E17" i="12"/>
  <c r="F17" i="12"/>
  <c r="C17" i="12"/>
  <c r="C6" i="12"/>
  <c r="K18" i="12"/>
  <c r="L18" i="12"/>
  <c r="I18" i="12"/>
  <c r="J18" i="12"/>
  <c r="G18" i="12"/>
  <c r="H18" i="12"/>
  <c r="E18" i="12"/>
  <c r="F18" i="12"/>
  <c r="C18" i="12"/>
  <c r="C7" i="12"/>
  <c r="C21" i="13"/>
  <c r="C22" i="15"/>
  <c r="C23" i="15"/>
  <c r="C24" i="15"/>
  <c r="C25" i="15"/>
  <c r="C26" i="15"/>
  <c r="C27" i="15"/>
  <c r="C28" i="15"/>
  <c r="C29" i="15"/>
  <c r="C30" i="15"/>
  <c r="C31" i="15"/>
  <c r="C21" i="14"/>
  <c r="C21" i="15"/>
  <c r="C20" i="14"/>
  <c r="K19" i="12"/>
  <c r="L19" i="12"/>
  <c r="I19" i="12"/>
  <c r="J19" i="12"/>
  <c r="G19" i="12"/>
  <c r="H19" i="12"/>
  <c r="E19" i="12"/>
  <c r="F19" i="12"/>
  <c r="C19" i="12"/>
  <c r="C8" i="12"/>
  <c r="C20" i="13"/>
  <c r="C20" i="15"/>
  <c r="C19" i="14"/>
  <c r="C19" i="13"/>
  <c r="C19" i="15"/>
  <c r="C18" i="14"/>
  <c r="C18" i="13"/>
  <c r="C18" i="15"/>
  <c r="C17" i="14"/>
  <c r="C17" i="13"/>
  <c r="C17" i="15"/>
  <c r="C16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6" i="15"/>
  <c r="C15" i="14"/>
  <c r="C15" i="15"/>
  <c r="C14" i="14"/>
  <c r="C14" i="15"/>
  <c r="C13" i="14"/>
  <c r="C13" i="15"/>
  <c r="C12" i="14"/>
  <c r="C12" i="15"/>
  <c r="C45" i="14"/>
  <c r="C45" i="13"/>
  <c r="C45" i="15"/>
  <c r="C46" i="14"/>
  <c r="C46" i="13"/>
  <c r="C46" i="15"/>
  <c r="C47" i="14"/>
  <c r="C47" i="13"/>
  <c r="C47" i="15"/>
  <c r="C48" i="14"/>
  <c r="C48" i="13"/>
  <c r="C48" i="15"/>
  <c r="C49" i="14"/>
  <c r="C49" i="13"/>
  <c r="C49" i="15"/>
  <c r="C50" i="14"/>
  <c r="C50" i="13"/>
  <c r="C50" i="15"/>
  <c r="C51" i="14"/>
  <c r="C51" i="13"/>
  <c r="C51" i="15"/>
  <c r="C52" i="14"/>
  <c r="C52" i="13"/>
  <c r="C52" i="15"/>
  <c r="C53" i="14"/>
  <c r="C53" i="13"/>
  <c r="C53" i="15"/>
  <c r="C54" i="13"/>
  <c r="C54" i="14"/>
  <c r="C54" i="15"/>
  <c r="C44" i="14"/>
  <c r="C44" i="13"/>
  <c r="C44" i="15"/>
  <c r="C10" i="14"/>
  <c r="C10" i="15"/>
  <c r="C11" i="14"/>
  <c r="C11" i="15"/>
  <c r="C43" i="14"/>
  <c r="C43" i="13"/>
  <c r="C43" i="15"/>
  <c r="C42" i="14"/>
  <c r="C42" i="13"/>
  <c r="C42" i="15"/>
  <c r="C8" i="14"/>
  <c r="C8" i="15"/>
  <c r="C9" i="14"/>
  <c r="C9" i="15"/>
  <c r="C41" i="14"/>
  <c r="C41" i="13"/>
  <c r="C41" i="15"/>
  <c r="C40" i="14"/>
  <c r="C40" i="13"/>
  <c r="C40" i="15"/>
  <c r="C6" i="14"/>
  <c r="C6" i="15"/>
  <c r="C7" i="14"/>
  <c r="C7" i="15"/>
  <c r="C39" i="14"/>
  <c r="C39" i="13"/>
  <c r="C39" i="15"/>
  <c r="C38" i="14"/>
  <c r="C38" i="13"/>
  <c r="C38" i="15"/>
  <c r="C4" i="14"/>
  <c r="C4" i="15"/>
  <c r="C5" i="14"/>
  <c r="C5" i="15"/>
  <c r="C37" i="14"/>
  <c r="C37" i="13"/>
  <c r="C37" i="15"/>
  <c r="C36" i="14"/>
  <c r="C36" i="13"/>
  <c r="C36" i="15"/>
  <c r="C4" i="17"/>
  <c r="C4" i="18"/>
  <c r="C5" i="17"/>
  <c r="C5" i="18"/>
  <c r="C6" i="17"/>
  <c r="C6" i="18"/>
  <c r="C7" i="17"/>
  <c r="C7" i="18"/>
  <c r="C8" i="17"/>
  <c r="C8" i="18"/>
  <c r="C9" i="17"/>
  <c r="C9" i="18"/>
  <c r="C10" i="17"/>
  <c r="C10" i="18"/>
  <c r="C11" i="17"/>
  <c r="C11" i="18"/>
  <c r="C12" i="17"/>
  <c r="C12" i="18"/>
  <c r="C36" i="17"/>
  <c r="C36" i="18"/>
  <c r="C43" i="22"/>
  <c r="C4" i="20"/>
  <c r="C30" i="22"/>
  <c r="C17" i="22"/>
  <c r="C55" i="22"/>
  <c r="C30" i="25"/>
  <c r="C30" i="24"/>
  <c r="C30" i="26"/>
  <c r="D14" i="12"/>
  <c r="D3" i="12"/>
  <c r="D15" i="12"/>
  <c r="D4" i="12"/>
  <c r="D16" i="12"/>
  <c r="D5" i="12"/>
  <c r="D17" i="12"/>
  <c r="D6" i="12"/>
  <c r="D18" i="12"/>
  <c r="D7" i="12"/>
  <c r="D21" i="13"/>
  <c r="D22" i="15"/>
  <c r="D23" i="15"/>
  <c r="D24" i="15"/>
  <c r="D25" i="15"/>
  <c r="D26" i="15"/>
  <c r="D27" i="15"/>
  <c r="D28" i="15"/>
  <c r="D29" i="15"/>
  <c r="D30" i="15"/>
  <c r="D31" i="15"/>
  <c r="D21" i="14"/>
  <c r="D21" i="15"/>
  <c r="D20" i="14"/>
  <c r="D19" i="12"/>
  <c r="D8" i="12"/>
  <c r="D20" i="13"/>
  <c r="D20" i="15"/>
  <c r="D19" i="14"/>
  <c r="D19" i="13"/>
  <c r="D19" i="15"/>
  <c r="D18" i="14"/>
  <c r="D18" i="13"/>
  <c r="D18" i="15"/>
  <c r="D17" i="14"/>
  <c r="D17" i="13"/>
  <c r="D17" i="15"/>
  <c r="D16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6" i="15"/>
  <c r="D15" i="14"/>
  <c r="D15" i="15"/>
  <c r="D14" i="14"/>
  <c r="D14" i="15"/>
  <c r="D13" i="14"/>
  <c r="D13" i="15"/>
  <c r="D12" i="14"/>
  <c r="D12" i="15"/>
  <c r="D45" i="14"/>
  <c r="D45" i="13"/>
  <c r="D45" i="15"/>
  <c r="D46" i="14"/>
  <c r="D46" i="13"/>
  <c r="D46" i="15"/>
  <c r="D47" i="14"/>
  <c r="D47" i="13"/>
  <c r="D47" i="15"/>
  <c r="D48" i="14"/>
  <c r="D48" i="13"/>
  <c r="D48" i="15"/>
  <c r="D49" i="14"/>
  <c r="D49" i="13"/>
  <c r="D49" i="15"/>
  <c r="D50" i="14"/>
  <c r="D50" i="13"/>
  <c r="D50" i="15"/>
  <c r="D51" i="14"/>
  <c r="D51" i="13"/>
  <c r="D51" i="15"/>
  <c r="D52" i="14"/>
  <c r="D52" i="13"/>
  <c r="D52" i="15"/>
  <c r="D53" i="14"/>
  <c r="D53" i="13"/>
  <c r="D53" i="15"/>
  <c r="D54" i="13"/>
  <c r="D54" i="14"/>
  <c r="D54" i="15"/>
  <c r="D44" i="14"/>
  <c r="D44" i="13"/>
  <c r="D44" i="15"/>
  <c r="D10" i="14"/>
  <c r="D10" i="15"/>
  <c r="D11" i="14"/>
  <c r="D11" i="15"/>
  <c r="D43" i="14"/>
  <c r="D43" i="13"/>
  <c r="D43" i="15"/>
  <c r="D42" i="14"/>
  <c r="D42" i="13"/>
  <c r="D42" i="15"/>
  <c r="D8" i="14"/>
  <c r="D8" i="15"/>
  <c r="D9" i="14"/>
  <c r="D9" i="15"/>
  <c r="D41" i="14"/>
  <c r="D41" i="13"/>
  <c r="D41" i="15"/>
  <c r="D40" i="14"/>
  <c r="D40" i="13"/>
  <c r="D40" i="15"/>
  <c r="D6" i="14"/>
  <c r="D6" i="15"/>
  <c r="D7" i="14"/>
  <c r="D7" i="15"/>
  <c r="D39" i="14"/>
  <c r="D39" i="13"/>
  <c r="D39" i="15"/>
  <c r="D38" i="14"/>
  <c r="D38" i="13"/>
  <c r="D38" i="15"/>
  <c r="D4" i="14"/>
  <c r="D4" i="15"/>
  <c r="D5" i="14"/>
  <c r="D5" i="15"/>
  <c r="D37" i="14"/>
  <c r="D37" i="13"/>
  <c r="D37" i="15"/>
  <c r="D36" i="14"/>
  <c r="D36" i="13"/>
  <c r="D36" i="15"/>
  <c r="D4" i="17"/>
  <c r="D4" i="18"/>
  <c r="D5" i="17"/>
  <c r="D5" i="18"/>
  <c r="D6" i="17"/>
  <c r="D6" i="18"/>
  <c r="D7" i="17"/>
  <c r="D7" i="18"/>
  <c r="D8" i="17"/>
  <c r="D8" i="18"/>
  <c r="D9" i="17"/>
  <c r="D9" i="18"/>
  <c r="D10" i="17"/>
  <c r="D10" i="18"/>
  <c r="D11" i="17"/>
  <c r="D11" i="18"/>
  <c r="D12" i="17"/>
  <c r="D12" i="18"/>
  <c r="D36" i="17"/>
  <c r="D36" i="18"/>
  <c r="D43" i="22"/>
  <c r="D4" i="20"/>
  <c r="D30" i="22"/>
  <c r="D17" i="22"/>
  <c r="D55" i="22"/>
  <c r="D30" i="25"/>
  <c r="D30" i="24"/>
  <c r="D30" i="26"/>
  <c r="E3" i="12"/>
  <c r="E4" i="12"/>
  <c r="E5" i="12"/>
  <c r="E6" i="12"/>
  <c r="E7" i="12"/>
  <c r="E21" i="13"/>
  <c r="E22" i="15"/>
  <c r="E23" i="15"/>
  <c r="E24" i="15"/>
  <c r="E25" i="15"/>
  <c r="E26" i="15"/>
  <c r="E27" i="15"/>
  <c r="E28" i="15"/>
  <c r="E29" i="15"/>
  <c r="E30" i="15"/>
  <c r="E31" i="15"/>
  <c r="E21" i="14"/>
  <c r="E21" i="15"/>
  <c r="E20" i="14"/>
  <c r="E8" i="12"/>
  <c r="E20" i="13"/>
  <c r="E20" i="15"/>
  <c r="E19" i="14"/>
  <c r="E19" i="13"/>
  <c r="E19" i="15"/>
  <c r="E18" i="14"/>
  <c r="E18" i="13"/>
  <c r="E18" i="15"/>
  <c r="E17" i="14"/>
  <c r="E17" i="13"/>
  <c r="E17" i="15"/>
  <c r="E16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6" i="15"/>
  <c r="E15" i="14"/>
  <c r="E15" i="15"/>
  <c r="E14" i="14"/>
  <c r="E14" i="15"/>
  <c r="E13" i="14"/>
  <c r="E13" i="15"/>
  <c r="E12" i="14"/>
  <c r="E12" i="15"/>
  <c r="E45" i="14"/>
  <c r="E45" i="13"/>
  <c r="E45" i="15"/>
  <c r="E46" i="14"/>
  <c r="E46" i="13"/>
  <c r="E46" i="15"/>
  <c r="E47" i="14"/>
  <c r="E47" i="13"/>
  <c r="E47" i="15"/>
  <c r="E48" i="14"/>
  <c r="E48" i="13"/>
  <c r="E48" i="15"/>
  <c r="E49" i="14"/>
  <c r="E49" i="13"/>
  <c r="E49" i="15"/>
  <c r="E50" i="14"/>
  <c r="E50" i="13"/>
  <c r="E50" i="15"/>
  <c r="E51" i="14"/>
  <c r="E51" i="13"/>
  <c r="E51" i="15"/>
  <c r="E52" i="14"/>
  <c r="E52" i="13"/>
  <c r="E52" i="15"/>
  <c r="E53" i="14"/>
  <c r="E53" i="13"/>
  <c r="E53" i="15"/>
  <c r="E54" i="13"/>
  <c r="E54" i="14"/>
  <c r="E54" i="15"/>
  <c r="E44" i="14"/>
  <c r="E44" i="13"/>
  <c r="E44" i="15"/>
  <c r="E10" i="14"/>
  <c r="E10" i="15"/>
  <c r="E11" i="14"/>
  <c r="E11" i="15"/>
  <c r="E43" i="14"/>
  <c r="E43" i="13"/>
  <c r="E43" i="15"/>
  <c r="E42" i="14"/>
  <c r="E42" i="13"/>
  <c r="E42" i="15"/>
  <c r="E8" i="14"/>
  <c r="E8" i="15"/>
  <c r="E9" i="14"/>
  <c r="E9" i="15"/>
  <c r="E41" i="14"/>
  <c r="E41" i="13"/>
  <c r="E41" i="15"/>
  <c r="E40" i="14"/>
  <c r="E40" i="13"/>
  <c r="E40" i="15"/>
  <c r="E6" i="14"/>
  <c r="E6" i="15"/>
  <c r="E7" i="14"/>
  <c r="E7" i="15"/>
  <c r="E39" i="14"/>
  <c r="E39" i="13"/>
  <c r="E39" i="15"/>
  <c r="E38" i="14"/>
  <c r="E38" i="13"/>
  <c r="E38" i="15"/>
  <c r="E4" i="14"/>
  <c r="E4" i="15"/>
  <c r="E5" i="14"/>
  <c r="E5" i="15"/>
  <c r="E37" i="14"/>
  <c r="E37" i="13"/>
  <c r="E37" i="15"/>
  <c r="E36" i="14"/>
  <c r="E36" i="13"/>
  <c r="E36" i="15"/>
  <c r="E4" i="17"/>
  <c r="E4" i="18"/>
  <c r="E5" i="17"/>
  <c r="E5" i="18"/>
  <c r="E6" i="17"/>
  <c r="E6" i="18"/>
  <c r="E7" i="17"/>
  <c r="E7" i="18"/>
  <c r="E8" i="17"/>
  <c r="E8" i="18"/>
  <c r="E9" i="17"/>
  <c r="E9" i="18"/>
  <c r="E10" i="17"/>
  <c r="E10" i="18"/>
  <c r="E11" i="17"/>
  <c r="E11" i="18"/>
  <c r="E12" i="17"/>
  <c r="E12" i="18"/>
  <c r="E36" i="17"/>
  <c r="E36" i="18"/>
  <c r="E43" i="22"/>
  <c r="E4" i="20"/>
  <c r="E30" i="22"/>
  <c r="E17" i="22"/>
  <c r="E55" i="22"/>
  <c r="E30" i="25"/>
  <c r="E30" i="24"/>
  <c r="E30" i="26"/>
  <c r="F3" i="12"/>
  <c r="F4" i="12"/>
  <c r="F5" i="12"/>
  <c r="F6" i="12"/>
  <c r="F7" i="12"/>
  <c r="F21" i="13"/>
  <c r="F22" i="15"/>
  <c r="F23" i="15"/>
  <c r="F24" i="15"/>
  <c r="F25" i="15"/>
  <c r="F26" i="15"/>
  <c r="F27" i="15"/>
  <c r="F28" i="15"/>
  <c r="F29" i="15"/>
  <c r="F30" i="15"/>
  <c r="F31" i="15"/>
  <c r="F21" i="14"/>
  <c r="F21" i="15"/>
  <c r="F20" i="14"/>
  <c r="F8" i="12"/>
  <c r="F20" i="13"/>
  <c r="F20" i="15"/>
  <c r="F19" i="14"/>
  <c r="F19" i="13"/>
  <c r="F19" i="15"/>
  <c r="F18" i="14"/>
  <c r="F18" i="13"/>
  <c r="F18" i="15"/>
  <c r="F17" i="14"/>
  <c r="F17" i="13"/>
  <c r="F17" i="15"/>
  <c r="F16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6" i="15"/>
  <c r="F15" i="14"/>
  <c r="F15" i="15"/>
  <c r="F14" i="14"/>
  <c r="F14" i="15"/>
  <c r="F13" i="14"/>
  <c r="F13" i="15"/>
  <c r="F12" i="14"/>
  <c r="F12" i="15"/>
  <c r="F45" i="14"/>
  <c r="F45" i="13"/>
  <c r="F45" i="15"/>
  <c r="F46" i="14"/>
  <c r="F46" i="13"/>
  <c r="F46" i="15"/>
  <c r="F47" i="14"/>
  <c r="F47" i="13"/>
  <c r="F47" i="15"/>
  <c r="F48" i="14"/>
  <c r="F48" i="13"/>
  <c r="F48" i="15"/>
  <c r="F49" i="14"/>
  <c r="F49" i="13"/>
  <c r="F49" i="15"/>
  <c r="F50" i="14"/>
  <c r="F50" i="13"/>
  <c r="F50" i="15"/>
  <c r="F51" i="14"/>
  <c r="F51" i="13"/>
  <c r="F51" i="15"/>
  <c r="F52" i="14"/>
  <c r="F52" i="13"/>
  <c r="F52" i="15"/>
  <c r="F53" i="14"/>
  <c r="F53" i="13"/>
  <c r="F53" i="15"/>
  <c r="F54" i="13"/>
  <c r="F54" i="14"/>
  <c r="F54" i="15"/>
  <c r="F44" i="14"/>
  <c r="F44" i="13"/>
  <c r="F44" i="15"/>
  <c r="F10" i="14"/>
  <c r="F10" i="15"/>
  <c r="F11" i="14"/>
  <c r="F11" i="15"/>
  <c r="F43" i="14"/>
  <c r="F43" i="13"/>
  <c r="F43" i="15"/>
  <c r="F42" i="14"/>
  <c r="F42" i="13"/>
  <c r="F42" i="15"/>
  <c r="F8" i="14"/>
  <c r="F8" i="15"/>
  <c r="F9" i="14"/>
  <c r="F9" i="15"/>
  <c r="F41" i="14"/>
  <c r="F41" i="13"/>
  <c r="F41" i="15"/>
  <c r="F40" i="14"/>
  <c r="F40" i="13"/>
  <c r="F40" i="15"/>
  <c r="F6" i="14"/>
  <c r="F6" i="15"/>
  <c r="F7" i="14"/>
  <c r="F7" i="15"/>
  <c r="F39" i="14"/>
  <c r="F39" i="13"/>
  <c r="F39" i="15"/>
  <c r="F38" i="14"/>
  <c r="F38" i="13"/>
  <c r="F38" i="15"/>
  <c r="F4" i="14"/>
  <c r="F4" i="15"/>
  <c r="F5" i="14"/>
  <c r="F5" i="15"/>
  <c r="F37" i="14"/>
  <c r="F37" i="13"/>
  <c r="F37" i="15"/>
  <c r="F36" i="14"/>
  <c r="F36" i="13"/>
  <c r="F36" i="15"/>
  <c r="F4" i="17"/>
  <c r="F4" i="18"/>
  <c r="F5" i="17"/>
  <c r="F5" i="18"/>
  <c r="F6" i="17"/>
  <c r="F6" i="18"/>
  <c r="F7" i="17"/>
  <c r="F7" i="18"/>
  <c r="F8" i="17"/>
  <c r="F8" i="18"/>
  <c r="F9" i="17"/>
  <c r="F9" i="18"/>
  <c r="F10" i="17"/>
  <c r="F10" i="18"/>
  <c r="F11" i="17"/>
  <c r="F11" i="18"/>
  <c r="F12" i="17"/>
  <c r="F12" i="18"/>
  <c r="F36" i="17"/>
  <c r="F36" i="18"/>
  <c r="F43" i="22"/>
  <c r="F4" i="20"/>
  <c r="F30" i="22"/>
  <c r="F17" i="22"/>
  <c r="F55" i="22"/>
  <c r="F30" i="25"/>
  <c r="F30" i="24"/>
  <c r="F30" i="26"/>
  <c r="G3" i="12"/>
  <c r="G4" i="12"/>
  <c r="G5" i="12"/>
  <c r="G6" i="12"/>
  <c r="G7" i="12"/>
  <c r="G21" i="13"/>
  <c r="G22" i="15"/>
  <c r="G23" i="15"/>
  <c r="G24" i="15"/>
  <c r="G25" i="15"/>
  <c r="G26" i="15"/>
  <c r="G27" i="15"/>
  <c r="G28" i="15"/>
  <c r="G29" i="15"/>
  <c r="G30" i="15"/>
  <c r="G31" i="15"/>
  <c r="G21" i="14"/>
  <c r="G21" i="15"/>
  <c r="G20" i="14"/>
  <c r="G8" i="12"/>
  <c r="G20" i="13"/>
  <c r="G20" i="15"/>
  <c r="G19" i="14"/>
  <c r="G19" i="13"/>
  <c r="G19" i="15"/>
  <c r="G18" i="14"/>
  <c r="G18" i="13"/>
  <c r="G18" i="15"/>
  <c r="G17" i="14"/>
  <c r="G17" i="13"/>
  <c r="G17" i="15"/>
  <c r="G16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6" i="15"/>
  <c r="G15" i="14"/>
  <c r="G15" i="15"/>
  <c r="G14" i="14"/>
  <c r="G14" i="15"/>
  <c r="G13" i="14"/>
  <c r="G13" i="15"/>
  <c r="G12" i="14"/>
  <c r="G12" i="15"/>
  <c r="G45" i="14"/>
  <c r="G45" i="13"/>
  <c r="G45" i="15"/>
  <c r="G46" i="14"/>
  <c r="G46" i="13"/>
  <c r="G46" i="15"/>
  <c r="G47" i="14"/>
  <c r="G47" i="13"/>
  <c r="G47" i="15"/>
  <c r="G48" i="14"/>
  <c r="G48" i="13"/>
  <c r="G48" i="15"/>
  <c r="G49" i="14"/>
  <c r="G49" i="13"/>
  <c r="G49" i="15"/>
  <c r="G50" i="14"/>
  <c r="G50" i="13"/>
  <c r="G50" i="15"/>
  <c r="G51" i="14"/>
  <c r="G51" i="13"/>
  <c r="G51" i="15"/>
  <c r="G52" i="14"/>
  <c r="G52" i="13"/>
  <c r="G52" i="15"/>
  <c r="G53" i="14"/>
  <c r="G53" i="13"/>
  <c r="G53" i="15"/>
  <c r="G54" i="13"/>
  <c r="G54" i="14"/>
  <c r="G54" i="15"/>
  <c r="G44" i="14"/>
  <c r="G44" i="13"/>
  <c r="G44" i="15"/>
  <c r="G10" i="14"/>
  <c r="G10" i="15"/>
  <c r="G11" i="14"/>
  <c r="G11" i="15"/>
  <c r="G43" i="14"/>
  <c r="G43" i="13"/>
  <c r="G43" i="15"/>
  <c r="G42" i="14"/>
  <c r="G42" i="13"/>
  <c r="G42" i="15"/>
  <c r="G8" i="14"/>
  <c r="G8" i="15"/>
  <c r="G9" i="14"/>
  <c r="G9" i="15"/>
  <c r="G41" i="14"/>
  <c r="G41" i="13"/>
  <c r="G41" i="15"/>
  <c r="G40" i="14"/>
  <c r="G40" i="13"/>
  <c r="G40" i="15"/>
  <c r="G6" i="14"/>
  <c r="G6" i="15"/>
  <c r="G7" i="14"/>
  <c r="G7" i="15"/>
  <c r="G39" i="14"/>
  <c r="G39" i="13"/>
  <c r="G39" i="15"/>
  <c r="G38" i="14"/>
  <c r="G38" i="13"/>
  <c r="G38" i="15"/>
  <c r="G4" i="14"/>
  <c r="G4" i="15"/>
  <c r="G5" i="14"/>
  <c r="G5" i="15"/>
  <c r="G37" i="14"/>
  <c r="G37" i="13"/>
  <c r="G37" i="15"/>
  <c r="G36" i="14"/>
  <c r="G36" i="13"/>
  <c r="G36" i="15"/>
  <c r="G4" i="17"/>
  <c r="G4" i="18"/>
  <c r="G5" i="17"/>
  <c r="G5" i="18"/>
  <c r="G6" i="17"/>
  <c r="G6" i="18"/>
  <c r="G7" i="17"/>
  <c r="G7" i="18"/>
  <c r="G8" i="17"/>
  <c r="G8" i="18"/>
  <c r="G9" i="17"/>
  <c r="G9" i="18"/>
  <c r="G10" i="17"/>
  <c r="G10" i="18"/>
  <c r="G11" i="17"/>
  <c r="G11" i="18"/>
  <c r="G12" i="17"/>
  <c r="G12" i="18"/>
  <c r="G36" i="17"/>
  <c r="G36" i="18"/>
  <c r="G43" i="22"/>
  <c r="G4" i="20"/>
  <c r="G30" i="22"/>
  <c r="G17" i="22"/>
  <c r="G55" i="22"/>
  <c r="G30" i="25"/>
  <c r="G30" i="24"/>
  <c r="G30" i="26"/>
  <c r="H3" i="12"/>
  <c r="H4" i="12"/>
  <c r="H5" i="12"/>
  <c r="H6" i="12"/>
  <c r="H7" i="12"/>
  <c r="H21" i="13"/>
  <c r="H22" i="15"/>
  <c r="H23" i="15"/>
  <c r="H24" i="15"/>
  <c r="H25" i="15"/>
  <c r="H26" i="15"/>
  <c r="H27" i="15"/>
  <c r="H28" i="15"/>
  <c r="H29" i="15"/>
  <c r="H30" i="15"/>
  <c r="H31" i="15"/>
  <c r="H21" i="14"/>
  <c r="H21" i="15"/>
  <c r="H20" i="14"/>
  <c r="H8" i="12"/>
  <c r="H20" i="13"/>
  <c r="H20" i="15"/>
  <c r="H19" i="14"/>
  <c r="H19" i="13"/>
  <c r="H19" i="15"/>
  <c r="H18" i="14"/>
  <c r="H18" i="13"/>
  <c r="H18" i="15"/>
  <c r="H17" i="14"/>
  <c r="H17" i="13"/>
  <c r="H17" i="15"/>
  <c r="H1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6" i="15"/>
  <c r="H15" i="14"/>
  <c r="H15" i="15"/>
  <c r="H14" i="14"/>
  <c r="H14" i="15"/>
  <c r="H13" i="14"/>
  <c r="H13" i="15"/>
  <c r="H12" i="14"/>
  <c r="H12" i="15"/>
  <c r="H45" i="14"/>
  <c r="H45" i="13"/>
  <c r="H45" i="15"/>
  <c r="H46" i="14"/>
  <c r="H46" i="13"/>
  <c r="H46" i="15"/>
  <c r="H47" i="14"/>
  <c r="H47" i="13"/>
  <c r="H47" i="15"/>
  <c r="H48" i="14"/>
  <c r="H48" i="13"/>
  <c r="H48" i="15"/>
  <c r="H49" i="14"/>
  <c r="H49" i="13"/>
  <c r="H49" i="15"/>
  <c r="H50" i="14"/>
  <c r="H50" i="13"/>
  <c r="H50" i="15"/>
  <c r="H51" i="14"/>
  <c r="H51" i="13"/>
  <c r="H51" i="15"/>
  <c r="H52" i="14"/>
  <c r="H52" i="13"/>
  <c r="H52" i="15"/>
  <c r="H53" i="14"/>
  <c r="H53" i="13"/>
  <c r="H53" i="15"/>
  <c r="H54" i="13"/>
  <c r="H54" i="14"/>
  <c r="H54" i="15"/>
  <c r="H44" i="14"/>
  <c r="H44" i="13"/>
  <c r="H44" i="15"/>
  <c r="H10" i="14"/>
  <c r="H10" i="15"/>
  <c r="H11" i="14"/>
  <c r="H11" i="15"/>
  <c r="H43" i="14"/>
  <c r="H43" i="13"/>
  <c r="H43" i="15"/>
  <c r="H42" i="14"/>
  <c r="H42" i="13"/>
  <c r="H42" i="15"/>
  <c r="H8" i="14"/>
  <c r="H8" i="15"/>
  <c r="H9" i="14"/>
  <c r="H9" i="15"/>
  <c r="H41" i="14"/>
  <c r="H41" i="13"/>
  <c r="H41" i="15"/>
  <c r="H40" i="14"/>
  <c r="H40" i="13"/>
  <c r="H40" i="15"/>
  <c r="H6" i="14"/>
  <c r="H6" i="15"/>
  <c r="H7" i="14"/>
  <c r="H7" i="15"/>
  <c r="H39" i="14"/>
  <c r="H39" i="13"/>
  <c r="H39" i="15"/>
  <c r="H38" i="14"/>
  <c r="H38" i="13"/>
  <c r="H38" i="15"/>
  <c r="H4" i="14"/>
  <c r="H4" i="15"/>
  <c r="H5" i="14"/>
  <c r="H5" i="15"/>
  <c r="H37" i="14"/>
  <c r="H37" i="13"/>
  <c r="H37" i="15"/>
  <c r="H36" i="14"/>
  <c r="H36" i="13"/>
  <c r="H36" i="15"/>
  <c r="H4" i="17"/>
  <c r="H4" i="18"/>
  <c r="H5" i="17"/>
  <c r="H5" i="18"/>
  <c r="H6" i="17"/>
  <c r="H6" i="18"/>
  <c r="H7" i="17"/>
  <c r="H7" i="18"/>
  <c r="H8" i="17"/>
  <c r="H8" i="18"/>
  <c r="H9" i="17"/>
  <c r="H9" i="18"/>
  <c r="H10" i="17"/>
  <c r="H10" i="18"/>
  <c r="H11" i="17"/>
  <c r="H11" i="18"/>
  <c r="H12" i="17"/>
  <c r="H12" i="18"/>
  <c r="H36" i="17"/>
  <c r="H36" i="18"/>
  <c r="H43" i="22"/>
  <c r="H4" i="20"/>
  <c r="H30" i="22"/>
  <c r="H17" i="22"/>
  <c r="H55" i="22"/>
  <c r="H30" i="25"/>
  <c r="H30" i="24"/>
  <c r="H30" i="26"/>
  <c r="I3" i="12"/>
  <c r="I4" i="12"/>
  <c r="I5" i="12"/>
  <c r="I6" i="12"/>
  <c r="I7" i="12"/>
  <c r="I21" i="13"/>
  <c r="I22" i="15"/>
  <c r="I23" i="15"/>
  <c r="I24" i="15"/>
  <c r="I25" i="15"/>
  <c r="I26" i="15"/>
  <c r="I27" i="15"/>
  <c r="I28" i="15"/>
  <c r="I29" i="15"/>
  <c r="I30" i="15"/>
  <c r="I31" i="15"/>
  <c r="I21" i="14"/>
  <c r="I21" i="15"/>
  <c r="I20" i="14"/>
  <c r="I8" i="12"/>
  <c r="I20" i="13"/>
  <c r="I20" i="15"/>
  <c r="I19" i="14"/>
  <c r="I19" i="13"/>
  <c r="I19" i="15"/>
  <c r="I18" i="14"/>
  <c r="I18" i="13"/>
  <c r="I18" i="15"/>
  <c r="I17" i="14"/>
  <c r="I17" i="13"/>
  <c r="I17" i="15"/>
  <c r="I16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6" i="15"/>
  <c r="I15" i="14"/>
  <c r="I15" i="15"/>
  <c r="I14" i="14"/>
  <c r="I14" i="15"/>
  <c r="I13" i="14"/>
  <c r="I13" i="15"/>
  <c r="I12" i="14"/>
  <c r="I12" i="15"/>
  <c r="I45" i="14"/>
  <c r="I45" i="13"/>
  <c r="I45" i="15"/>
  <c r="I46" i="14"/>
  <c r="I46" i="13"/>
  <c r="I46" i="15"/>
  <c r="I47" i="14"/>
  <c r="I47" i="13"/>
  <c r="I47" i="15"/>
  <c r="I48" i="14"/>
  <c r="I48" i="13"/>
  <c r="I48" i="15"/>
  <c r="I49" i="14"/>
  <c r="I49" i="13"/>
  <c r="I49" i="15"/>
  <c r="I50" i="14"/>
  <c r="I50" i="13"/>
  <c r="I50" i="15"/>
  <c r="I51" i="14"/>
  <c r="I51" i="13"/>
  <c r="I51" i="15"/>
  <c r="I52" i="14"/>
  <c r="I52" i="13"/>
  <c r="I52" i="15"/>
  <c r="I53" i="14"/>
  <c r="I53" i="13"/>
  <c r="I53" i="15"/>
  <c r="I54" i="13"/>
  <c r="I54" i="14"/>
  <c r="I54" i="15"/>
  <c r="I44" i="14"/>
  <c r="I44" i="13"/>
  <c r="I44" i="15"/>
  <c r="I10" i="14"/>
  <c r="I10" i="15"/>
  <c r="I11" i="14"/>
  <c r="I11" i="15"/>
  <c r="I43" i="14"/>
  <c r="I43" i="13"/>
  <c r="I43" i="15"/>
  <c r="I42" i="14"/>
  <c r="I42" i="13"/>
  <c r="I42" i="15"/>
  <c r="I8" i="14"/>
  <c r="I8" i="15"/>
  <c r="I9" i="14"/>
  <c r="I9" i="15"/>
  <c r="I41" i="14"/>
  <c r="I41" i="13"/>
  <c r="I41" i="15"/>
  <c r="I40" i="14"/>
  <c r="I40" i="13"/>
  <c r="I40" i="15"/>
  <c r="I6" i="14"/>
  <c r="I6" i="15"/>
  <c r="I7" i="14"/>
  <c r="I7" i="15"/>
  <c r="I39" i="14"/>
  <c r="I39" i="13"/>
  <c r="I39" i="15"/>
  <c r="I38" i="14"/>
  <c r="I38" i="13"/>
  <c r="I38" i="15"/>
  <c r="I4" i="14"/>
  <c r="I4" i="15"/>
  <c r="I5" i="14"/>
  <c r="I5" i="15"/>
  <c r="I37" i="14"/>
  <c r="I37" i="13"/>
  <c r="I37" i="15"/>
  <c r="I36" i="14"/>
  <c r="I36" i="13"/>
  <c r="I36" i="15"/>
  <c r="I4" i="17"/>
  <c r="I4" i="18"/>
  <c r="I5" i="17"/>
  <c r="I5" i="18"/>
  <c r="I6" i="17"/>
  <c r="I6" i="18"/>
  <c r="I7" i="17"/>
  <c r="I7" i="18"/>
  <c r="I8" i="17"/>
  <c r="I8" i="18"/>
  <c r="I9" i="17"/>
  <c r="I9" i="18"/>
  <c r="I10" i="17"/>
  <c r="I10" i="18"/>
  <c r="I11" i="17"/>
  <c r="I11" i="18"/>
  <c r="I12" i="17"/>
  <c r="I12" i="18"/>
  <c r="I36" i="17"/>
  <c r="I36" i="18"/>
  <c r="I43" i="22"/>
  <c r="I4" i="20"/>
  <c r="I30" i="22"/>
  <c r="I17" i="22"/>
  <c r="I55" i="22"/>
  <c r="I30" i="25"/>
  <c r="I30" i="24"/>
  <c r="I30" i="26"/>
  <c r="J3" i="12"/>
  <c r="J4" i="12"/>
  <c r="J5" i="12"/>
  <c r="J6" i="12"/>
  <c r="J7" i="12"/>
  <c r="J21" i="13"/>
  <c r="J22" i="15"/>
  <c r="J23" i="15"/>
  <c r="J24" i="15"/>
  <c r="J25" i="15"/>
  <c r="J26" i="15"/>
  <c r="J27" i="15"/>
  <c r="J28" i="15"/>
  <c r="J29" i="15"/>
  <c r="J30" i="15"/>
  <c r="J31" i="15"/>
  <c r="J21" i="14"/>
  <c r="J21" i="15"/>
  <c r="J20" i="14"/>
  <c r="J8" i="12"/>
  <c r="J20" i="13"/>
  <c r="J20" i="15"/>
  <c r="J19" i="14"/>
  <c r="J19" i="13"/>
  <c r="J19" i="15"/>
  <c r="J18" i="14"/>
  <c r="J18" i="13"/>
  <c r="J18" i="15"/>
  <c r="J17" i="14"/>
  <c r="J17" i="13"/>
  <c r="J17" i="15"/>
  <c r="J16" i="14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6" i="15"/>
  <c r="J15" i="14"/>
  <c r="J15" i="15"/>
  <c r="J14" i="14"/>
  <c r="J14" i="15"/>
  <c r="J13" i="14"/>
  <c r="J13" i="15"/>
  <c r="J12" i="14"/>
  <c r="J12" i="15"/>
  <c r="J45" i="14"/>
  <c r="J45" i="13"/>
  <c r="J45" i="15"/>
  <c r="J46" i="14"/>
  <c r="J46" i="13"/>
  <c r="J46" i="15"/>
  <c r="J47" i="14"/>
  <c r="J47" i="13"/>
  <c r="J47" i="15"/>
  <c r="J48" i="14"/>
  <c r="J48" i="13"/>
  <c r="J48" i="15"/>
  <c r="J49" i="14"/>
  <c r="J49" i="13"/>
  <c r="J49" i="15"/>
  <c r="J50" i="14"/>
  <c r="J50" i="13"/>
  <c r="J50" i="15"/>
  <c r="J51" i="14"/>
  <c r="J51" i="13"/>
  <c r="J51" i="15"/>
  <c r="J52" i="14"/>
  <c r="J52" i="13"/>
  <c r="J52" i="15"/>
  <c r="J53" i="14"/>
  <c r="J53" i="13"/>
  <c r="J53" i="15"/>
  <c r="J54" i="13"/>
  <c r="J54" i="14"/>
  <c r="J54" i="15"/>
  <c r="J44" i="14"/>
  <c r="J44" i="13"/>
  <c r="J44" i="15"/>
  <c r="J10" i="14"/>
  <c r="J10" i="15"/>
  <c r="J11" i="14"/>
  <c r="J11" i="15"/>
  <c r="J43" i="14"/>
  <c r="J43" i="13"/>
  <c r="J43" i="15"/>
  <c r="J42" i="14"/>
  <c r="J42" i="13"/>
  <c r="J42" i="15"/>
  <c r="J8" i="14"/>
  <c r="J8" i="15"/>
  <c r="J9" i="14"/>
  <c r="J9" i="15"/>
  <c r="J41" i="14"/>
  <c r="J41" i="13"/>
  <c r="J41" i="15"/>
  <c r="J40" i="14"/>
  <c r="J40" i="13"/>
  <c r="J40" i="15"/>
  <c r="J6" i="14"/>
  <c r="J6" i="15"/>
  <c r="J7" i="14"/>
  <c r="J7" i="15"/>
  <c r="J39" i="14"/>
  <c r="J39" i="13"/>
  <c r="J39" i="15"/>
  <c r="J38" i="14"/>
  <c r="J38" i="13"/>
  <c r="J38" i="15"/>
  <c r="J4" i="14"/>
  <c r="J4" i="15"/>
  <c r="J5" i="14"/>
  <c r="J5" i="15"/>
  <c r="J37" i="14"/>
  <c r="J37" i="13"/>
  <c r="J37" i="15"/>
  <c r="J36" i="14"/>
  <c r="J36" i="13"/>
  <c r="J36" i="15"/>
  <c r="J4" i="17"/>
  <c r="J4" i="18"/>
  <c r="J5" i="17"/>
  <c r="J5" i="18"/>
  <c r="J6" i="17"/>
  <c r="J6" i="18"/>
  <c r="J7" i="17"/>
  <c r="J7" i="18"/>
  <c r="J8" i="17"/>
  <c r="J8" i="18"/>
  <c r="J9" i="17"/>
  <c r="J9" i="18"/>
  <c r="J10" i="17"/>
  <c r="J10" i="18"/>
  <c r="J11" i="17"/>
  <c r="J11" i="18"/>
  <c r="J12" i="17"/>
  <c r="J12" i="18"/>
  <c r="J36" i="17"/>
  <c r="J36" i="18"/>
  <c r="J43" i="22"/>
  <c r="J4" i="20"/>
  <c r="J30" i="22"/>
  <c r="J17" i="22"/>
  <c r="J55" i="22"/>
  <c r="J30" i="25"/>
  <c r="J30" i="24"/>
  <c r="J30" i="26"/>
  <c r="K3" i="12"/>
  <c r="K4" i="12"/>
  <c r="K5" i="12"/>
  <c r="K6" i="12"/>
  <c r="K7" i="12"/>
  <c r="K21" i="13"/>
  <c r="K22" i="15"/>
  <c r="K23" i="15"/>
  <c r="K24" i="15"/>
  <c r="K25" i="15"/>
  <c r="K26" i="15"/>
  <c r="K27" i="15"/>
  <c r="K28" i="15"/>
  <c r="K29" i="15"/>
  <c r="K30" i="15"/>
  <c r="K31" i="15"/>
  <c r="K21" i="14"/>
  <c r="K21" i="15"/>
  <c r="K20" i="14"/>
  <c r="K8" i="12"/>
  <c r="K20" i="13"/>
  <c r="K20" i="15"/>
  <c r="K19" i="14"/>
  <c r="K19" i="13"/>
  <c r="K19" i="15"/>
  <c r="K18" i="14"/>
  <c r="K18" i="13"/>
  <c r="K18" i="15"/>
  <c r="K17" i="14"/>
  <c r="K17" i="13"/>
  <c r="K17" i="15"/>
  <c r="K16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6" i="15"/>
  <c r="K15" i="14"/>
  <c r="K15" i="15"/>
  <c r="K14" i="14"/>
  <c r="K14" i="15"/>
  <c r="K13" i="14"/>
  <c r="K13" i="15"/>
  <c r="K12" i="14"/>
  <c r="K12" i="15"/>
  <c r="K45" i="14"/>
  <c r="K45" i="13"/>
  <c r="K45" i="15"/>
  <c r="K46" i="14"/>
  <c r="K46" i="13"/>
  <c r="K46" i="15"/>
  <c r="K47" i="14"/>
  <c r="K47" i="13"/>
  <c r="K47" i="15"/>
  <c r="K48" i="14"/>
  <c r="K48" i="13"/>
  <c r="K48" i="15"/>
  <c r="K49" i="14"/>
  <c r="K49" i="13"/>
  <c r="K49" i="15"/>
  <c r="K50" i="14"/>
  <c r="K50" i="13"/>
  <c r="K50" i="15"/>
  <c r="K51" i="14"/>
  <c r="K51" i="13"/>
  <c r="K51" i="15"/>
  <c r="K52" i="14"/>
  <c r="K52" i="13"/>
  <c r="K52" i="15"/>
  <c r="K53" i="14"/>
  <c r="K53" i="13"/>
  <c r="K53" i="15"/>
  <c r="K54" i="13"/>
  <c r="K54" i="14"/>
  <c r="K54" i="15"/>
  <c r="K44" i="14"/>
  <c r="K44" i="13"/>
  <c r="K44" i="15"/>
  <c r="K10" i="14"/>
  <c r="K10" i="15"/>
  <c r="K11" i="14"/>
  <c r="K11" i="15"/>
  <c r="K43" i="14"/>
  <c r="K43" i="13"/>
  <c r="K43" i="15"/>
  <c r="K42" i="14"/>
  <c r="K42" i="13"/>
  <c r="K42" i="15"/>
  <c r="K8" i="14"/>
  <c r="K8" i="15"/>
  <c r="K9" i="14"/>
  <c r="K9" i="15"/>
  <c r="K41" i="14"/>
  <c r="K41" i="13"/>
  <c r="K41" i="15"/>
  <c r="K40" i="14"/>
  <c r="K40" i="13"/>
  <c r="K40" i="15"/>
  <c r="K6" i="14"/>
  <c r="K6" i="15"/>
  <c r="K7" i="14"/>
  <c r="K7" i="15"/>
  <c r="K39" i="14"/>
  <c r="K39" i="13"/>
  <c r="K39" i="15"/>
  <c r="K38" i="14"/>
  <c r="K38" i="13"/>
  <c r="K38" i="15"/>
  <c r="K4" i="14"/>
  <c r="K4" i="15"/>
  <c r="K5" i="14"/>
  <c r="K5" i="15"/>
  <c r="K37" i="14"/>
  <c r="K37" i="13"/>
  <c r="K37" i="15"/>
  <c r="K36" i="14"/>
  <c r="K36" i="13"/>
  <c r="K36" i="15"/>
  <c r="K4" i="17"/>
  <c r="K4" i="18"/>
  <c r="K5" i="17"/>
  <c r="K5" i="18"/>
  <c r="K6" i="17"/>
  <c r="K6" i="18"/>
  <c r="K7" i="17"/>
  <c r="K7" i="18"/>
  <c r="K8" i="17"/>
  <c r="K8" i="18"/>
  <c r="K9" i="17"/>
  <c r="K9" i="18"/>
  <c r="K10" i="17"/>
  <c r="K10" i="18"/>
  <c r="K11" i="17"/>
  <c r="K11" i="18"/>
  <c r="K12" i="17"/>
  <c r="K12" i="18"/>
  <c r="K36" i="17"/>
  <c r="K36" i="18"/>
  <c r="K43" i="22"/>
  <c r="K4" i="20"/>
  <c r="K30" i="22"/>
  <c r="K17" i="22"/>
  <c r="K55" i="22"/>
  <c r="K30" i="25"/>
  <c r="K30" i="24"/>
  <c r="K30" i="26"/>
  <c r="B13" i="17"/>
  <c r="B13" i="18"/>
  <c r="B37" i="17"/>
  <c r="B37" i="18"/>
  <c r="B44" i="22"/>
  <c r="B6" i="20"/>
  <c r="B31" i="22"/>
  <c r="B18" i="22"/>
  <c r="B56" i="22"/>
  <c r="B31" i="25"/>
  <c r="B31" i="24"/>
  <c r="B31" i="26"/>
  <c r="C13" i="17"/>
  <c r="C13" i="18"/>
  <c r="C37" i="17"/>
  <c r="C37" i="18"/>
  <c r="C44" i="22"/>
  <c r="C6" i="20"/>
  <c r="C31" i="22"/>
  <c r="C18" i="22"/>
  <c r="C56" i="22"/>
  <c r="C31" i="25"/>
  <c r="C31" i="24"/>
  <c r="C31" i="26"/>
  <c r="D13" i="17"/>
  <c r="D13" i="18"/>
  <c r="D37" i="17"/>
  <c r="D37" i="18"/>
  <c r="D44" i="22"/>
  <c r="D6" i="20"/>
  <c r="D31" i="22"/>
  <c r="D18" i="22"/>
  <c r="D56" i="22"/>
  <c r="D31" i="25"/>
  <c r="D31" i="24"/>
  <c r="D31" i="26"/>
  <c r="E13" i="17"/>
  <c r="E13" i="18"/>
  <c r="E37" i="17"/>
  <c r="E37" i="18"/>
  <c r="E44" i="22"/>
  <c r="E6" i="20"/>
  <c r="E31" i="22"/>
  <c r="E18" i="22"/>
  <c r="E56" i="22"/>
  <c r="E31" i="25"/>
  <c r="E31" i="24"/>
  <c r="E31" i="26"/>
  <c r="F13" i="17"/>
  <c r="F13" i="18"/>
  <c r="F37" i="17"/>
  <c r="F37" i="18"/>
  <c r="F44" i="22"/>
  <c r="F6" i="20"/>
  <c r="F31" i="22"/>
  <c r="F18" i="22"/>
  <c r="F56" i="22"/>
  <c r="F31" i="25"/>
  <c r="F31" i="24"/>
  <c r="F31" i="26"/>
  <c r="G13" i="17"/>
  <c r="G13" i="18"/>
  <c r="G37" i="17"/>
  <c r="G37" i="18"/>
  <c r="G44" i="22"/>
  <c r="G6" i="20"/>
  <c r="G31" i="22"/>
  <c r="G18" i="22"/>
  <c r="G56" i="22"/>
  <c r="G31" i="25"/>
  <c r="G31" i="24"/>
  <c r="G31" i="26"/>
  <c r="H13" i="17"/>
  <c r="H13" i="18"/>
  <c r="H37" i="17"/>
  <c r="H37" i="18"/>
  <c r="H44" i="22"/>
  <c r="H6" i="20"/>
  <c r="H31" i="22"/>
  <c r="H18" i="22"/>
  <c r="H56" i="22"/>
  <c r="H31" i="25"/>
  <c r="H31" i="24"/>
  <c r="H31" i="26"/>
  <c r="I13" i="17"/>
  <c r="I13" i="18"/>
  <c r="I37" i="17"/>
  <c r="I37" i="18"/>
  <c r="I44" i="22"/>
  <c r="I6" i="20"/>
  <c r="I31" i="22"/>
  <c r="I18" i="22"/>
  <c r="I56" i="22"/>
  <c r="I31" i="25"/>
  <c r="I31" i="24"/>
  <c r="I31" i="26"/>
  <c r="J13" i="17"/>
  <c r="J13" i="18"/>
  <c r="J37" i="17"/>
  <c r="J37" i="18"/>
  <c r="J44" i="22"/>
  <c r="J6" i="20"/>
  <c r="J31" i="22"/>
  <c r="J18" i="22"/>
  <c r="J56" i="22"/>
  <c r="J31" i="25"/>
  <c r="J31" i="24"/>
  <c r="J31" i="26"/>
  <c r="K13" i="17"/>
  <c r="K13" i="18"/>
  <c r="K37" i="17"/>
  <c r="K37" i="18"/>
  <c r="K44" i="22"/>
  <c r="K6" i="20"/>
  <c r="K31" i="22"/>
  <c r="K18" i="22"/>
  <c r="K56" i="22"/>
  <c r="K31" i="25"/>
  <c r="K31" i="24"/>
  <c r="K31" i="26"/>
  <c r="B14" i="17"/>
  <c r="B14" i="18"/>
  <c r="B38" i="17"/>
  <c r="B38" i="18"/>
  <c r="B45" i="22"/>
  <c r="B8" i="20"/>
  <c r="B32" i="22"/>
  <c r="B19" i="22"/>
  <c r="B57" i="22"/>
  <c r="B32" i="25"/>
  <c r="B32" i="24"/>
  <c r="B32" i="26"/>
  <c r="C14" i="17"/>
  <c r="C14" i="18"/>
  <c r="C38" i="17"/>
  <c r="C38" i="18"/>
  <c r="C45" i="22"/>
  <c r="C8" i="20"/>
  <c r="C32" i="22"/>
  <c r="C19" i="22"/>
  <c r="C57" i="22"/>
  <c r="C32" i="25"/>
  <c r="C32" i="24"/>
  <c r="C32" i="26"/>
  <c r="D14" i="17"/>
  <c r="D14" i="18"/>
  <c r="D38" i="17"/>
  <c r="D38" i="18"/>
  <c r="D45" i="22"/>
  <c r="D8" i="20"/>
  <c r="D32" i="22"/>
  <c r="D19" i="22"/>
  <c r="D57" i="22"/>
  <c r="D32" i="25"/>
  <c r="D32" i="24"/>
  <c r="D32" i="26"/>
  <c r="E14" i="17"/>
  <c r="E14" i="18"/>
  <c r="E38" i="17"/>
  <c r="E38" i="18"/>
  <c r="E45" i="22"/>
  <c r="E8" i="20"/>
  <c r="E32" i="22"/>
  <c r="E19" i="22"/>
  <c r="E57" i="22"/>
  <c r="E32" i="25"/>
  <c r="E32" i="24"/>
  <c r="E32" i="26"/>
  <c r="F14" i="17"/>
  <c r="F14" i="18"/>
  <c r="F38" i="17"/>
  <c r="F38" i="18"/>
  <c r="F45" i="22"/>
  <c r="F8" i="20"/>
  <c r="F32" i="22"/>
  <c r="F19" i="22"/>
  <c r="F57" i="22"/>
  <c r="F32" i="25"/>
  <c r="F32" i="24"/>
  <c r="F32" i="26"/>
  <c r="G14" i="17"/>
  <c r="G14" i="18"/>
  <c r="G38" i="17"/>
  <c r="G38" i="18"/>
  <c r="G45" i="22"/>
  <c r="G8" i="20"/>
  <c r="G32" i="22"/>
  <c r="G19" i="22"/>
  <c r="G57" i="22"/>
  <c r="G32" i="25"/>
  <c r="G32" i="24"/>
  <c r="G32" i="26"/>
  <c r="H14" i="17"/>
  <c r="H14" i="18"/>
  <c r="H38" i="17"/>
  <c r="H38" i="18"/>
  <c r="H45" i="22"/>
  <c r="H8" i="20"/>
  <c r="H32" i="22"/>
  <c r="H19" i="22"/>
  <c r="H57" i="22"/>
  <c r="H32" i="25"/>
  <c r="H32" i="24"/>
  <c r="H32" i="26"/>
  <c r="I14" i="17"/>
  <c r="I14" i="18"/>
  <c r="I38" i="17"/>
  <c r="I38" i="18"/>
  <c r="I45" i="22"/>
  <c r="I8" i="20"/>
  <c r="I32" i="22"/>
  <c r="I19" i="22"/>
  <c r="I57" i="22"/>
  <c r="I32" i="25"/>
  <c r="I32" i="24"/>
  <c r="I32" i="26"/>
  <c r="J14" i="17"/>
  <c r="J14" i="18"/>
  <c r="J38" i="17"/>
  <c r="J38" i="18"/>
  <c r="J45" i="22"/>
  <c r="J8" i="20"/>
  <c r="J32" i="22"/>
  <c r="J19" i="22"/>
  <c r="J57" i="22"/>
  <c r="J32" i="25"/>
  <c r="J32" i="24"/>
  <c r="J32" i="26"/>
  <c r="K14" i="17"/>
  <c r="K14" i="18"/>
  <c r="K38" i="17"/>
  <c r="K38" i="18"/>
  <c r="K45" i="22"/>
  <c r="K8" i="20"/>
  <c r="K32" i="22"/>
  <c r="K19" i="22"/>
  <c r="K57" i="22"/>
  <c r="K32" i="25"/>
  <c r="K32" i="24"/>
  <c r="K32" i="26"/>
  <c r="B15" i="17"/>
  <c r="B15" i="18"/>
  <c r="B39" i="17"/>
  <c r="B39" i="18"/>
  <c r="B46" i="22"/>
  <c r="B10" i="20"/>
  <c r="B33" i="22"/>
  <c r="B20" i="22"/>
  <c r="B58" i="22"/>
  <c r="B33" i="25"/>
  <c r="B33" i="24"/>
  <c r="B33" i="26"/>
  <c r="C15" i="17"/>
  <c r="C15" i="18"/>
  <c r="C39" i="17"/>
  <c r="C39" i="18"/>
  <c r="C46" i="22"/>
  <c r="C10" i="20"/>
  <c r="C33" i="22"/>
  <c r="C20" i="22"/>
  <c r="C58" i="22"/>
  <c r="C33" i="25"/>
  <c r="C33" i="24"/>
  <c r="C33" i="26"/>
  <c r="D15" i="17"/>
  <c r="D15" i="18"/>
  <c r="D39" i="17"/>
  <c r="D39" i="18"/>
  <c r="D46" i="22"/>
  <c r="D10" i="20"/>
  <c r="D33" i="22"/>
  <c r="D20" i="22"/>
  <c r="D58" i="22"/>
  <c r="D33" i="25"/>
  <c r="D33" i="24"/>
  <c r="D33" i="26"/>
  <c r="E15" i="17"/>
  <c r="E15" i="18"/>
  <c r="E39" i="17"/>
  <c r="E39" i="18"/>
  <c r="E46" i="22"/>
  <c r="E10" i="20"/>
  <c r="E33" i="22"/>
  <c r="E20" i="22"/>
  <c r="E58" i="22"/>
  <c r="E33" i="25"/>
  <c r="E33" i="24"/>
  <c r="E33" i="26"/>
  <c r="F15" i="17"/>
  <c r="F15" i="18"/>
  <c r="F39" i="17"/>
  <c r="F39" i="18"/>
  <c r="F46" i="22"/>
  <c r="F10" i="20"/>
  <c r="F33" i="22"/>
  <c r="F20" i="22"/>
  <c r="F58" i="22"/>
  <c r="F33" i="25"/>
  <c r="F33" i="24"/>
  <c r="F33" i="26"/>
  <c r="G15" i="17"/>
  <c r="G15" i="18"/>
  <c r="G39" i="17"/>
  <c r="G39" i="18"/>
  <c r="G46" i="22"/>
  <c r="G10" i="20"/>
  <c r="G33" i="22"/>
  <c r="G20" i="22"/>
  <c r="G58" i="22"/>
  <c r="G33" i="25"/>
  <c r="G33" i="24"/>
  <c r="G33" i="26"/>
  <c r="H15" i="17"/>
  <c r="H15" i="18"/>
  <c r="H39" i="17"/>
  <c r="H39" i="18"/>
  <c r="H46" i="22"/>
  <c r="H10" i="20"/>
  <c r="H33" i="22"/>
  <c r="H20" i="22"/>
  <c r="H58" i="22"/>
  <c r="H33" i="25"/>
  <c r="H33" i="24"/>
  <c r="H33" i="26"/>
  <c r="I15" i="17"/>
  <c r="I15" i="18"/>
  <c r="I39" i="17"/>
  <c r="I39" i="18"/>
  <c r="I46" i="22"/>
  <c r="I10" i="20"/>
  <c r="I33" i="22"/>
  <c r="I20" i="22"/>
  <c r="I58" i="22"/>
  <c r="I33" i="25"/>
  <c r="I33" i="24"/>
  <c r="I33" i="26"/>
  <c r="J15" i="17"/>
  <c r="J15" i="18"/>
  <c r="J39" i="17"/>
  <c r="J39" i="18"/>
  <c r="J46" i="22"/>
  <c r="J10" i="20"/>
  <c r="J33" i="22"/>
  <c r="J20" i="22"/>
  <c r="J58" i="22"/>
  <c r="J33" i="25"/>
  <c r="J33" i="24"/>
  <c r="J33" i="26"/>
  <c r="K15" i="17"/>
  <c r="K15" i="18"/>
  <c r="K39" i="17"/>
  <c r="K39" i="18"/>
  <c r="K46" i="22"/>
  <c r="K10" i="20"/>
  <c r="K33" i="22"/>
  <c r="K20" i="22"/>
  <c r="K58" i="22"/>
  <c r="K33" i="25"/>
  <c r="K33" i="24"/>
  <c r="K33" i="26"/>
  <c r="B16" i="17"/>
  <c r="B16" i="18"/>
  <c r="B40" i="17"/>
  <c r="B40" i="18"/>
  <c r="B47" i="22"/>
  <c r="B12" i="20"/>
  <c r="B34" i="22"/>
  <c r="B21" i="22"/>
  <c r="B59" i="22"/>
  <c r="B34" i="25"/>
  <c r="B34" i="24"/>
  <c r="B34" i="26"/>
  <c r="C16" i="17"/>
  <c r="C16" i="18"/>
  <c r="C40" i="17"/>
  <c r="C40" i="18"/>
  <c r="C47" i="22"/>
  <c r="C12" i="20"/>
  <c r="C34" i="22"/>
  <c r="C21" i="22"/>
  <c r="C59" i="22"/>
  <c r="C34" i="25"/>
  <c r="C34" i="24"/>
  <c r="C34" i="26"/>
  <c r="D16" i="17"/>
  <c r="D16" i="18"/>
  <c r="D40" i="17"/>
  <c r="D40" i="18"/>
  <c r="D47" i="22"/>
  <c r="D12" i="20"/>
  <c r="D34" i="22"/>
  <c r="D21" i="22"/>
  <c r="D59" i="22"/>
  <c r="D34" i="25"/>
  <c r="D34" i="24"/>
  <c r="D34" i="26"/>
  <c r="E16" i="17"/>
  <c r="E16" i="18"/>
  <c r="E40" i="17"/>
  <c r="E40" i="18"/>
  <c r="E47" i="22"/>
  <c r="E12" i="20"/>
  <c r="E34" i="22"/>
  <c r="E21" i="22"/>
  <c r="E59" i="22"/>
  <c r="E34" i="25"/>
  <c r="E34" i="24"/>
  <c r="E34" i="26"/>
  <c r="F16" i="17"/>
  <c r="F16" i="18"/>
  <c r="F40" i="17"/>
  <c r="F40" i="18"/>
  <c r="F47" i="22"/>
  <c r="F12" i="20"/>
  <c r="F34" i="22"/>
  <c r="F21" i="22"/>
  <c r="F59" i="22"/>
  <c r="F34" i="25"/>
  <c r="F34" i="24"/>
  <c r="F34" i="26"/>
  <c r="G16" i="17"/>
  <c r="G16" i="18"/>
  <c r="G40" i="17"/>
  <c r="G40" i="18"/>
  <c r="G47" i="22"/>
  <c r="G12" i="20"/>
  <c r="G34" i="22"/>
  <c r="G21" i="22"/>
  <c r="G59" i="22"/>
  <c r="G34" i="25"/>
  <c r="G34" i="24"/>
  <c r="G34" i="26"/>
  <c r="H16" i="17"/>
  <c r="H16" i="18"/>
  <c r="H40" i="17"/>
  <c r="H40" i="18"/>
  <c r="H47" i="22"/>
  <c r="H12" i="20"/>
  <c r="H34" i="22"/>
  <c r="H21" i="22"/>
  <c r="H59" i="22"/>
  <c r="H34" i="25"/>
  <c r="H34" i="24"/>
  <c r="H34" i="26"/>
  <c r="I16" i="17"/>
  <c r="I16" i="18"/>
  <c r="I40" i="17"/>
  <c r="I40" i="18"/>
  <c r="I47" i="22"/>
  <c r="I12" i="20"/>
  <c r="I34" i="22"/>
  <c r="I21" i="22"/>
  <c r="I59" i="22"/>
  <c r="I34" i="25"/>
  <c r="I34" i="24"/>
  <c r="I34" i="26"/>
  <c r="J16" i="17"/>
  <c r="J16" i="18"/>
  <c r="J40" i="17"/>
  <c r="J40" i="18"/>
  <c r="J47" i="22"/>
  <c r="J12" i="20"/>
  <c r="J34" i="22"/>
  <c r="J21" i="22"/>
  <c r="J59" i="22"/>
  <c r="J34" i="25"/>
  <c r="J34" i="24"/>
  <c r="J34" i="26"/>
  <c r="K16" i="17"/>
  <c r="K16" i="18"/>
  <c r="K40" i="17"/>
  <c r="K40" i="18"/>
  <c r="K47" i="22"/>
  <c r="K12" i="20"/>
  <c r="K34" i="22"/>
  <c r="K21" i="22"/>
  <c r="K59" i="22"/>
  <c r="K34" i="25"/>
  <c r="K34" i="24"/>
  <c r="K34" i="26"/>
  <c r="B17" i="17"/>
  <c r="B17" i="18"/>
  <c r="B41" i="17"/>
  <c r="B41" i="18"/>
  <c r="B48" i="22"/>
  <c r="B14" i="20"/>
  <c r="B35" i="22"/>
  <c r="B22" i="22"/>
  <c r="B60" i="22"/>
  <c r="B35" i="25"/>
  <c r="B35" i="24"/>
  <c r="B35" i="26"/>
  <c r="C17" i="17"/>
  <c r="C17" i="18"/>
  <c r="C41" i="17"/>
  <c r="C41" i="18"/>
  <c r="C48" i="22"/>
  <c r="C14" i="20"/>
  <c r="C35" i="22"/>
  <c r="C22" i="22"/>
  <c r="C60" i="22"/>
  <c r="C35" i="25"/>
  <c r="C35" i="24"/>
  <c r="C35" i="26"/>
  <c r="D17" i="17"/>
  <c r="D17" i="18"/>
  <c r="D41" i="17"/>
  <c r="D41" i="18"/>
  <c r="D48" i="22"/>
  <c r="D14" i="20"/>
  <c r="D35" i="22"/>
  <c r="D22" i="22"/>
  <c r="D60" i="22"/>
  <c r="D35" i="25"/>
  <c r="D35" i="24"/>
  <c r="D35" i="26"/>
  <c r="E17" i="17"/>
  <c r="E17" i="18"/>
  <c r="E41" i="17"/>
  <c r="E41" i="18"/>
  <c r="E48" i="22"/>
  <c r="E14" i="20"/>
  <c r="E35" i="22"/>
  <c r="E22" i="22"/>
  <c r="E60" i="22"/>
  <c r="E35" i="25"/>
  <c r="E35" i="24"/>
  <c r="E35" i="26"/>
  <c r="F17" i="17"/>
  <c r="F17" i="18"/>
  <c r="F41" i="17"/>
  <c r="F41" i="18"/>
  <c r="F48" i="22"/>
  <c r="F14" i="20"/>
  <c r="F35" i="22"/>
  <c r="F22" i="22"/>
  <c r="F60" i="22"/>
  <c r="F35" i="25"/>
  <c r="F35" i="24"/>
  <c r="F35" i="26"/>
  <c r="G17" i="17"/>
  <c r="G17" i="18"/>
  <c r="G41" i="17"/>
  <c r="G41" i="18"/>
  <c r="G48" i="22"/>
  <c r="G14" i="20"/>
  <c r="G35" i="22"/>
  <c r="G22" i="22"/>
  <c r="G60" i="22"/>
  <c r="G35" i="25"/>
  <c r="G35" i="24"/>
  <c r="G35" i="26"/>
  <c r="H17" i="17"/>
  <c r="H17" i="18"/>
  <c r="H41" i="17"/>
  <c r="H41" i="18"/>
  <c r="H48" i="22"/>
  <c r="H14" i="20"/>
  <c r="H35" i="22"/>
  <c r="H22" i="22"/>
  <c r="H60" i="22"/>
  <c r="H35" i="25"/>
  <c r="H35" i="24"/>
  <c r="H35" i="26"/>
  <c r="I17" i="17"/>
  <c r="I17" i="18"/>
  <c r="I41" i="17"/>
  <c r="I41" i="18"/>
  <c r="I48" i="22"/>
  <c r="I14" i="20"/>
  <c r="I35" i="22"/>
  <c r="I22" i="22"/>
  <c r="I60" i="22"/>
  <c r="I35" i="25"/>
  <c r="I35" i="24"/>
  <c r="I35" i="26"/>
  <c r="J17" i="17"/>
  <c r="J17" i="18"/>
  <c r="J41" i="17"/>
  <c r="J41" i="18"/>
  <c r="J48" i="22"/>
  <c r="J14" i="20"/>
  <c r="J35" i="22"/>
  <c r="J22" i="22"/>
  <c r="J60" i="22"/>
  <c r="J35" i="25"/>
  <c r="J35" i="24"/>
  <c r="J35" i="26"/>
  <c r="K17" i="17"/>
  <c r="K17" i="18"/>
  <c r="K41" i="17"/>
  <c r="K41" i="18"/>
  <c r="K48" i="22"/>
  <c r="K14" i="20"/>
  <c r="K35" i="22"/>
  <c r="K22" i="22"/>
  <c r="K60" i="22"/>
  <c r="K35" i="25"/>
  <c r="K35" i="24"/>
  <c r="K35" i="26"/>
  <c r="B18" i="17"/>
  <c r="B18" i="18"/>
  <c r="B42" i="17"/>
  <c r="B42" i="18"/>
  <c r="B49" i="22"/>
  <c r="B16" i="20"/>
  <c r="B36" i="22"/>
  <c r="B23" i="22"/>
  <c r="B61" i="22"/>
  <c r="B36" i="25"/>
  <c r="B36" i="24"/>
  <c r="B36" i="26"/>
  <c r="C18" i="17"/>
  <c r="C18" i="18"/>
  <c r="C42" i="17"/>
  <c r="C42" i="18"/>
  <c r="C49" i="22"/>
  <c r="C16" i="20"/>
  <c r="C36" i="22"/>
  <c r="C23" i="22"/>
  <c r="C61" i="22"/>
  <c r="C36" i="25"/>
  <c r="C36" i="24"/>
  <c r="C36" i="26"/>
  <c r="D18" i="17"/>
  <c r="D18" i="18"/>
  <c r="D42" i="17"/>
  <c r="D42" i="18"/>
  <c r="D49" i="22"/>
  <c r="D16" i="20"/>
  <c r="D36" i="22"/>
  <c r="D23" i="22"/>
  <c r="D61" i="22"/>
  <c r="D36" i="25"/>
  <c r="D36" i="24"/>
  <c r="D36" i="26"/>
  <c r="E18" i="17"/>
  <c r="E18" i="18"/>
  <c r="E42" i="17"/>
  <c r="E42" i="18"/>
  <c r="E49" i="22"/>
  <c r="E16" i="20"/>
  <c r="E36" i="22"/>
  <c r="E23" i="22"/>
  <c r="E61" i="22"/>
  <c r="E36" i="25"/>
  <c r="E36" i="24"/>
  <c r="E36" i="26"/>
  <c r="F18" i="17"/>
  <c r="F18" i="18"/>
  <c r="F42" i="17"/>
  <c r="F42" i="18"/>
  <c r="F49" i="22"/>
  <c r="F16" i="20"/>
  <c r="F36" i="22"/>
  <c r="F23" i="22"/>
  <c r="F61" i="22"/>
  <c r="F36" i="25"/>
  <c r="F36" i="24"/>
  <c r="F36" i="26"/>
  <c r="G18" i="17"/>
  <c r="G18" i="18"/>
  <c r="G42" i="17"/>
  <c r="G42" i="18"/>
  <c r="G49" i="22"/>
  <c r="G16" i="20"/>
  <c r="G36" i="22"/>
  <c r="G23" i="22"/>
  <c r="G61" i="22"/>
  <c r="G36" i="25"/>
  <c r="G36" i="24"/>
  <c r="G36" i="26"/>
  <c r="H18" i="17"/>
  <c r="H18" i="18"/>
  <c r="H42" i="17"/>
  <c r="H42" i="18"/>
  <c r="H49" i="22"/>
  <c r="H16" i="20"/>
  <c r="H36" i="22"/>
  <c r="H23" i="22"/>
  <c r="H61" i="22"/>
  <c r="H36" i="25"/>
  <c r="H36" i="24"/>
  <c r="H36" i="26"/>
  <c r="I18" i="17"/>
  <c r="I18" i="18"/>
  <c r="I42" i="17"/>
  <c r="I42" i="18"/>
  <c r="I49" i="22"/>
  <c r="I16" i="20"/>
  <c r="I36" i="22"/>
  <c r="I23" i="22"/>
  <c r="I61" i="22"/>
  <c r="I36" i="25"/>
  <c r="I36" i="24"/>
  <c r="I36" i="26"/>
  <c r="J18" i="17"/>
  <c r="J18" i="18"/>
  <c r="J42" i="17"/>
  <c r="J42" i="18"/>
  <c r="J49" i="22"/>
  <c r="J16" i="20"/>
  <c r="J36" i="22"/>
  <c r="J23" i="22"/>
  <c r="J61" i="22"/>
  <c r="J36" i="25"/>
  <c r="J36" i="24"/>
  <c r="J36" i="26"/>
  <c r="K18" i="17"/>
  <c r="K18" i="18"/>
  <c r="K42" i="17"/>
  <c r="K42" i="18"/>
  <c r="K49" i="22"/>
  <c r="K16" i="20"/>
  <c r="K36" i="22"/>
  <c r="K23" i="22"/>
  <c r="K61" i="22"/>
  <c r="K36" i="25"/>
  <c r="K36" i="24"/>
  <c r="K36" i="26"/>
  <c r="B19" i="17"/>
  <c r="B19" i="18"/>
  <c r="B43" i="17"/>
  <c r="B43" i="18"/>
  <c r="B50" i="22"/>
  <c r="B18" i="20"/>
  <c r="B37" i="22"/>
  <c r="B24" i="22"/>
  <c r="B62" i="22"/>
  <c r="B37" i="25"/>
  <c r="B37" i="24"/>
  <c r="B37" i="26"/>
  <c r="C19" i="17"/>
  <c r="C19" i="18"/>
  <c r="C43" i="17"/>
  <c r="C43" i="18"/>
  <c r="C50" i="22"/>
  <c r="C18" i="20"/>
  <c r="C37" i="22"/>
  <c r="C24" i="22"/>
  <c r="C62" i="22"/>
  <c r="C37" i="25"/>
  <c r="C37" i="24"/>
  <c r="C37" i="26"/>
  <c r="D19" i="17"/>
  <c r="D19" i="18"/>
  <c r="D43" i="17"/>
  <c r="D43" i="18"/>
  <c r="D50" i="22"/>
  <c r="D18" i="20"/>
  <c r="D37" i="22"/>
  <c r="D24" i="22"/>
  <c r="D62" i="22"/>
  <c r="D37" i="25"/>
  <c r="D37" i="24"/>
  <c r="D37" i="26"/>
  <c r="E19" i="17"/>
  <c r="E19" i="18"/>
  <c r="E43" i="17"/>
  <c r="E43" i="18"/>
  <c r="E50" i="22"/>
  <c r="E18" i="20"/>
  <c r="E37" i="22"/>
  <c r="E24" i="22"/>
  <c r="E62" i="22"/>
  <c r="E37" i="25"/>
  <c r="E37" i="24"/>
  <c r="E37" i="26"/>
  <c r="F19" i="17"/>
  <c r="F19" i="18"/>
  <c r="F43" i="17"/>
  <c r="F43" i="18"/>
  <c r="F50" i="22"/>
  <c r="F18" i="20"/>
  <c r="F37" i="22"/>
  <c r="F24" i="22"/>
  <c r="F62" i="22"/>
  <c r="F37" i="25"/>
  <c r="F37" i="24"/>
  <c r="F37" i="26"/>
  <c r="G19" i="17"/>
  <c r="G19" i="18"/>
  <c r="G43" i="17"/>
  <c r="G43" i="18"/>
  <c r="G50" i="22"/>
  <c r="G18" i="20"/>
  <c r="G37" i="22"/>
  <c r="G24" i="22"/>
  <c r="G62" i="22"/>
  <c r="G37" i="25"/>
  <c r="G37" i="24"/>
  <c r="G37" i="26"/>
  <c r="H19" i="17"/>
  <c r="H19" i="18"/>
  <c r="H43" i="17"/>
  <c r="H43" i="18"/>
  <c r="H50" i="22"/>
  <c r="H18" i="20"/>
  <c r="H37" i="22"/>
  <c r="H24" i="22"/>
  <c r="H62" i="22"/>
  <c r="H37" i="25"/>
  <c r="H37" i="24"/>
  <c r="H37" i="26"/>
  <c r="I19" i="17"/>
  <c r="I19" i="18"/>
  <c r="I43" i="17"/>
  <c r="I43" i="18"/>
  <c r="I50" i="22"/>
  <c r="I18" i="20"/>
  <c r="I37" i="22"/>
  <c r="I24" i="22"/>
  <c r="I62" i="22"/>
  <c r="I37" i="25"/>
  <c r="I37" i="24"/>
  <c r="I37" i="26"/>
  <c r="J19" i="17"/>
  <c r="J19" i="18"/>
  <c r="J43" i="17"/>
  <c r="J43" i="18"/>
  <c r="J50" i="22"/>
  <c r="J18" i="20"/>
  <c r="J37" i="22"/>
  <c r="J24" i="22"/>
  <c r="J62" i="22"/>
  <c r="J37" i="25"/>
  <c r="J37" i="24"/>
  <c r="J37" i="26"/>
  <c r="K19" i="17"/>
  <c r="K19" i="18"/>
  <c r="K43" i="17"/>
  <c r="K43" i="18"/>
  <c r="K50" i="22"/>
  <c r="K18" i="20"/>
  <c r="K37" i="22"/>
  <c r="K24" i="22"/>
  <c r="K62" i="22"/>
  <c r="K37" i="25"/>
  <c r="K37" i="24"/>
  <c r="K37" i="26"/>
  <c r="B20" i="17"/>
  <c r="B20" i="18"/>
  <c r="B44" i="17"/>
  <c r="B44" i="18"/>
  <c r="B51" i="22"/>
  <c r="B20" i="20"/>
  <c r="B38" i="22"/>
  <c r="B25" i="22"/>
  <c r="B63" i="22"/>
  <c r="B38" i="25"/>
  <c r="B38" i="24"/>
  <c r="B38" i="26"/>
  <c r="C20" i="17"/>
  <c r="C20" i="18"/>
  <c r="C44" i="17"/>
  <c r="C44" i="18"/>
  <c r="C51" i="22"/>
  <c r="C20" i="20"/>
  <c r="C38" i="22"/>
  <c r="C25" i="22"/>
  <c r="C63" i="22"/>
  <c r="C38" i="25"/>
  <c r="C38" i="24"/>
  <c r="C38" i="26"/>
  <c r="D20" i="17"/>
  <c r="D20" i="18"/>
  <c r="D44" i="17"/>
  <c r="D44" i="18"/>
  <c r="D51" i="22"/>
  <c r="D20" i="20"/>
  <c r="D38" i="22"/>
  <c r="D25" i="22"/>
  <c r="D63" i="22"/>
  <c r="D38" i="25"/>
  <c r="D38" i="24"/>
  <c r="D38" i="26"/>
  <c r="E20" i="17"/>
  <c r="E20" i="18"/>
  <c r="E44" i="17"/>
  <c r="E44" i="18"/>
  <c r="E51" i="22"/>
  <c r="E20" i="20"/>
  <c r="E38" i="22"/>
  <c r="E25" i="22"/>
  <c r="E63" i="22"/>
  <c r="E38" i="25"/>
  <c r="E38" i="24"/>
  <c r="E38" i="26"/>
  <c r="F20" i="17"/>
  <c r="F20" i="18"/>
  <c r="F44" i="17"/>
  <c r="F44" i="18"/>
  <c r="F51" i="22"/>
  <c r="F20" i="20"/>
  <c r="F38" i="22"/>
  <c r="F25" i="22"/>
  <c r="F63" i="22"/>
  <c r="F38" i="25"/>
  <c r="F38" i="24"/>
  <c r="F38" i="26"/>
  <c r="G20" i="17"/>
  <c r="G20" i="18"/>
  <c r="G44" i="17"/>
  <c r="G44" i="18"/>
  <c r="G51" i="22"/>
  <c r="G20" i="20"/>
  <c r="G38" i="22"/>
  <c r="G25" i="22"/>
  <c r="G63" i="22"/>
  <c r="G38" i="25"/>
  <c r="G38" i="24"/>
  <c r="G38" i="26"/>
  <c r="H20" i="17"/>
  <c r="H20" i="18"/>
  <c r="H44" i="17"/>
  <c r="H44" i="18"/>
  <c r="H51" i="22"/>
  <c r="H20" i="20"/>
  <c r="H38" i="22"/>
  <c r="H25" i="22"/>
  <c r="H63" i="22"/>
  <c r="H38" i="25"/>
  <c r="H38" i="24"/>
  <c r="H38" i="26"/>
  <c r="I20" i="17"/>
  <c r="I20" i="18"/>
  <c r="I44" i="17"/>
  <c r="I44" i="18"/>
  <c r="I51" i="22"/>
  <c r="I20" i="20"/>
  <c r="I38" i="22"/>
  <c r="I25" i="22"/>
  <c r="I63" i="22"/>
  <c r="I38" i="25"/>
  <c r="I38" i="24"/>
  <c r="I38" i="26"/>
  <c r="J20" i="17"/>
  <c r="J20" i="18"/>
  <c r="J44" i="17"/>
  <c r="J44" i="18"/>
  <c r="J51" i="22"/>
  <c r="J20" i="20"/>
  <c r="J38" i="22"/>
  <c r="J25" i="22"/>
  <c r="J63" i="22"/>
  <c r="J38" i="25"/>
  <c r="J38" i="24"/>
  <c r="J38" i="26"/>
  <c r="K20" i="17"/>
  <c r="K20" i="18"/>
  <c r="K44" i="17"/>
  <c r="K44" i="18"/>
  <c r="K51" i="22"/>
  <c r="K20" i="20"/>
  <c r="K38" i="22"/>
  <c r="K25" i="22"/>
  <c r="K63" i="22"/>
  <c r="K38" i="25"/>
  <c r="K38" i="24"/>
  <c r="K38" i="26"/>
  <c r="B5" i="20"/>
  <c r="B3" i="25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C71" i="24"/>
  <c r="B3" i="24"/>
  <c r="B3" i="26"/>
  <c r="C5" i="20"/>
  <c r="C3" i="25"/>
  <c r="C3" i="24"/>
  <c r="C3" i="26"/>
  <c r="D5" i="20"/>
  <c r="D3" i="25"/>
  <c r="D3" i="24"/>
  <c r="D3" i="26"/>
  <c r="E5" i="20"/>
  <c r="E3" i="25"/>
  <c r="E3" i="24"/>
  <c r="E3" i="26"/>
  <c r="F5" i="20"/>
  <c r="F3" i="25"/>
  <c r="F3" i="24"/>
  <c r="F3" i="26"/>
  <c r="G5" i="20"/>
  <c r="G3" i="25"/>
  <c r="G3" i="24"/>
  <c r="G3" i="26"/>
  <c r="H5" i="20"/>
  <c r="H3" i="25"/>
  <c r="H3" i="24"/>
  <c r="H3" i="26"/>
  <c r="I5" i="20"/>
  <c r="I3" i="25"/>
  <c r="I3" i="24"/>
  <c r="I3" i="26"/>
  <c r="J5" i="20"/>
  <c r="J3" i="25"/>
  <c r="J3" i="24"/>
  <c r="J3" i="26"/>
  <c r="K5" i="20"/>
  <c r="K3" i="25"/>
  <c r="K3" i="24"/>
  <c r="K3" i="26"/>
  <c r="B4" i="25"/>
  <c r="C72" i="24"/>
  <c r="B4" i="24"/>
  <c r="B4" i="26"/>
  <c r="C4" i="25"/>
  <c r="C4" i="24"/>
  <c r="C4" i="26"/>
  <c r="D4" i="25"/>
  <c r="D4" i="24"/>
  <c r="D4" i="26"/>
  <c r="E4" i="25"/>
  <c r="E4" i="24"/>
  <c r="E4" i="26"/>
  <c r="F4" i="25"/>
  <c r="F4" i="24"/>
  <c r="F4" i="26"/>
  <c r="G4" i="25"/>
  <c r="G4" i="24"/>
  <c r="G4" i="26"/>
  <c r="H4" i="25"/>
  <c r="H4" i="24"/>
  <c r="H4" i="26"/>
  <c r="I4" i="25"/>
  <c r="I4" i="24"/>
  <c r="I4" i="26"/>
  <c r="J4" i="25"/>
  <c r="J4" i="24"/>
  <c r="J4" i="26"/>
  <c r="K4" i="25"/>
  <c r="K4" i="24"/>
  <c r="K4" i="26"/>
  <c r="B7" i="20"/>
  <c r="B5" i="25"/>
  <c r="C73" i="24"/>
  <c r="B5" i="24"/>
  <c r="B5" i="26"/>
  <c r="C7" i="20"/>
  <c r="C5" i="25"/>
  <c r="C5" i="24"/>
  <c r="C5" i="26"/>
  <c r="D7" i="20"/>
  <c r="D5" i="25"/>
  <c r="D5" i="24"/>
  <c r="D5" i="26"/>
  <c r="E7" i="20"/>
  <c r="E5" i="25"/>
  <c r="E5" i="24"/>
  <c r="E5" i="26"/>
  <c r="F7" i="20"/>
  <c r="F5" i="25"/>
  <c r="F5" i="24"/>
  <c r="F5" i="26"/>
  <c r="G7" i="20"/>
  <c r="G5" i="25"/>
  <c r="G5" i="24"/>
  <c r="G5" i="26"/>
  <c r="H7" i="20"/>
  <c r="H5" i="25"/>
  <c r="H5" i="24"/>
  <c r="H5" i="26"/>
  <c r="I7" i="20"/>
  <c r="I5" i="25"/>
  <c r="I5" i="24"/>
  <c r="I5" i="26"/>
  <c r="J7" i="20"/>
  <c r="J5" i="25"/>
  <c r="J5" i="24"/>
  <c r="J5" i="26"/>
  <c r="K7" i="20"/>
  <c r="K5" i="25"/>
  <c r="K5" i="24"/>
  <c r="K5" i="26"/>
  <c r="B6" i="25"/>
  <c r="C74" i="24"/>
  <c r="B6" i="24"/>
  <c r="B6" i="26"/>
  <c r="C6" i="25"/>
  <c r="C6" i="24"/>
  <c r="C6" i="26"/>
  <c r="D6" i="25"/>
  <c r="D6" i="24"/>
  <c r="D6" i="26"/>
  <c r="E6" i="25"/>
  <c r="E6" i="24"/>
  <c r="E6" i="26"/>
  <c r="F6" i="25"/>
  <c r="F6" i="24"/>
  <c r="F6" i="26"/>
  <c r="G6" i="25"/>
  <c r="G6" i="24"/>
  <c r="G6" i="26"/>
  <c r="H6" i="25"/>
  <c r="H6" i="24"/>
  <c r="H6" i="26"/>
  <c r="I6" i="25"/>
  <c r="I6" i="24"/>
  <c r="I6" i="26"/>
  <c r="J6" i="25"/>
  <c r="J6" i="24"/>
  <c r="J6" i="26"/>
  <c r="K6" i="25"/>
  <c r="K6" i="24"/>
  <c r="K6" i="26"/>
  <c r="B9" i="20"/>
  <c r="B7" i="25"/>
  <c r="C75" i="24"/>
  <c r="B7" i="24"/>
  <c r="B7" i="26"/>
  <c r="C9" i="20"/>
  <c r="C7" i="25"/>
  <c r="C7" i="24"/>
  <c r="C7" i="26"/>
  <c r="D9" i="20"/>
  <c r="D7" i="25"/>
  <c r="D7" i="24"/>
  <c r="D7" i="26"/>
  <c r="E9" i="20"/>
  <c r="E7" i="25"/>
  <c r="E7" i="24"/>
  <c r="E7" i="26"/>
  <c r="F9" i="20"/>
  <c r="F7" i="25"/>
  <c r="F7" i="24"/>
  <c r="F7" i="26"/>
  <c r="G9" i="20"/>
  <c r="G7" i="25"/>
  <c r="G7" i="24"/>
  <c r="G7" i="26"/>
  <c r="H9" i="20"/>
  <c r="H7" i="25"/>
  <c r="H7" i="24"/>
  <c r="H7" i="26"/>
  <c r="I9" i="20"/>
  <c r="I7" i="25"/>
  <c r="I7" i="24"/>
  <c r="I7" i="26"/>
  <c r="J9" i="20"/>
  <c r="J7" i="25"/>
  <c r="J7" i="24"/>
  <c r="J7" i="26"/>
  <c r="K9" i="20"/>
  <c r="K7" i="25"/>
  <c r="K7" i="24"/>
  <c r="K7" i="26"/>
  <c r="B8" i="25"/>
  <c r="C76" i="24"/>
  <c r="B8" i="24"/>
  <c r="B8" i="26"/>
  <c r="C8" i="25"/>
  <c r="C8" i="24"/>
  <c r="C8" i="26"/>
  <c r="D8" i="25"/>
  <c r="D8" i="24"/>
  <c r="D8" i="26"/>
  <c r="E8" i="25"/>
  <c r="E8" i="24"/>
  <c r="E8" i="26"/>
  <c r="F8" i="25"/>
  <c r="F8" i="24"/>
  <c r="F8" i="26"/>
  <c r="G8" i="25"/>
  <c r="G8" i="24"/>
  <c r="G8" i="26"/>
  <c r="H8" i="25"/>
  <c r="H8" i="24"/>
  <c r="H8" i="26"/>
  <c r="I8" i="25"/>
  <c r="I8" i="24"/>
  <c r="I8" i="26"/>
  <c r="J8" i="25"/>
  <c r="J8" i="24"/>
  <c r="J8" i="26"/>
  <c r="K8" i="25"/>
  <c r="K8" i="24"/>
  <c r="K8" i="26"/>
  <c r="B11" i="20"/>
  <c r="B9" i="25"/>
  <c r="C77" i="24"/>
  <c r="B9" i="24"/>
  <c r="B9" i="26"/>
  <c r="C11" i="20"/>
  <c r="C9" i="25"/>
  <c r="C9" i="24"/>
  <c r="C9" i="26"/>
  <c r="D11" i="20"/>
  <c r="D9" i="25"/>
  <c r="D9" i="24"/>
  <c r="D9" i="26"/>
  <c r="E11" i="20"/>
  <c r="E9" i="25"/>
  <c r="E9" i="24"/>
  <c r="E9" i="26"/>
  <c r="F11" i="20"/>
  <c r="F9" i="25"/>
  <c r="F9" i="24"/>
  <c r="F9" i="26"/>
  <c r="G11" i="20"/>
  <c r="G9" i="25"/>
  <c r="G9" i="24"/>
  <c r="G9" i="26"/>
  <c r="H11" i="20"/>
  <c r="H9" i="25"/>
  <c r="H9" i="24"/>
  <c r="H9" i="26"/>
  <c r="I11" i="20"/>
  <c r="I9" i="25"/>
  <c r="I9" i="24"/>
  <c r="I9" i="26"/>
  <c r="J11" i="20"/>
  <c r="J9" i="25"/>
  <c r="J9" i="24"/>
  <c r="J9" i="26"/>
  <c r="K11" i="20"/>
  <c r="K9" i="25"/>
  <c r="K9" i="24"/>
  <c r="K9" i="26"/>
  <c r="B10" i="25"/>
  <c r="C78" i="24"/>
  <c r="B10" i="24"/>
  <c r="B10" i="26"/>
  <c r="C10" i="25"/>
  <c r="C10" i="24"/>
  <c r="C10" i="26"/>
  <c r="D10" i="25"/>
  <c r="D10" i="24"/>
  <c r="D10" i="26"/>
  <c r="E10" i="25"/>
  <c r="E10" i="24"/>
  <c r="E10" i="26"/>
  <c r="F10" i="25"/>
  <c r="F10" i="24"/>
  <c r="F10" i="26"/>
  <c r="G10" i="25"/>
  <c r="G10" i="24"/>
  <c r="G10" i="26"/>
  <c r="H10" i="25"/>
  <c r="H10" i="24"/>
  <c r="H10" i="26"/>
  <c r="I10" i="25"/>
  <c r="I10" i="24"/>
  <c r="I10" i="26"/>
  <c r="J10" i="25"/>
  <c r="J10" i="24"/>
  <c r="J10" i="26"/>
  <c r="K10" i="25"/>
  <c r="K10" i="24"/>
  <c r="K10" i="26"/>
  <c r="B13" i="20"/>
  <c r="B11" i="25"/>
  <c r="C79" i="24"/>
  <c r="B11" i="24"/>
  <c r="B11" i="26"/>
  <c r="C13" i="20"/>
  <c r="C11" i="25"/>
  <c r="C11" i="24"/>
  <c r="C11" i="26"/>
  <c r="D13" i="20"/>
  <c r="D11" i="25"/>
  <c r="D11" i="24"/>
  <c r="D11" i="26"/>
  <c r="E13" i="20"/>
  <c r="E11" i="25"/>
  <c r="E11" i="24"/>
  <c r="E11" i="26"/>
  <c r="F13" i="20"/>
  <c r="F11" i="25"/>
  <c r="F11" i="24"/>
  <c r="F11" i="26"/>
  <c r="G13" i="20"/>
  <c r="G11" i="25"/>
  <c r="G11" i="24"/>
  <c r="G11" i="26"/>
  <c r="H13" i="20"/>
  <c r="H11" i="25"/>
  <c r="H11" i="24"/>
  <c r="H11" i="26"/>
  <c r="I13" i="20"/>
  <c r="I11" i="25"/>
  <c r="I11" i="24"/>
  <c r="I11" i="26"/>
  <c r="J13" i="20"/>
  <c r="J11" i="25"/>
  <c r="J11" i="24"/>
  <c r="J11" i="26"/>
  <c r="K13" i="20"/>
  <c r="K11" i="25"/>
  <c r="K11" i="24"/>
  <c r="K11" i="26"/>
  <c r="B12" i="25"/>
  <c r="C80" i="24"/>
  <c r="B12" i="24"/>
  <c r="B12" i="26"/>
  <c r="C12" i="25"/>
  <c r="C12" i="24"/>
  <c r="C12" i="26"/>
  <c r="D12" i="25"/>
  <c r="D12" i="24"/>
  <c r="D12" i="26"/>
  <c r="E12" i="25"/>
  <c r="E12" i="24"/>
  <c r="E12" i="26"/>
  <c r="F12" i="25"/>
  <c r="F12" i="24"/>
  <c r="F12" i="26"/>
  <c r="G12" i="25"/>
  <c r="G12" i="24"/>
  <c r="G12" i="26"/>
  <c r="H12" i="25"/>
  <c r="H12" i="24"/>
  <c r="H12" i="26"/>
  <c r="I12" i="25"/>
  <c r="I12" i="24"/>
  <c r="I12" i="26"/>
  <c r="J12" i="25"/>
  <c r="J12" i="24"/>
  <c r="J12" i="26"/>
  <c r="K12" i="25"/>
  <c r="K12" i="24"/>
  <c r="K12" i="26"/>
  <c r="B15" i="20"/>
  <c r="B13" i="25"/>
  <c r="C81" i="24"/>
  <c r="B13" i="24"/>
  <c r="B13" i="26"/>
  <c r="C15" i="20"/>
  <c r="C13" i="25"/>
  <c r="C13" i="24"/>
  <c r="C13" i="26"/>
  <c r="D15" i="20"/>
  <c r="D13" i="25"/>
  <c r="D13" i="24"/>
  <c r="D13" i="26"/>
  <c r="E15" i="20"/>
  <c r="E13" i="25"/>
  <c r="E13" i="24"/>
  <c r="E13" i="26"/>
  <c r="F15" i="20"/>
  <c r="F13" i="25"/>
  <c r="F13" i="24"/>
  <c r="F13" i="26"/>
  <c r="G15" i="20"/>
  <c r="G13" i="25"/>
  <c r="G13" i="24"/>
  <c r="G13" i="26"/>
  <c r="H15" i="20"/>
  <c r="H13" i="25"/>
  <c r="H13" i="24"/>
  <c r="H13" i="26"/>
  <c r="I15" i="20"/>
  <c r="I13" i="25"/>
  <c r="I13" i="24"/>
  <c r="I13" i="26"/>
  <c r="J15" i="20"/>
  <c r="J13" i="25"/>
  <c r="J13" i="24"/>
  <c r="J13" i="26"/>
  <c r="K15" i="20"/>
  <c r="K13" i="25"/>
  <c r="K13" i="24"/>
  <c r="K13" i="26"/>
  <c r="B14" i="25"/>
  <c r="C82" i="24"/>
  <c r="B14" i="24"/>
  <c r="B14" i="26"/>
  <c r="C14" i="25"/>
  <c r="C14" i="24"/>
  <c r="C14" i="26"/>
  <c r="D14" i="25"/>
  <c r="D14" i="24"/>
  <c r="D14" i="26"/>
  <c r="E14" i="25"/>
  <c r="E14" i="24"/>
  <c r="E14" i="26"/>
  <c r="F14" i="25"/>
  <c r="F14" i="24"/>
  <c r="F14" i="26"/>
  <c r="G14" i="25"/>
  <c r="G14" i="24"/>
  <c r="G14" i="26"/>
  <c r="H14" i="25"/>
  <c r="H14" i="24"/>
  <c r="H14" i="26"/>
  <c r="I14" i="25"/>
  <c r="I14" i="24"/>
  <c r="I14" i="26"/>
  <c r="J14" i="25"/>
  <c r="J14" i="24"/>
  <c r="J14" i="26"/>
  <c r="K14" i="25"/>
  <c r="K14" i="24"/>
  <c r="K14" i="26"/>
  <c r="B17" i="20"/>
  <c r="B15" i="25"/>
  <c r="C83" i="24"/>
  <c r="B15" i="24"/>
  <c r="B15" i="26"/>
  <c r="C17" i="20"/>
  <c r="C15" i="25"/>
  <c r="C15" i="24"/>
  <c r="C15" i="26"/>
  <c r="D17" i="20"/>
  <c r="D15" i="25"/>
  <c r="D15" i="24"/>
  <c r="D15" i="26"/>
  <c r="E17" i="20"/>
  <c r="E15" i="25"/>
  <c r="E15" i="24"/>
  <c r="E15" i="26"/>
  <c r="F17" i="20"/>
  <c r="F15" i="25"/>
  <c r="F15" i="24"/>
  <c r="F15" i="26"/>
  <c r="G17" i="20"/>
  <c r="G15" i="25"/>
  <c r="G15" i="24"/>
  <c r="G15" i="26"/>
  <c r="H17" i="20"/>
  <c r="H15" i="25"/>
  <c r="H15" i="24"/>
  <c r="H15" i="26"/>
  <c r="I17" i="20"/>
  <c r="I15" i="25"/>
  <c r="I15" i="24"/>
  <c r="I15" i="26"/>
  <c r="J17" i="20"/>
  <c r="J15" i="25"/>
  <c r="J15" i="24"/>
  <c r="J15" i="26"/>
  <c r="K17" i="20"/>
  <c r="K15" i="25"/>
  <c r="K15" i="24"/>
  <c r="K15" i="26"/>
  <c r="B16" i="25"/>
  <c r="C84" i="24"/>
  <c r="B16" i="24"/>
  <c r="B16" i="26"/>
  <c r="C16" i="25"/>
  <c r="C16" i="24"/>
  <c r="C16" i="26"/>
  <c r="D16" i="25"/>
  <c r="D16" i="24"/>
  <c r="D16" i="26"/>
  <c r="E16" i="25"/>
  <c r="E16" i="24"/>
  <c r="E16" i="26"/>
  <c r="F16" i="25"/>
  <c r="F16" i="24"/>
  <c r="F16" i="26"/>
  <c r="G16" i="25"/>
  <c r="G16" i="24"/>
  <c r="G16" i="26"/>
  <c r="H16" i="25"/>
  <c r="H16" i="24"/>
  <c r="H16" i="26"/>
  <c r="I16" i="25"/>
  <c r="I16" i="24"/>
  <c r="I16" i="26"/>
  <c r="J16" i="25"/>
  <c r="J16" i="24"/>
  <c r="J16" i="26"/>
  <c r="K16" i="25"/>
  <c r="K16" i="24"/>
  <c r="K16" i="26"/>
  <c r="B19" i="20"/>
  <c r="B17" i="25"/>
  <c r="C85" i="24"/>
  <c r="B17" i="24"/>
  <c r="B17" i="26"/>
  <c r="C19" i="20"/>
  <c r="C17" i="25"/>
  <c r="C17" i="24"/>
  <c r="C17" i="26"/>
  <c r="D19" i="20"/>
  <c r="D17" i="25"/>
  <c r="D17" i="24"/>
  <c r="D17" i="26"/>
  <c r="E19" i="20"/>
  <c r="E17" i="25"/>
  <c r="E17" i="24"/>
  <c r="E17" i="26"/>
  <c r="F19" i="20"/>
  <c r="F17" i="25"/>
  <c r="F17" i="24"/>
  <c r="F17" i="26"/>
  <c r="G19" i="20"/>
  <c r="G17" i="25"/>
  <c r="G17" i="24"/>
  <c r="G17" i="26"/>
  <c r="H19" i="20"/>
  <c r="H17" i="25"/>
  <c r="H17" i="24"/>
  <c r="H17" i="26"/>
  <c r="I19" i="20"/>
  <c r="I17" i="25"/>
  <c r="I17" i="24"/>
  <c r="I17" i="26"/>
  <c r="J19" i="20"/>
  <c r="J17" i="25"/>
  <c r="J17" i="24"/>
  <c r="J17" i="26"/>
  <c r="K19" i="20"/>
  <c r="K17" i="25"/>
  <c r="K17" i="24"/>
  <c r="K17" i="26"/>
  <c r="B36" i="20"/>
  <c r="B19" i="25"/>
  <c r="B19" i="24"/>
  <c r="B19" i="26"/>
  <c r="C36" i="20"/>
  <c r="C19" i="25"/>
  <c r="C19" i="24"/>
  <c r="C19" i="26"/>
  <c r="D36" i="20"/>
  <c r="D19" i="25"/>
  <c r="D19" i="24"/>
  <c r="D19" i="26"/>
  <c r="E36" i="20"/>
  <c r="E19" i="25"/>
  <c r="E19" i="24"/>
  <c r="E19" i="26"/>
  <c r="F36" i="20"/>
  <c r="F19" i="25"/>
  <c r="F19" i="24"/>
  <c r="F19" i="26"/>
  <c r="G36" i="20"/>
  <c r="G19" i="25"/>
  <c r="G19" i="24"/>
  <c r="G19" i="26"/>
  <c r="H36" i="20"/>
  <c r="H19" i="25"/>
  <c r="H19" i="24"/>
  <c r="H19" i="26"/>
  <c r="I36" i="20"/>
  <c r="I19" i="25"/>
  <c r="I19" i="24"/>
  <c r="I19" i="26"/>
  <c r="J36" i="20"/>
  <c r="J19" i="25"/>
  <c r="J19" i="24"/>
  <c r="J19" i="26"/>
  <c r="K36" i="20"/>
  <c r="K19" i="25"/>
  <c r="K19" i="24"/>
  <c r="K19" i="26"/>
  <c r="B37" i="20"/>
  <c r="B20" i="25"/>
  <c r="B20" i="24"/>
  <c r="B20" i="26"/>
  <c r="C37" i="20"/>
  <c r="C20" i="25"/>
  <c r="C20" i="24"/>
  <c r="C20" i="26"/>
  <c r="D37" i="20"/>
  <c r="D20" i="25"/>
  <c r="D20" i="24"/>
  <c r="D20" i="26"/>
  <c r="E37" i="20"/>
  <c r="E20" i="25"/>
  <c r="E20" i="24"/>
  <c r="E20" i="26"/>
  <c r="F37" i="20"/>
  <c r="F20" i="25"/>
  <c r="F20" i="24"/>
  <c r="F20" i="26"/>
  <c r="G37" i="20"/>
  <c r="G20" i="25"/>
  <c r="G20" i="24"/>
  <c r="G20" i="26"/>
  <c r="H37" i="20"/>
  <c r="H20" i="25"/>
  <c r="H20" i="24"/>
  <c r="H20" i="26"/>
  <c r="I37" i="20"/>
  <c r="I20" i="25"/>
  <c r="I20" i="24"/>
  <c r="I20" i="26"/>
  <c r="J37" i="20"/>
  <c r="J20" i="25"/>
  <c r="J20" i="24"/>
  <c r="J20" i="26"/>
  <c r="K37" i="20"/>
  <c r="K20" i="25"/>
  <c r="K20" i="24"/>
  <c r="K20" i="26"/>
  <c r="B38" i="20"/>
  <c r="B21" i="25"/>
  <c r="B21" i="24"/>
  <c r="B21" i="26"/>
  <c r="C38" i="20"/>
  <c r="C21" i="25"/>
  <c r="C21" i="24"/>
  <c r="C21" i="26"/>
  <c r="D38" i="20"/>
  <c r="D21" i="25"/>
  <c r="D21" i="24"/>
  <c r="D21" i="26"/>
  <c r="E38" i="20"/>
  <c r="E21" i="25"/>
  <c r="E21" i="24"/>
  <c r="E21" i="26"/>
  <c r="F38" i="20"/>
  <c r="F21" i="25"/>
  <c r="F21" i="24"/>
  <c r="F21" i="26"/>
  <c r="G38" i="20"/>
  <c r="G21" i="25"/>
  <c r="G21" i="24"/>
  <c r="G21" i="26"/>
  <c r="H38" i="20"/>
  <c r="H21" i="25"/>
  <c r="H21" i="24"/>
  <c r="H21" i="26"/>
  <c r="I38" i="20"/>
  <c r="I21" i="25"/>
  <c r="I21" i="24"/>
  <c r="I21" i="26"/>
  <c r="J38" i="20"/>
  <c r="J21" i="25"/>
  <c r="J21" i="24"/>
  <c r="J21" i="26"/>
  <c r="K38" i="20"/>
  <c r="K21" i="25"/>
  <c r="K21" i="24"/>
  <c r="K21" i="26"/>
  <c r="B39" i="20"/>
  <c r="B22" i="25"/>
  <c r="B22" i="24"/>
  <c r="B22" i="26"/>
  <c r="C39" i="20"/>
  <c r="C22" i="25"/>
  <c r="C22" i="24"/>
  <c r="C22" i="26"/>
  <c r="D39" i="20"/>
  <c r="D22" i="25"/>
  <c r="D22" i="24"/>
  <c r="D22" i="26"/>
  <c r="E39" i="20"/>
  <c r="E22" i="25"/>
  <c r="E22" i="24"/>
  <c r="E22" i="26"/>
  <c r="F39" i="20"/>
  <c r="F22" i="25"/>
  <c r="F22" i="24"/>
  <c r="F22" i="26"/>
  <c r="G39" i="20"/>
  <c r="G22" i="25"/>
  <c r="G22" i="24"/>
  <c r="G22" i="26"/>
  <c r="H39" i="20"/>
  <c r="H22" i="25"/>
  <c r="H22" i="24"/>
  <c r="H22" i="26"/>
  <c r="I39" i="20"/>
  <c r="I22" i="25"/>
  <c r="I22" i="24"/>
  <c r="I22" i="26"/>
  <c r="J39" i="20"/>
  <c r="J22" i="25"/>
  <c r="J22" i="24"/>
  <c r="J22" i="26"/>
  <c r="K39" i="20"/>
  <c r="K22" i="25"/>
  <c r="K22" i="24"/>
  <c r="K22" i="26"/>
  <c r="B40" i="20"/>
  <c r="B23" i="25"/>
  <c r="B23" i="24"/>
  <c r="B23" i="26"/>
  <c r="C40" i="20"/>
  <c r="C23" i="25"/>
  <c r="C23" i="24"/>
  <c r="C23" i="26"/>
  <c r="D40" i="20"/>
  <c r="D23" i="25"/>
  <c r="D23" i="24"/>
  <c r="D23" i="26"/>
  <c r="E40" i="20"/>
  <c r="E23" i="25"/>
  <c r="E23" i="24"/>
  <c r="E23" i="26"/>
  <c r="F40" i="20"/>
  <c r="F23" i="25"/>
  <c r="F23" i="24"/>
  <c r="F23" i="26"/>
  <c r="G40" i="20"/>
  <c r="G23" i="25"/>
  <c r="G23" i="24"/>
  <c r="G23" i="26"/>
  <c r="H40" i="20"/>
  <c r="H23" i="25"/>
  <c r="H23" i="24"/>
  <c r="H23" i="26"/>
  <c r="I40" i="20"/>
  <c r="I23" i="25"/>
  <c r="I23" i="24"/>
  <c r="I23" i="26"/>
  <c r="J40" i="20"/>
  <c r="J23" i="25"/>
  <c r="J23" i="24"/>
  <c r="J23" i="26"/>
  <c r="K40" i="20"/>
  <c r="K23" i="25"/>
  <c r="K23" i="24"/>
  <c r="K23" i="26"/>
  <c r="B41" i="20"/>
  <c r="B24" i="25"/>
  <c r="B24" i="24"/>
  <c r="B24" i="26"/>
  <c r="C41" i="20"/>
  <c r="C24" i="25"/>
  <c r="C24" i="24"/>
  <c r="C24" i="26"/>
  <c r="D41" i="20"/>
  <c r="D24" i="25"/>
  <c r="D24" i="24"/>
  <c r="D24" i="26"/>
  <c r="E41" i="20"/>
  <c r="E24" i="25"/>
  <c r="E24" i="24"/>
  <c r="E24" i="26"/>
  <c r="F41" i="20"/>
  <c r="F24" i="25"/>
  <c r="F24" i="24"/>
  <c r="F24" i="26"/>
  <c r="G41" i="20"/>
  <c r="G24" i="25"/>
  <c r="G24" i="24"/>
  <c r="G24" i="26"/>
  <c r="H41" i="20"/>
  <c r="H24" i="25"/>
  <c r="H24" i="24"/>
  <c r="H24" i="26"/>
  <c r="I41" i="20"/>
  <c r="I24" i="25"/>
  <c r="I24" i="24"/>
  <c r="I24" i="26"/>
  <c r="J41" i="20"/>
  <c r="J24" i="25"/>
  <c r="J24" i="24"/>
  <c r="J24" i="26"/>
  <c r="K41" i="20"/>
  <c r="K24" i="25"/>
  <c r="K24" i="24"/>
  <c r="K24" i="26"/>
  <c r="B42" i="20"/>
  <c r="B25" i="25"/>
  <c r="B25" i="24"/>
  <c r="B25" i="26"/>
  <c r="C42" i="20"/>
  <c r="C25" i="25"/>
  <c r="C25" i="24"/>
  <c r="C25" i="26"/>
  <c r="D42" i="20"/>
  <c r="D25" i="25"/>
  <c r="D25" i="24"/>
  <c r="D25" i="26"/>
  <c r="E42" i="20"/>
  <c r="E25" i="25"/>
  <c r="E25" i="24"/>
  <c r="E25" i="26"/>
  <c r="F42" i="20"/>
  <c r="F25" i="25"/>
  <c r="F25" i="24"/>
  <c r="F25" i="26"/>
  <c r="G42" i="20"/>
  <c r="G25" i="25"/>
  <c r="G25" i="24"/>
  <c r="G25" i="26"/>
  <c r="H42" i="20"/>
  <c r="H25" i="25"/>
  <c r="H25" i="24"/>
  <c r="H25" i="26"/>
  <c r="I42" i="20"/>
  <c r="I25" i="25"/>
  <c r="I25" i="24"/>
  <c r="I25" i="26"/>
  <c r="J42" i="20"/>
  <c r="J25" i="25"/>
  <c r="J25" i="24"/>
  <c r="J25" i="26"/>
  <c r="K42" i="20"/>
  <c r="K25" i="25"/>
  <c r="K25" i="24"/>
  <c r="K25" i="26"/>
  <c r="B43" i="20"/>
  <c r="B26" i="25"/>
  <c r="B26" i="24"/>
  <c r="B26" i="26"/>
  <c r="C43" i="20"/>
  <c r="C26" i="25"/>
  <c r="C26" i="24"/>
  <c r="C26" i="26"/>
  <c r="D43" i="20"/>
  <c r="D26" i="25"/>
  <c r="D26" i="24"/>
  <c r="D26" i="26"/>
  <c r="E43" i="20"/>
  <c r="E26" i="25"/>
  <c r="E26" i="24"/>
  <c r="E26" i="26"/>
  <c r="F43" i="20"/>
  <c r="F26" i="25"/>
  <c r="F26" i="24"/>
  <c r="F26" i="26"/>
  <c r="G43" i="20"/>
  <c r="G26" i="25"/>
  <c r="G26" i="24"/>
  <c r="G26" i="26"/>
  <c r="H43" i="20"/>
  <c r="H26" i="25"/>
  <c r="H26" i="24"/>
  <c r="H26" i="26"/>
  <c r="I43" i="20"/>
  <c r="I26" i="25"/>
  <c r="I26" i="24"/>
  <c r="I26" i="26"/>
  <c r="J43" i="20"/>
  <c r="J26" i="25"/>
  <c r="J26" i="24"/>
  <c r="J26" i="26"/>
  <c r="K43" i="20"/>
  <c r="K26" i="25"/>
  <c r="K26" i="24"/>
  <c r="K26" i="26"/>
  <c r="B35" i="13"/>
  <c r="B42" i="22"/>
  <c r="B29" i="22"/>
  <c r="B35" i="14"/>
  <c r="B35" i="17"/>
  <c r="B35" i="20"/>
  <c r="B54" i="22"/>
  <c r="B29" i="25"/>
  <c r="B29" i="24"/>
  <c r="B29" i="26"/>
  <c r="C35" i="13"/>
  <c r="C42" i="22"/>
  <c r="C29" i="22"/>
  <c r="C35" i="14"/>
  <c r="C35" i="17"/>
  <c r="C35" i="20"/>
  <c r="C54" i="22"/>
  <c r="C29" i="25"/>
  <c r="C29" i="24"/>
  <c r="C29" i="26"/>
  <c r="D35" i="13"/>
  <c r="D42" i="22"/>
  <c r="D29" i="22"/>
  <c r="D35" i="14"/>
  <c r="D35" i="17"/>
  <c r="D35" i="20"/>
  <c r="D54" i="22"/>
  <c r="D29" i="25"/>
  <c r="D29" i="24"/>
  <c r="D29" i="26"/>
  <c r="E35" i="13"/>
  <c r="E42" i="22"/>
  <c r="E29" i="22"/>
  <c r="E35" i="14"/>
  <c r="E35" i="17"/>
  <c r="E35" i="20"/>
  <c r="E54" i="22"/>
  <c r="E29" i="25"/>
  <c r="E29" i="24"/>
  <c r="E29" i="26"/>
  <c r="F35" i="13"/>
  <c r="F42" i="22"/>
  <c r="F29" i="22"/>
  <c r="F35" i="14"/>
  <c r="F35" i="17"/>
  <c r="F35" i="20"/>
  <c r="F54" i="22"/>
  <c r="F29" i="25"/>
  <c r="F29" i="24"/>
  <c r="F29" i="26"/>
  <c r="G35" i="13"/>
  <c r="G42" i="22"/>
  <c r="G29" i="22"/>
  <c r="G35" i="14"/>
  <c r="G35" i="17"/>
  <c r="G35" i="20"/>
  <c r="G54" i="22"/>
  <c r="G29" i="25"/>
  <c r="G29" i="24"/>
  <c r="G29" i="26"/>
  <c r="H35" i="13"/>
  <c r="H42" i="22"/>
  <c r="H29" i="22"/>
  <c r="H35" i="14"/>
  <c r="H35" i="17"/>
  <c r="H35" i="20"/>
  <c r="H54" i="22"/>
  <c r="H29" i="25"/>
  <c r="H29" i="24"/>
  <c r="H29" i="26"/>
  <c r="I35" i="13"/>
  <c r="I42" i="22"/>
  <c r="I29" i="22"/>
  <c r="I35" i="14"/>
  <c r="I35" i="17"/>
  <c r="I35" i="20"/>
  <c r="I54" i="22"/>
  <c r="I29" i="25"/>
  <c r="I29" i="24"/>
  <c r="I29" i="26"/>
  <c r="J35" i="13"/>
  <c r="J42" i="22"/>
  <c r="J29" i="22"/>
  <c r="J35" i="14"/>
  <c r="J35" i="17"/>
  <c r="J35" i="20"/>
  <c r="J54" i="22"/>
  <c r="J29" i="25"/>
  <c r="J29" i="24"/>
  <c r="J29" i="26"/>
  <c r="K35" i="13"/>
  <c r="K42" i="22"/>
  <c r="K29" i="22"/>
  <c r="K35" i="14"/>
  <c r="K35" i="17"/>
  <c r="K35" i="20"/>
  <c r="K54" i="22"/>
  <c r="K29" i="25"/>
  <c r="K29" i="24"/>
  <c r="K29" i="26"/>
  <c r="B27" i="24"/>
  <c r="B27" i="25"/>
  <c r="B27" i="26"/>
  <c r="C27" i="24"/>
  <c r="C27" i="25"/>
  <c r="C27" i="26"/>
  <c r="D27" i="24"/>
  <c r="D27" i="25"/>
  <c r="D27" i="26"/>
  <c r="E27" i="24"/>
  <c r="E27" i="25"/>
  <c r="E27" i="26"/>
  <c r="F27" i="24"/>
  <c r="F27" i="25"/>
  <c r="F27" i="26"/>
  <c r="G27" i="24"/>
  <c r="G27" i="25"/>
  <c r="G27" i="26"/>
  <c r="H27" i="24"/>
  <c r="H27" i="25"/>
  <c r="H27" i="26"/>
  <c r="I27" i="24"/>
  <c r="I27" i="25"/>
  <c r="I27" i="26"/>
  <c r="J27" i="24"/>
  <c r="J27" i="25"/>
  <c r="J27" i="26"/>
  <c r="K27" i="24"/>
  <c r="K27" i="25"/>
  <c r="K27" i="26"/>
  <c r="J33" i="12"/>
  <c r="C1" i="28"/>
  <c r="C2" i="28"/>
  <c r="C3" i="28"/>
  <c r="H41" i="26"/>
  <c r="N4" i="25"/>
  <c r="R14" i="29"/>
  <c r="N3" i="25"/>
  <c r="P14" i="29"/>
  <c r="C43" i="80"/>
  <c r="B44" i="80"/>
  <c r="C44" i="80"/>
  <c r="B45" i="80"/>
  <c r="C45" i="80"/>
  <c r="D45" i="80"/>
  <c r="E45" i="80"/>
  <c r="B48" i="95"/>
  <c r="N24" i="97"/>
  <c r="C43" i="87"/>
  <c r="B44" i="87"/>
  <c r="C44" i="87"/>
  <c r="B45" i="87"/>
  <c r="C45" i="87"/>
  <c r="D45" i="87"/>
  <c r="E45" i="87"/>
  <c r="C48" i="95"/>
  <c r="O24" i="97"/>
  <c r="C43" i="88"/>
  <c r="B44" i="88"/>
  <c r="C44" i="88"/>
  <c r="B45" i="88"/>
  <c r="C45" i="88"/>
  <c r="D45" i="88"/>
  <c r="E45" i="88"/>
  <c r="D48" i="95"/>
  <c r="P24" i="97"/>
  <c r="C43" i="90"/>
  <c r="B44" i="90"/>
  <c r="C44" i="90"/>
  <c r="B45" i="90"/>
  <c r="C45" i="90"/>
  <c r="D45" i="90"/>
  <c r="E45" i="90"/>
  <c r="E48" i="95"/>
  <c r="Q24" i="97"/>
  <c r="C43" i="91"/>
  <c r="B44" i="91"/>
  <c r="C44" i="91"/>
  <c r="B45" i="91"/>
  <c r="C45" i="91"/>
  <c r="D45" i="91"/>
  <c r="E45" i="91"/>
  <c r="F48" i="95"/>
  <c r="R24" i="97"/>
  <c r="C43" i="92"/>
  <c r="B44" i="92"/>
  <c r="C44" i="92"/>
  <c r="B45" i="92"/>
  <c r="C45" i="92"/>
  <c r="D45" i="92"/>
  <c r="E45" i="92"/>
  <c r="G48" i="95"/>
  <c r="S24" i="97"/>
  <c r="C43" i="93"/>
  <c r="B44" i="93"/>
  <c r="C44" i="93"/>
  <c r="B45" i="93"/>
  <c r="C45" i="93"/>
  <c r="D45" i="93"/>
  <c r="E45" i="93"/>
  <c r="H48" i="95"/>
  <c r="T24" i="97"/>
  <c r="C43" i="94"/>
  <c r="B44" i="94"/>
  <c r="C44" i="94"/>
  <c r="B45" i="94"/>
  <c r="C45" i="94"/>
  <c r="D45" i="94"/>
  <c r="E45" i="94"/>
  <c r="I48" i="95"/>
  <c r="U24" i="97"/>
  <c r="C43" i="96"/>
  <c r="B44" i="96"/>
  <c r="C44" i="96"/>
  <c r="B45" i="96"/>
  <c r="C45" i="96"/>
  <c r="D45" i="96"/>
  <c r="E45" i="96"/>
  <c r="J48" i="95"/>
  <c r="V24" i="97"/>
  <c r="B46" i="80"/>
  <c r="C46" i="80"/>
  <c r="D46" i="80"/>
  <c r="E46" i="80"/>
  <c r="B49" i="95"/>
  <c r="N25" i="97"/>
  <c r="B46" i="87"/>
  <c r="C46" i="87"/>
  <c r="D46" i="87"/>
  <c r="E46" i="87"/>
  <c r="C49" i="95"/>
  <c r="O25" i="97"/>
  <c r="B46" i="88"/>
  <c r="C46" i="88"/>
  <c r="D46" i="88"/>
  <c r="E46" i="88"/>
  <c r="D49" i="95"/>
  <c r="P25" i="97"/>
  <c r="B46" i="90"/>
  <c r="C46" i="90"/>
  <c r="D46" i="90"/>
  <c r="E46" i="90"/>
  <c r="E49" i="95"/>
  <c r="Q25" i="97"/>
  <c r="B46" i="91"/>
  <c r="C46" i="91"/>
  <c r="D46" i="91"/>
  <c r="E46" i="91"/>
  <c r="F49" i="95"/>
  <c r="R25" i="97"/>
  <c r="B46" i="92"/>
  <c r="C46" i="92"/>
  <c r="D46" i="92"/>
  <c r="E46" i="92"/>
  <c r="G49" i="95"/>
  <c r="S25" i="97"/>
  <c r="B46" i="93"/>
  <c r="C46" i="93"/>
  <c r="D46" i="93"/>
  <c r="E46" i="93"/>
  <c r="H49" i="95"/>
  <c r="T25" i="97"/>
  <c r="B46" i="94"/>
  <c r="C46" i="94"/>
  <c r="D46" i="94"/>
  <c r="E46" i="94"/>
  <c r="I49" i="95"/>
  <c r="U25" i="97"/>
  <c r="B46" i="96"/>
  <c r="C46" i="96"/>
  <c r="D46" i="96"/>
  <c r="E46" i="96"/>
  <c r="J49" i="95"/>
  <c r="V25" i="97"/>
  <c r="D44" i="87"/>
  <c r="E44" i="87"/>
  <c r="C47" i="95"/>
  <c r="O23" i="97"/>
  <c r="D44" i="88"/>
  <c r="E44" i="88"/>
  <c r="D47" i="95"/>
  <c r="P23" i="97"/>
  <c r="D44" i="90"/>
  <c r="E44" i="90"/>
  <c r="E47" i="95"/>
  <c r="Q23" i="97"/>
  <c r="D44" i="91"/>
  <c r="E44" i="91"/>
  <c r="F47" i="95"/>
  <c r="R23" i="97"/>
  <c r="D44" i="92"/>
  <c r="E44" i="92"/>
  <c r="G47" i="95"/>
  <c r="S23" i="97"/>
  <c r="D44" i="93"/>
  <c r="E44" i="93"/>
  <c r="H47" i="95"/>
  <c r="T23" i="97"/>
  <c r="D44" i="94"/>
  <c r="E44" i="94"/>
  <c r="I47" i="95"/>
  <c r="U23" i="97"/>
  <c r="D44" i="96"/>
  <c r="E44" i="96"/>
  <c r="J47" i="95"/>
  <c r="V23" i="97"/>
  <c r="D44" i="80"/>
  <c r="E44" i="80"/>
  <c r="B47" i="95"/>
  <c r="N23" i="97"/>
  <c r="B21" i="80"/>
  <c r="C21" i="80"/>
  <c r="D21" i="80"/>
  <c r="E21" i="80"/>
  <c r="B26" i="95"/>
  <c r="N19" i="97"/>
  <c r="D45" i="26"/>
  <c r="D43" i="26"/>
  <c r="D44" i="26"/>
  <c r="H43" i="26"/>
  <c r="H44" i="26"/>
  <c r="H45" i="26"/>
  <c r="H5" i="35"/>
  <c r="B4" i="95"/>
  <c r="N9" i="97"/>
  <c r="N34" i="97"/>
  <c r="C19" i="87"/>
  <c r="B20" i="87"/>
  <c r="C20" i="87"/>
  <c r="B21" i="87"/>
  <c r="C21" i="87"/>
  <c r="D21" i="87"/>
  <c r="E21" i="87"/>
  <c r="C26" i="95"/>
  <c r="O19" i="97"/>
  <c r="C4" i="95"/>
  <c r="O9" i="97"/>
  <c r="O34" i="97"/>
  <c r="C19" i="88"/>
  <c r="B20" i="88"/>
  <c r="C20" i="88"/>
  <c r="B21" i="88"/>
  <c r="C21" i="88"/>
  <c r="D21" i="88"/>
  <c r="E21" i="88"/>
  <c r="D26" i="95"/>
  <c r="P19" i="97"/>
  <c r="D4" i="95"/>
  <c r="P9" i="97"/>
  <c r="P34" i="97"/>
  <c r="C19" i="90"/>
  <c r="B20" i="90"/>
  <c r="C20" i="90"/>
  <c r="B21" i="90"/>
  <c r="C21" i="90"/>
  <c r="D21" i="90"/>
  <c r="E21" i="90"/>
  <c r="E26" i="95"/>
  <c r="Q19" i="97"/>
  <c r="E4" i="95"/>
  <c r="Q9" i="97"/>
  <c r="Q34" i="97"/>
  <c r="C19" i="91"/>
  <c r="B20" i="91"/>
  <c r="C20" i="91"/>
  <c r="B21" i="91"/>
  <c r="C21" i="91"/>
  <c r="D21" i="91"/>
  <c r="E21" i="91"/>
  <c r="F26" i="95"/>
  <c r="R19" i="97"/>
  <c r="F4" i="91"/>
  <c r="S9" i="91"/>
  <c r="H4" i="91"/>
  <c r="T9" i="91"/>
  <c r="U9" i="91"/>
  <c r="F4" i="95"/>
  <c r="R9" i="97"/>
  <c r="R34" i="97"/>
  <c r="C19" i="92"/>
  <c r="B20" i="92"/>
  <c r="C20" i="92"/>
  <c r="B21" i="92"/>
  <c r="C21" i="92"/>
  <c r="D21" i="92"/>
  <c r="E21" i="92"/>
  <c r="G26" i="95"/>
  <c r="S19" i="97"/>
  <c r="G4" i="95"/>
  <c r="S9" i="97"/>
  <c r="S34" i="97"/>
  <c r="C19" i="93"/>
  <c r="B20" i="93"/>
  <c r="C20" i="93"/>
  <c r="B21" i="93"/>
  <c r="C21" i="93"/>
  <c r="D21" i="93"/>
  <c r="E21" i="93"/>
  <c r="H26" i="95"/>
  <c r="T19" i="97"/>
  <c r="H4" i="95"/>
  <c r="T9" i="97"/>
  <c r="T34" i="97"/>
  <c r="C19" i="94"/>
  <c r="B20" i="94"/>
  <c r="C20" i="94"/>
  <c r="B21" i="94"/>
  <c r="C21" i="94"/>
  <c r="D21" i="94"/>
  <c r="E21" i="94"/>
  <c r="I26" i="95"/>
  <c r="U19" i="97"/>
  <c r="I4" i="95"/>
  <c r="U9" i="97"/>
  <c r="U34" i="97"/>
  <c r="C19" i="96"/>
  <c r="B20" i="96"/>
  <c r="C20" i="96"/>
  <c r="B21" i="96"/>
  <c r="C21" i="96"/>
  <c r="D21" i="96"/>
  <c r="E21" i="96"/>
  <c r="J26" i="95"/>
  <c r="V19" i="97"/>
  <c r="J4" i="95"/>
  <c r="V9" i="97"/>
  <c r="V34" i="97"/>
  <c r="B22" i="80"/>
  <c r="C22" i="80"/>
  <c r="D22" i="80"/>
  <c r="E22" i="80"/>
  <c r="B27" i="95"/>
  <c r="N20" i="97"/>
  <c r="B5" i="95"/>
  <c r="N10" i="97"/>
  <c r="N35" i="97"/>
  <c r="B22" i="87"/>
  <c r="C22" i="87"/>
  <c r="D22" i="87"/>
  <c r="E22" i="87"/>
  <c r="C27" i="95"/>
  <c r="O20" i="97"/>
  <c r="C5" i="95"/>
  <c r="O10" i="97"/>
  <c r="O35" i="97"/>
  <c r="B22" i="88"/>
  <c r="C22" i="88"/>
  <c r="D22" i="88"/>
  <c r="E22" i="88"/>
  <c r="D27" i="95"/>
  <c r="P20" i="97"/>
  <c r="D5" i="95"/>
  <c r="P10" i="97"/>
  <c r="P35" i="97"/>
  <c r="B22" i="90"/>
  <c r="C22" i="90"/>
  <c r="D22" i="90"/>
  <c r="E22" i="90"/>
  <c r="E27" i="95"/>
  <c r="Q20" i="97"/>
  <c r="E5" i="95"/>
  <c r="Q10" i="97"/>
  <c r="Q35" i="97"/>
  <c r="B22" i="91"/>
  <c r="C22" i="91"/>
  <c r="D22" i="91"/>
  <c r="E22" i="91"/>
  <c r="F27" i="95"/>
  <c r="R20" i="97"/>
  <c r="S10" i="91"/>
  <c r="T10" i="91"/>
  <c r="U10" i="91"/>
  <c r="F5" i="95"/>
  <c r="R10" i="97"/>
  <c r="R35" i="97"/>
  <c r="B22" i="92"/>
  <c r="C22" i="92"/>
  <c r="D22" i="92"/>
  <c r="E22" i="92"/>
  <c r="G27" i="95"/>
  <c r="S20" i="97"/>
  <c r="G5" i="95"/>
  <c r="S10" i="97"/>
  <c r="S35" i="97"/>
  <c r="B22" i="93"/>
  <c r="C22" i="93"/>
  <c r="D22" i="93"/>
  <c r="E22" i="93"/>
  <c r="H27" i="95"/>
  <c r="T20" i="97"/>
  <c r="H5" i="95"/>
  <c r="T10" i="97"/>
  <c r="T35" i="97"/>
  <c r="B22" i="94"/>
  <c r="C22" i="94"/>
  <c r="D22" i="94"/>
  <c r="E22" i="94"/>
  <c r="I27" i="95"/>
  <c r="U20" i="97"/>
  <c r="I5" i="95"/>
  <c r="U10" i="97"/>
  <c r="U35" i="97"/>
  <c r="B22" i="96"/>
  <c r="C22" i="96"/>
  <c r="D22" i="96"/>
  <c r="E22" i="96"/>
  <c r="J27" i="95"/>
  <c r="V20" i="97"/>
  <c r="J5" i="95"/>
  <c r="V10" i="97"/>
  <c r="V35" i="97"/>
  <c r="D20" i="87"/>
  <c r="E20" i="87"/>
  <c r="C25" i="95"/>
  <c r="O18" i="97"/>
  <c r="C3" i="95"/>
  <c r="O8" i="97"/>
  <c r="O33" i="97"/>
  <c r="D20" i="88"/>
  <c r="E20" i="88"/>
  <c r="D25" i="95"/>
  <c r="P18" i="97"/>
  <c r="D3" i="95"/>
  <c r="P8" i="97"/>
  <c r="P33" i="97"/>
  <c r="D20" i="90"/>
  <c r="E20" i="90"/>
  <c r="E25" i="95"/>
  <c r="Q18" i="97"/>
  <c r="E3" i="95"/>
  <c r="Q8" i="97"/>
  <c r="Q33" i="97"/>
  <c r="D20" i="91"/>
  <c r="E20" i="91"/>
  <c r="F25" i="95"/>
  <c r="R18" i="97"/>
  <c r="S8" i="91"/>
  <c r="T8" i="91"/>
  <c r="U8" i="91"/>
  <c r="F3" i="95"/>
  <c r="R8" i="97"/>
  <c r="R33" i="97"/>
  <c r="D20" i="92"/>
  <c r="E20" i="92"/>
  <c r="G25" i="95"/>
  <c r="S18" i="97"/>
  <c r="G3" i="95"/>
  <c r="S8" i="97"/>
  <c r="S33" i="97"/>
  <c r="D20" i="93"/>
  <c r="E20" i="93"/>
  <c r="H25" i="95"/>
  <c r="T18" i="97"/>
  <c r="H3" i="95"/>
  <c r="T8" i="97"/>
  <c r="T33" i="97"/>
  <c r="D20" i="94"/>
  <c r="E20" i="94"/>
  <c r="I25" i="95"/>
  <c r="U18" i="97"/>
  <c r="I3" i="95"/>
  <c r="U8" i="97"/>
  <c r="U33" i="97"/>
  <c r="D20" i="96"/>
  <c r="E20" i="96"/>
  <c r="J25" i="95"/>
  <c r="V18" i="97"/>
  <c r="J3" i="95"/>
  <c r="V8" i="97"/>
  <c r="V33" i="97"/>
  <c r="E20" i="80"/>
  <c r="B25" i="95"/>
  <c r="N18" i="97"/>
  <c r="B3" i="95"/>
  <c r="N8" i="97"/>
  <c r="N33" i="97"/>
  <c r="AF4" i="97"/>
  <c r="H21" i="35"/>
  <c r="AB4" i="97"/>
  <c r="Z4" i="97"/>
  <c r="U4" i="97"/>
  <c r="P4" i="97"/>
  <c r="L4" i="97"/>
  <c r="E4" i="97"/>
  <c r="AB3" i="97"/>
  <c r="R3" i="97"/>
  <c r="M3" i="97"/>
  <c r="E3" i="97"/>
  <c r="A42" i="97"/>
  <c r="A43" i="97"/>
  <c r="B33" i="27"/>
  <c r="A38" i="97"/>
  <c r="A39" i="97"/>
  <c r="A40" i="97"/>
  <c r="A41" i="97"/>
  <c r="B32" i="27"/>
  <c r="A37" i="97"/>
  <c r="S7" i="91"/>
  <c r="R16" i="29"/>
  <c r="P16" i="29"/>
  <c r="E39" i="35"/>
  <c r="D39" i="35"/>
  <c r="H36" i="35"/>
  <c r="N9" i="25"/>
  <c r="N10" i="25"/>
  <c r="N11" i="25"/>
  <c r="N12" i="25"/>
  <c r="O9" i="25"/>
  <c r="O10" i="25"/>
  <c r="O11" i="25"/>
  <c r="O12" i="25"/>
  <c r="P9" i="25"/>
  <c r="P10" i="25"/>
  <c r="P11" i="25"/>
  <c r="P12" i="25"/>
  <c r="P4" i="25"/>
  <c r="P3" i="25"/>
  <c r="N5" i="25"/>
  <c r="S15" i="29"/>
  <c r="F4" i="99"/>
  <c r="D4" i="99"/>
  <c r="B4" i="99"/>
  <c r="C16" i="99"/>
  <c r="C15" i="99"/>
  <c r="D16" i="99"/>
  <c r="C14" i="99"/>
  <c r="E16" i="99"/>
  <c r="C13" i="99"/>
  <c r="F16" i="99"/>
  <c r="C12" i="99"/>
  <c r="G16" i="99"/>
  <c r="C11" i="99"/>
  <c r="H16" i="99"/>
  <c r="C10" i="99"/>
  <c r="I16" i="99"/>
  <c r="C9" i="99"/>
  <c r="J16" i="99"/>
  <c r="C8" i="99"/>
  <c r="K16" i="99"/>
  <c r="L16" i="99"/>
  <c r="S16" i="99"/>
  <c r="H4" i="99"/>
  <c r="T16" i="99"/>
  <c r="U16" i="99"/>
  <c r="D15" i="99"/>
  <c r="E15" i="99"/>
  <c r="F15" i="99"/>
  <c r="G15" i="99"/>
  <c r="H15" i="99"/>
  <c r="I15" i="99"/>
  <c r="J15" i="99"/>
  <c r="K15" i="99"/>
  <c r="S15" i="99"/>
  <c r="T15" i="99"/>
  <c r="U15" i="99"/>
  <c r="D14" i="99"/>
  <c r="E14" i="99"/>
  <c r="F14" i="99"/>
  <c r="G14" i="99"/>
  <c r="H14" i="99"/>
  <c r="I14" i="99"/>
  <c r="J14" i="99"/>
  <c r="S14" i="99"/>
  <c r="T14" i="99"/>
  <c r="U14" i="99"/>
  <c r="D13" i="99"/>
  <c r="E13" i="99"/>
  <c r="F13" i="99"/>
  <c r="G13" i="99"/>
  <c r="H13" i="99"/>
  <c r="I13" i="99"/>
  <c r="S13" i="99"/>
  <c r="T13" i="99"/>
  <c r="U13" i="99"/>
  <c r="D12" i="99"/>
  <c r="E12" i="99"/>
  <c r="F12" i="99"/>
  <c r="G12" i="99"/>
  <c r="H12" i="99"/>
  <c r="S12" i="99"/>
  <c r="T12" i="99"/>
  <c r="U12" i="99"/>
  <c r="D11" i="99"/>
  <c r="E11" i="99"/>
  <c r="F11" i="99"/>
  <c r="G11" i="99"/>
  <c r="S11" i="99"/>
  <c r="T11" i="99"/>
  <c r="U11" i="99"/>
  <c r="D10" i="99"/>
  <c r="E10" i="99"/>
  <c r="F10" i="99"/>
  <c r="S10" i="99"/>
  <c r="T10" i="99"/>
  <c r="U10" i="99"/>
  <c r="D9" i="99"/>
  <c r="E9" i="99"/>
  <c r="S9" i="99"/>
  <c r="T9" i="99"/>
  <c r="U9" i="99"/>
  <c r="D8" i="99"/>
  <c r="S8" i="99"/>
  <c r="T8" i="99"/>
  <c r="U8" i="99"/>
  <c r="S7" i="99"/>
  <c r="T7" i="99"/>
  <c r="U7" i="99"/>
  <c r="C16" i="91"/>
  <c r="C15" i="91"/>
  <c r="D16" i="91"/>
  <c r="C14" i="91"/>
  <c r="E16" i="91"/>
  <c r="C13" i="91"/>
  <c r="F16" i="91"/>
  <c r="C12" i="91"/>
  <c r="G16" i="91"/>
  <c r="C11" i="91"/>
  <c r="H16" i="91"/>
  <c r="I16" i="91"/>
  <c r="J16" i="91"/>
  <c r="K16" i="91"/>
  <c r="L16" i="91"/>
  <c r="S16" i="91"/>
  <c r="T16" i="91"/>
  <c r="U16" i="91"/>
  <c r="D15" i="91"/>
  <c r="E15" i="91"/>
  <c r="F15" i="91"/>
  <c r="G15" i="91"/>
  <c r="H15" i="91"/>
  <c r="I15" i="91"/>
  <c r="J15" i="91"/>
  <c r="K15" i="91"/>
  <c r="S15" i="91"/>
  <c r="T15" i="91"/>
  <c r="U15" i="91"/>
  <c r="D14" i="91"/>
  <c r="E14" i="91"/>
  <c r="F14" i="91"/>
  <c r="G14" i="91"/>
  <c r="H14" i="91"/>
  <c r="I14" i="91"/>
  <c r="J14" i="91"/>
  <c r="S14" i="91"/>
  <c r="T14" i="91"/>
  <c r="U14" i="91"/>
  <c r="D13" i="91"/>
  <c r="E13" i="91"/>
  <c r="F13" i="91"/>
  <c r="G13" i="91"/>
  <c r="H13" i="91"/>
  <c r="I13" i="91"/>
  <c r="S13" i="91"/>
  <c r="T13" i="91"/>
  <c r="U13" i="91"/>
  <c r="D12" i="91"/>
  <c r="E12" i="91"/>
  <c r="F12" i="91"/>
  <c r="G12" i="91"/>
  <c r="H12" i="91"/>
  <c r="S12" i="91"/>
  <c r="T12" i="91"/>
  <c r="U12" i="91"/>
  <c r="D11" i="91"/>
  <c r="E11" i="91"/>
  <c r="F11" i="91"/>
  <c r="G11" i="91"/>
  <c r="S11" i="91"/>
  <c r="T11" i="91"/>
  <c r="U11" i="91"/>
  <c r="T7" i="91"/>
  <c r="U7" i="91"/>
  <c r="U48" i="35"/>
  <c r="U47" i="35"/>
  <c r="U46" i="35"/>
  <c r="U45" i="35"/>
  <c r="U44" i="35"/>
  <c r="U43" i="35"/>
  <c r="U42" i="35"/>
  <c r="E41" i="35"/>
  <c r="D41" i="35"/>
  <c r="C41" i="35"/>
  <c r="F41" i="35"/>
  <c r="G41" i="35"/>
  <c r="S41" i="35"/>
  <c r="T41" i="35"/>
  <c r="U41" i="35"/>
  <c r="E40" i="35"/>
  <c r="D40" i="35"/>
  <c r="C40" i="35"/>
  <c r="F40" i="35"/>
  <c r="S40" i="35"/>
  <c r="T40" i="35"/>
  <c r="U40" i="35"/>
  <c r="C39" i="35"/>
  <c r="S39" i="35"/>
  <c r="T39" i="35"/>
  <c r="U39" i="35"/>
  <c r="U33" i="35"/>
  <c r="U32" i="35"/>
  <c r="U31" i="35"/>
  <c r="U30" i="35"/>
  <c r="U29" i="35"/>
  <c r="U28" i="35"/>
  <c r="U27" i="35"/>
  <c r="U26" i="35"/>
  <c r="D25" i="35"/>
  <c r="C25" i="35"/>
  <c r="E25" i="35"/>
  <c r="S25" i="35"/>
  <c r="T25" i="35"/>
  <c r="U25" i="35"/>
  <c r="D24" i="35"/>
  <c r="C24" i="35"/>
  <c r="S24" i="35"/>
  <c r="T24" i="35"/>
  <c r="U24" i="35"/>
  <c r="U10" i="35"/>
  <c r="U11" i="35"/>
  <c r="U12" i="35"/>
  <c r="U13" i="35"/>
  <c r="U14" i="35"/>
  <c r="U15" i="35"/>
  <c r="U16" i="35"/>
  <c r="U17" i="35"/>
  <c r="U9" i="35"/>
  <c r="S8" i="35"/>
  <c r="T8" i="35"/>
  <c r="U8" i="35"/>
  <c r="S16" i="29"/>
  <c r="B2" i="29"/>
  <c r="C2" i="29"/>
  <c r="D2" i="29"/>
  <c r="E2" i="29"/>
  <c r="F2" i="29"/>
  <c r="G2" i="29"/>
  <c r="H2" i="29"/>
  <c r="I2" i="29"/>
  <c r="J2" i="29"/>
  <c r="K2" i="29"/>
  <c r="B3" i="29"/>
  <c r="C3" i="29"/>
  <c r="D3" i="29"/>
  <c r="E3" i="29"/>
  <c r="F3" i="29"/>
  <c r="G3" i="29"/>
  <c r="H3" i="29"/>
  <c r="I3" i="29"/>
  <c r="J3" i="29"/>
  <c r="K3" i="29"/>
  <c r="B4" i="29"/>
  <c r="C4" i="29"/>
  <c r="D4" i="29"/>
  <c r="E4" i="29"/>
  <c r="F4" i="29"/>
  <c r="G4" i="29"/>
  <c r="H4" i="29"/>
  <c r="I4" i="29"/>
  <c r="J4" i="29"/>
  <c r="K4" i="29"/>
  <c r="B5" i="29"/>
  <c r="C5" i="29"/>
  <c r="D5" i="29"/>
  <c r="E5" i="29"/>
  <c r="F5" i="29"/>
  <c r="G5" i="29"/>
  <c r="H5" i="29"/>
  <c r="I5" i="29"/>
  <c r="J5" i="29"/>
  <c r="K5" i="29"/>
  <c r="B6" i="29"/>
  <c r="C6" i="29"/>
  <c r="D6" i="29"/>
  <c r="E6" i="29"/>
  <c r="F6" i="29"/>
  <c r="G6" i="29"/>
  <c r="H6" i="29"/>
  <c r="I6" i="29"/>
  <c r="J6" i="29"/>
  <c r="K6" i="29"/>
  <c r="B7" i="29"/>
  <c r="C7" i="29"/>
  <c r="D7" i="29"/>
  <c r="E7" i="29"/>
  <c r="F7" i="29"/>
  <c r="G7" i="29"/>
  <c r="H7" i="29"/>
  <c r="I7" i="29"/>
  <c r="J7" i="29"/>
  <c r="K7" i="29"/>
  <c r="B8" i="29"/>
  <c r="C8" i="29"/>
  <c r="D8" i="29"/>
  <c r="E8" i="29"/>
  <c r="F8" i="29"/>
  <c r="G8" i="29"/>
  <c r="H8" i="29"/>
  <c r="I8" i="29"/>
  <c r="J8" i="29"/>
  <c r="K8" i="29"/>
  <c r="B9" i="29"/>
  <c r="C9" i="29"/>
  <c r="D9" i="29"/>
  <c r="E9" i="29"/>
  <c r="F9" i="29"/>
  <c r="G9" i="29"/>
  <c r="H9" i="29"/>
  <c r="I9" i="29"/>
  <c r="J9" i="29"/>
  <c r="K9" i="29"/>
  <c r="B10" i="29"/>
  <c r="C10" i="29"/>
  <c r="D10" i="29"/>
  <c r="E10" i="29"/>
  <c r="F10" i="29"/>
  <c r="G10" i="29"/>
  <c r="H10" i="29"/>
  <c r="I10" i="29"/>
  <c r="J10" i="29"/>
  <c r="K10" i="29"/>
  <c r="B11" i="29"/>
  <c r="C11" i="29"/>
  <c r="D11" i="29"/>
  <c r="E11" i="29"/>
  <c r="F11" i="29"/>
  <c r="G11" i="29"/>
  <c r="H11" i="29"/>
  <c r="I11" i="29"/>
  <c r="J11" i="29"/>
  <c r="K11" i="29"/>
  <c r="B12" i="29"/>
  <c r="C12" i="29"/>
  <c r="D12" i="29"/>
  <c r="E12" i="29"/>
  <c r="F12" i="29"/>
  <c r="G12" i="29"/>
  <c r="H12" i="29"/>
  <c r="I12" i="29"/>
  <c r="J12" i="29"/>
  <c r="K12" i="29"/>
  <c r="B13" i="29"/>
  <c r="C13" i="29"/>
  <c r="D13" i="29"/>
  <c r="E13" i="29"/>
  <c r="F13" i="29"/>
  <c r="G13" i="29"/>
  <c r="H13" i="29"/>
  <c r="I13" i="29"/>
  <c r="J13" i="29"/>
  <c r="K13" i="29"/>
  <c r="B14" i="29"/>
  <c r="C14" i="29"/>
  <c r="D14" i="29"/>
  <c r="E14" i="29"/>
  <c r="F14" i="29"/>
  <c r="G14" i="29"/>
  <c r="H14" i="29"/>
  <c r="I14" i="29"/>
  <c r="J14" i="29"/>
  <c r="K14" i="29"/>
  <c r="B15" i="29"/>
  <c r="C15" i="29"/>
  <c r="D15" i="29"/>
  <c r="E15" i="29"/>
  <c r="F15" i="29"/>
  <c r="G15" i="29"/>
  <c r="H15" i="29"/>
  <c r="I15" i="29"/>
  <c r="J15" i="29"/>
  <c r="K15" i="29"/>
  <c r="B16" i="29"/>
  <c r="C16" i="29"/>
  <c r="D16" i="29"/>
  <c r="E16" i="29"/>
  <c r="F16" i="29"/>
  <c r="G16" i="29"/>
  <c r="H16" i="29"/>
  <c r="I16" i="29"/>
  <c r="J16" i="29"/>
  <c r="K16" i="29"/>
  <c r="B18" i="29"/>
  <c r="C18" i="29"/>
  <c r="D18" i="29"/>
  <c r="E18" i="29"/>
  <c r="F18" i="29"/>
  <c r="G18" i="29"/>
  <c r="H18" i="29"/>
  <c r="I18" i="29"/>
  <c r="J18" i="29"/>
  <c r="K18" i="29"/>
  <c r="B19" i="29"/>
  <c r="C19" i="29"/>
  <c r="D19" i="29"/>
  <c r="E19" i="29"/>
  <c r="F19" i="29"/>
  <c r="G19" i="29"/>
  <c r="H19" i="29"/>
  <c r="I19" i="29"/>
  <c r="J19" i="29"/>
  <c r="K19" i="29"/>
  <c r="B20" i="29"/>
  <c r="C20" i="29"/>
  <c r="D20" i="29"/>
  <c r="E20" i="29"/>
  <c r="F20" i="29"/>
  <c r="G20" i="29"/>
  <c r="H20" i="29"/>
  <c r="I20" i="29"/>
  <c r="J20" i="29"/>
  <c r="K20" i="29"/>
  <c r="B21" i="29"/>
  <c r="C21" i="29"/>
  <c r="D21" i="29"/>
  <c r="E21" i="29"/>
  <c r="F21" i="29"/>
  <c r="G21" i="29"/>
  <c r="H21" i="29"/>
  <c r="I21" i="29"/>
  <c r="J21" i="29"/>
  <c r="K21" i="29"/>
  <c r="B22" i="29"/>
  <c r="C22" i="29"/>
  <c r="D22" i="29"/>
  <c r="E22" i="29"/>
  <c r="F22" i="29"/>
  <c r="G22" i="29"/>
  <c r="H22" i="29"/>
  <c r="I22" i="29"/>
  <c r="J22" i="29"/>
  <c r="K22" i="29"/>
  <c r="B23" i="29"/>
  <c r="C23" i="29"/>
  <c r="D23" i="29"/>
  <c r="E23" i="29"/>
  <c r="F23" i="29"/>
  <c r="G23" i="29"/>
  <c r="H23" i="29"/>
  <c r="I23" i="29"/>
  <c r="J23" i="29"/>
  <c r="K23" i="29"/>
  <c r="B24" i="29"/>
  <c r="C24" i="29"/>
  <c r="D24" i="29"/>
  <c r="E24" i="29"/>
  <c r="F24" i="29"/>
  <c r="G24" i="29"/>
  <c r="H24" i="29"/>
  <c r="I24" i="29"/>
  <c r="J24" i="29"/>
  <c r="K24" i="29"/>
  <c r="B25" i="29"/>
  <c r="C25" i="29"/>
  <c r="D25" i="29"/>
  <c r="E25" i="29"/>
  <c r="F25" i="29"/>
  <c r="G25" i="29"/>
  <c r="H25" i="29"/>
  <c r="I25" i="29"/>
  <c r="J25" i="29"/>
  <c r="K25" i="29"/>
  <c r="B26" i="29"/>
  <c r="C26" i="29"/>
  <c r="D26" i="29"/>
  <c r="E26" i="29"/>
  <c r="F26" i="29"/>
  <c r="G26" i="29"/>
  <c r="H26" i="29"/>
  <c r="I26" i="29"/>
  <c r="J26" i="29"/>
  <c r="K26" i="29"/>
  <c r="B28" i="29"/>
  <c r="C28" i="29"/>
  <c r="D28" i="29"/>
  <c r="E28" i="29"/>
  <c r="F28" i="29"/>
  <c r="G28" i="29"/>
  <c r="H28" i="29"/>
  <c r="I28" i="29"/>
  <c r="J28" i="29"/>
  <c r="K28" i="29"/>
  <c r="B29" i="29"/>
  <c r="C29" i="29"/>
  <c r="D29" i="29"/>
  <c r="E29" i="29"/>
  <c r="F29" i="29"/>
  <c r="G29" i="29"/>
  <c r="H29" i="29"/>
  <c r="I29" i="29"/>
  <c r="J29" i="29"/>
  <c r="K29" i="29"/>
  <c r="B30" i="29"/>
  <c r="C30" i="29"/>
  <c r="D30" i="29"/>
  <c r="E30" i="29"/>
  <c r="F30" i="29"/>
  <c r="G30" i="29"/>
  <c r="H30" i="29"/>
  <c r="I30" i="29"/>
  <c r="J30" i="29"/>
  <c r="K30" i="29"/>
  <c r="B31" i="29"/>
  <c r="C31" i="29"/>
  <c r="D31" i="29"/>
  <c r="E31" i="29"/>
  <c r="F31" i="29"/>
  <c r="G31" i="29"/>
  <c r="H31" i="29"/>
  <c r="I31" i="29"/>
  <c r="J31" i="29"/>
  <c r="K31" i="29"/>
  <c r="B32" i="29"/>
  <c r="C32" i="29"/>
  <c r="D32" i="29"/>
  <c r="E32" i="29"/>
  <c r="F32" i="29"/>
  <c r="G32" i="29"/>
  <c r="H32" i="29"/>
  <c r="I32" i="29"/>
  <c r="J32" i="29"/>
  <c r="K32" i="29"/>
  <c r="B33" i="29"/>
  <c r="C33" i="29"/>
  <c r="D33" i="29"/>
  <c r="E33" i="29"/>
  <c r="F33" i="29"/>
  <c r="G33" i="29"/>
  <c r="H33" i="29"/>
  <c r="I33" i="29"/>
  <c r="J33" i="29"/>
  <c r="K33" i="29"/>
  <c r="B34" i="29"/>
  <c r="C34" i="29"/>
  <c r="D34" i="29"/>
  <c r="E34" i="29"/>
  <c r="F34" i="29"/>
  <c r="G34" i="29"/>
  <c r="H34" i="29"/>
  <c r="I34" i="29"/>
  <c r="J34" i="29"/>
  <c r="K34" i="29"/>
  <c r="B35" i="29"/>
  <c r="C35" i="29"/>
  <c r="D35" i="29"/>
  <c r="E35" i="29"/>
  <c r="F35" i="29"/>
  <c r="G35" i="29"/>
  <c r="H35" i="29"/>
  <c r="I35" i="29"/>
  <c r="J35" i="29"/>
  <c r="K35" i="29"/>
  <c r="B36" i="29"/>
  <c r="C36" i="29"/>
  <c r="D36" i="29"/>
  <c r="E36" i="29"/>
  <c r="F36" i="29"/>
  <c r="G36" i="29"/>
  <c r="H36" i="29"/>
  <c r="I36" i="29"/>
  <c r="J36" i="29"/>
  <c r="K36" i="29"/>
  <c r="B37" i="29"/>
  <c r="C37" i="29"/>
  <c r="D37" i="29"/>
  <c r="E37" i="29"/>
  <c r="F37" i="29"/>
  <c r="G37" i="29"/>
  <c r="H37" i="29"/>
  <c r="I37" i="29"/>
  <c r="J37" i="29"/>
  <c r="K37" i="29"/>
  <c r="C40" i="24"/>
  <c r="C46" i="29"/>
  <c r="O4" i="29"/>
  <c r="O5" i="29"/>
  <c r="Q3" i="25"/>
  <c r="Q4" i="25"/>
  <c r="Q5" i="25"/>
  <c r="O3" i="25"/>
  <c r="B23" i="80"/>
  <c r="C23" i="80"/>
  <c r="D23" i="80"/>
  <c r="E23" i="80"/>
  <c r="M16" i="99"/>
  <c r="W16" i="99"/>
  <c r="B16" i="99"/>
  <c r="V16" i="99"/>
  <c r="R16" i="99"/>
  <c r="L15" i="99"/>
  <c r="W15" i="99"/>
  <c r="B15" i="99"/>
  <c r="V15" i="99"/>
  <c r="R15" i="99"/>
  <c r="K14" i="99"/>
  <c r="W14" i="99"/>
  <c r="B14" i="99"/>
  <c r="V14" i="99"/>
  <c r="R14" i="99"/>
  <c r="J13" i="99"/>
  <c r="W13" i="99"/>
  <c r="B13" i="99"/>
  <c r="V13" i="99"/>
  <c r="R13" i="99"/>
  <c r="I12" i="99"/>
  <c r="W12" i="99"/>
  <c r="B12" i="99"/>
  <c r="V12" i="99"/>
  <c r="R12" i="99"/>
  <c r="H11" i="99"/>
  <c r="W11" i="99"/>
  <c r="B11" i="99"/>
  <c r="V11" i="99"/>
  <c r="R11" i="99"/>
  <c r="G10" i="99"/>
  <c r="W10" i="99"/>
  <c r="B10" i="99"/>
  <c r="V10" i="99"/>
  <c r="R10" i="99"/>
  <c r="F9" i="99"/>
  <c r="W9" i="99"/>
  <c r="B9" i="99"/>
  <c r="V9" i="99"/>
  <c r="R9" i="99"/>
  <c r="E8" i="99"/>
  <c r="W8" i="99"/>
  <c r="B8" i="99"/>
  <c r="V8" i="99"/>
  <c r="R8" i="99"/>
  <c r="D7" i="99"/>
  <c r="W7" i="99"/>
  <c r="B7" i="99"/>
  <c r="V7" i="99"/>
  <c r="R7" i="99"/>
  <c r="M16" i="91"/>
  <c r="W16" i="91"/>
  <c r="B16" i="91"/>
  <c r="V16" i="91"/>
  <c r="R16" i="91"/>
  <c r="L15" i="91"/>
  <c r="W15" i="91"/>
  <c r="B15" i="91"/>
  <c r="V15" i="91"/>
  <c r="R15" i="91"/>
  <c r="K14" i="91"/>
  <c r="W14" i="91"/>
  <c r="B14" i="91"/>
  <c r="V14" i="91"/>
  <c r="R14" i="91"/>
  <c r="J13" i="91"/>
  <c r="W13" i="91"/>
  <c r="B13" i="91"/>
  <c r="V13" i="91"/>
  <c r="R13" i="91"/>
  <c r="I12" i="91"/>
  <c r="W12" i="91"/>
  <c r="B12" i="91"/>
  <c r="V12" i="91"/>
  <c r="R12" i="91"/>
  <c r="H11" i="91"/>
  <c r="W11" i="91"/>
  <c r="B11" i="91"/>
  <c r="V11" i="91"/>
  <c r="R11" i="91"/>
  <c r="W10" i="91"/>
  <c r="V10" i="91"/>
  <c r="W9" i="91"/>
  <c r="V9" i="91"/>
  <c r="W8" i="91"/>
  <c r="V8" i="91"/>
  <c r="D7" i="91"/>
  <c r="W7" i="91"/>
  <c r="B7" i="91"/>
  <c r="V7" i="91"/>
  <c r="R7" i="91"/>
  <c r="B8" i="35"/>
  <c r="D8" i="35"/>
  <c r="R8" i="35"/>
  <c r="B47" i="88"/>
  <c r="C47" i="88"/>
  <c r="B48" i="88"/>
  <c r="C48" i="88"/>
  <c r="B49" i="88"/>
  <c r="C49" i="88"/>
  <c r="B50" i="88"/>
  <c r="C50" i="88"/>
  <c r="B51" i="88"/>
  <c r="C51" i="88"/>
  <c r="B52" i="88"/>
  <c r="C52" i="88"/>
  <c r="D52" i="88"/>
  <c r="E52" i="88"/>
  <c r="D51" i="88"/>
  <c r="E51" i="88"/>
  <c r="D50" i="88"/>
  <c r="E50" i="88"/>
  <c r="D49" i="88"/>
  <c r="E49" i="88"/>
  <c r="D48" i="88"/>
  <c r="E48" i="88"/>
  <c r="D47" i="88"/>
  <c r="E47" i="88"/>
  <c r="D43" i="88"/>
  <c r="E43" i="88"/>
  <c r="B47" i="87"/>
  <c r="C47" i="87"/>
  <c r="B48" i="87"/>
  <c r="C48" i="87"/>
  <c r="B49" i="87"/>
  <c r="C49" i="87"/>
  <c r="B50" i="87"/>
  <c r="C50" i="87"/>
  <c r="B51" i="87"/>
  <c r="C51" i="87"/>
  <c r="B52" i="87"/>
  <c r="C52" i="87"/>
  <c r="D52" i="87"/>
  <c r="E52" i="87"/>
  <c r="D51" i="87"/>
  <c r="E51" i="87"/>
  <c r="D50" i="87"/>
  <c r="E50" i="87"/>
  <c r="D49" i="87"/>
  <c r="E49" i="87"/>
  <c r="D48" i="87"/>
  <c r="E48" i="87"/>
  <c r="D47" i="87"/>
  <c r="E47" i="87"/>
  <c r="D43" i="87"/>
  <c r="E43" i="87"/>
  <c r="C31" i="88"/>
  <c r="B32" i="88"/>
  <c r="C32" i="88"/>
  <c r="B33" i="88"/>
  <c r="C33" i="88"/>
  <c r="B34" i="88"/>
  <c r="C34" i="88"/>
  <c r="B35" i="88"/>
  <c r="C35" i="88"/>
  <c r="B36" i="88"/>
  <c r="C36" i="88"/>
  <c r="B37" i="88"/>
  <c r="C37" i="88"/>
  <c r="B38" i="88"/>
  <c r="C38" i="88"/>
  <c r="B39" i="88"/>
  <c r="C39" i="88"/>
  <c r="B40" i="88"/>
  <c r="C40" i="88"/>
  <c r="D40" i="88"/>
  <c r="E40" i="88"/>
  <c r="D39" i="88"/>
  <c r="E39" i="88"/>
  <c r="D38" i="88"/>
  <c r="E38" i="88"/>
  <c r="D37" i="88"/>
  <c r="E37" i="88"/>
  <c r="D36" i="88"/>
  <c r="E36" i="88"/>
  <c r="D35" i="88"/>
  <c r="E35" i="88"/>
  <c r="D34" i="88"/>
  <c r="E34" i="88"/>
  <c r="D33" i="88"/>
  <c r="E33" i="88"/>
  <c r="D32" i="88"/>
  <c r="E32" i="88"/>
  <c r="D31" i="88"/>
  <c r="E31" i="88"/>
  <c r="C31" i="87"/>
  <c r="B32" i="87"/>
  <c r="C32" i="87"/>
  <c r="B33" i="87"/>
  <c r="C33" i="87"/>
  <c r="B34" i="87"/>
  <c r="C34" i="87"/>
  <c r="B35" i="87"/>
  <c r="C35" i="87"/>
  <c r="B36" i="87"/>
  <c r="C36" i="87"/>
  <c r="B37" i="87"/>
  <c r="C37" i="87"/>
  <c r="B38" i="87"/>
  <c r="C38" i="87"/>
  <c r="B39" i="87"/>
  <c r="C39" i="87"/>
  <c r="B40" i="87"/>
  <c r="C40" i="87"/>
  <c r="D40" i="87"/>
  <c r="E40" i="87"/>
  <c r="D39" i="87"/>
  <c r="E39" i="87"/>
  <c r="D38" i="87"/>
  <c r="E38" i="87"/>
  <c r="D37" i="87"/>
  <c r="E37" i="87"/>
  <c r="D36" i="87"/>
  <c r="E36" i="87"/>
  <c r="D35" i="87"/>
  <c r="E35" i="87"/>
  <c r="D34" i="87"/>
  <c r="E34" i="87"/>
  <c r="D33" i="87"/>
  <c r="E33" i="87"/>
  <c r="D32" i="87"/>
  <c r="E32" i="87"/>
  <c r="D31" i="87"/>
  <c r="E31" i="87"/>
  <c r="B23" i="88"/>
  <c r="C23" i="88"/>
  <c r="B24" i="88"/>
  <c r="C24" i="88"/>
  <c r="B25" i="88"/>
  <c r="C25" i="88"/>
  <c r="B26" i="88"/>
  <c r="C26" i="88"/>
  <c r="B27" i="88"/>
  <c r="C27" i="88"/>
  <c r="B28" i="88"/>
  <c r="C28" i="88"/>
  <c r="D28" i="88"/>
  <c r="E28" i="88"/>
  <c r="D27" i="88"/>
  <c r="E27" i="88"/>
  <c r="D26" i="88"/>
  <c r="E26" i="88"/>
  <c r="D25" i="88"/>
  <c r="E25" i="88"/>
  <c r="D24" i="88"/>
  <c r="E24" i="88"/>
  <c r="D23" i="88"/>
  <c r="E23" i="88"/>
  <c r="D19" i="88"/>
  <c r="E19" i="88"/>
  <c r="B23" i="87"/>
  <c r="C23" i="87"/>
  <c r="B24" i="87"/>
  <c r="C24" i="87"/>
  <c r="B25" i="87"/>
  <c r="C25" i="87"/>
  <c r="B26" i="87"/>
  <c r="C26" i="87"/>
  <c r="B27" i="87"/>
  <c r="C27" i="87"/>
  <c r="B28" i="87"/>
  <c r="C28" i="87"/>
  <c r="D28" i="87"/>
  <c r="E28" i="87"/>
  <c r="D27" i="87"/>
  <c r="E27" i="87"/>
  <c r="D26" i="87"/>
  <c r="E26" i="87"/>
  <c r="D25" i="87"/>
  <c r="E25" i="87"/>
  <c r="D24" i="87"/>
  <c r="E24" i="87"/>
  <c r="D23" i="87"/>
  <c r="E23" i="87"/>
  <c r="D19" i="87"/>
  <c r="E19" i="87"/>
  <c r="F20" i="88"/>
  <c r="F45" i="88"/>
  <c r="F46" i="88"/>
  <c r="F47" i="88"/>
  <c r="F48" i="88"/>
  <c r="F49" i="88"/>
  <c r="F50" i="88"/>
  <c r="F51" i="88"/>
  <c r="F52" i="88"/>
  <c r="F43" i="88"/>
  <c r="F44" i="88"/>
  <c r="F33" i="88"/>
  <c r="F34" i="88"/>
  <c r="F35" i="88"/>
  <c r="F36" i="88"/>
  <c r="F37" i="88"/>
  <c r="F38" i="88"/>
  <c r="F39" i="88"/>
  <c r="F40" i="88"/>
  <c r="F32" i="88"/>
  <c r="F31" i="88"/>
  <c r="F21" i="88"/>
  <c r="F22" i="88"/>
  <c r="F23" i="88"/>
  <c r="F24" i="88"/>
  <c r="F25" i="88"/>
  <c r="F26" i="88"/>
  <c r="F27" i="88"/>
  <c r="F28" i="88"/>
  <c r="F19" i="88"/>
  <c r="F45" i="87"/>
  <c r="F46" i="87"/>
  <c r="F47" i="87"/>
  <c r="F48" i="87"/>
  <c r="F49" i="87"/>
  <c r="F50" i="87"/>
  <c r="F51" i="87"/>
  <c r="F52" i="87"/>
  <c r="F44" i="87"/>
  <c r="F43" i="87"/>
  <c r="F33" i="87"/>
  <c r="F34" i="87"/>
  <c r="F35" i="87"/>
  <c r="F36" i="87"/>
  <c r="F37" i="87"/>
  <c r="F38" i="87"/>
  <c r="F39" i="87"/>
  <c r="F40" i="87"/>
  <c r="F32" i="87"/>
  <c r="F31" i="87"/>
  <c r="F21" i="87"/>
  <c r="F22" i="87"/>
  <c r="F23" i="87"/>
  <c r="F24" i="87"/>
  <c r="F25" i="87"/>
  <c r="F26" i="87"/>
  <c r="F27" i="87"/>
  <c r="F28" i="87"/>
  <c r="F20" i="87"/>
  <c r="F19" i="87"/>
  <c r="F19" i="80"/>
  <c r="C17" i="95"/>
  <c r="D17" i="95"/>
  <c r="C18" i="95"/>
  <c r="D18" i="95"/>
  <c r="C19" i="95"/>
  <c r="D19" i="95"/>
  <c r="C20" i="95"/>
  <c r="D20" i="95"/>
  <c r="C21" i="95"/>
  <c r="D21" i="95"/>
  <c r="C22" i="95"/>
  <c r="D22" i="95"/>
  <c r="C6" i="95"/>
  <c r="D6" i="95"/>
  <c r="C7" i="95"/>
  <c r="D7" i="95"/>
  <c r="C8" i="95"/>
  <c r="D8" i="95"/>
  <c r="C9" i="95"/>
  <c r="D9" i="95"/>
  <c r="C10" i="95"/>
  <c r="D10" i="95"/>
  <c r="C11" i="95"/>
  <c r="D11" i="95"/>
  <c r="J4" i="112"/>
  <c r="J4" i="111"/>
  <c r="J4" i="110"/>
  <c r="J4" i="109"/>
  <c r="J4" i="108"/>
  <c r="J4" i="107"/>
  <c r="J4" i="99"/>
  <c r="J4" i="106"/>
  <c r="J4" i="105"/>
  <c r="J4" i="104"/>
  <c r="J4" i="103"/>
  <c r="J4" i="102"/>
  <c r="J4" i="101"/>
  <c r="J4" i="100"/>
  <c r="J4" i="89"/>
  <c r="J4" i="96"/>
  <c r="J4" i="94"/>
  <c r="J4" i="93"/>
  <c r="J4" i="92"/>
  <c r="J4" i="91"/>
  <c r="J4" i="90"/>
  <c r="J4" i="88"/>
  <c r="J4" i="87"/>
  <c r="J4" i="80"/>
  <c r="J36" i="35"/>
  <c r="F36" i="35"/>
  <c r="J21" i="35"/>
  <c r="J5" i="35"/>
  <c r="B17" i="95"/>
  <c r="E17" i="95"/>
  <c r="F17" i="95"/>
  <c r="G17" i="95"/>
  <c r="H17" i="95"/>
  <c r="I17" i="95"/>
  <c r="J17" i="95"/>
  <c r="B18" i="95"/>
  <c r="E18" i="95"/>
  <c r="F18" i="95"/>
  <c r="G18" i="95"/>
  <c r="H18" i="95"/>
  <c r="I18" i="95"/>
  <c r="J18" i="95"/>
  <c r="B19" i="95"/>
  <c r="E19" i="95"/>
  <c r="F19" i="95"/>
  <c r="G19" i="95"/>
  <c r="H19" i="95"/>
  <c r="I19" i="95"/>
  <c r="J19" i="95"/>
  <c r="B20" i="95"/>
  <c r="E20" i="95"/>
  <c r="F20" i="95"/>
  <c r="G20" i="95"/>
  <c r="H20" i="95"/>
  <c r="I20" i="95"/>
  <c r="J20" i="95"/>
  <c r="B21" i="95"/>
  <c r="E21" i="95"/>
  <c r="F21" i="95"/>
  <c r="G21" i="95"/>
  <c r="H21" i="95"/>
  <c r="I21" i="95"/>
  <c r="J21" i="95"/>
  <c r="B22" i="95"/>
  <c r="E22" i="95"/>
  <c r="F22" i="95"/>
  <c r="G22" i="95"/>
  <c r="H22" i="95"/>
  <c r="I22" i="95"/>
  <c r="J22" i="95"/>
  <c r="M29" i="97"/>
  <c r="M30" i="97"/>
  <c r="M28" i="97"/>
  <c r="O27" i="97"/>
  <c r="P27" i="97"/>
  <c r="Q27" i="97"/>
  <c r="R27" i="97"/>
  <c r="S27" i="97"/>
  <c r="T27" i="97"/>
  <c r="U27" i="97"/>
  <c r="V27" i="97"/>
  <c r="N27" i="97"/>
  <c r="M19" i="97"/>
  <c r="M20" i="97"/>
  <c r="M18" i="97"/>
  <c r="O17" i="97"/>
  <c r="P17" i="97"/>
  <c r="Q17" i="97"/>
  <c r="R17" i="97"/>
  <c r="S17" i="97"/>
  <c r="T17" i="97"/>
  <c r="U17" i="97"/>
  <c r="V17" i="97"/>
  <c r="N17" i="97"/>
  <c r="M14" i="97"/>
  <c r="M15" i="97"/>
  <c r="M13" i="97"/>
  <c r="O12" i="97"/>
  <c r="P12" i="97"/>
  <c r="Q12" i="97"/>
  <c r="R12" i="97"/>
  <c r="S12" i="97"/>
  <c r="T12" i="97"/>
  <c r="U12" i="97"/>
  <c r="V12" i="97"/>
  <c r="N12" i="97"/>
  <c r="M8" i="97"/>
  <c r="M9" i="97"/>
  <c r="M10" i="97"/>
  <c r="N7" i="97"/>
  <c r="O7" i="97"/>
  <c r="P7" i="97"/>
  <c r="Q7" i="97"/>
  <c r="R7" i="97"/>
  <c r="S7" i="97"/>
  <c r="T7" i="97"/>
  <c r="U7" i="97"/>
  <c r="V7" i="97"/>
  <c r="F27" i="32"/>
  <c r="F28" i="32"/>
  <c r="F29" i="32"/>
  <c r="F26" i="32"/>
  <c r="B44" i="112"/>
  <c r="C43" i="112"/>
  <c r="C19" i="112"/>
  <c r="B32" i="112"/>
  <c r="C32" i="112"/>
  <c r="C31" i="112"/>
  <c r="B44" i="111"/>
  <c r="C43" i="111"/>
  <c r="C19" i="111"/>
  <c r="B32" i="111"/>
  <c r="B33" i="111"/>
  <c r="C33" i="111"/>
  <c r="C31" i="111"/>
  <c r="B44" i="110"/>
  <c r="C43" i="110"/>
  <c r="D43" i="110"/>
  <c r="C19" i="110"/>
  <c r="B32" i="110"/>
  <c r="B33" i="110"/>
  <c r="C33" i="110"/>
  <c r="C31" i="110"/>
  <c r="B44" i="109"/>
  <c r="C43" i="109"/>
  <c r="C19" i="109"/>
  <c r="D19" i="109"/>
  <c r="B32" i="109"/>
  <c r="B33" i="109"/>
  <c r="B34" i="109"/>
  <c r="C31" i="109"/>
  <c r="B44" i="108"/>
  <c r="C43" i="108"/>
  <c r="C19" i="108"/>
  <c r="B32" i="108"/>
  <c r="B33" i="108"/>
  <c r="C33" i="108"/>
  <c r="C32" i="108"/>
  <c r="C31" i="108"/>
  <c r="B44" i="107"/>
  <c r="C44" i="107"/>
  <c r="C43" i="107"/>
  <c r="C19" i="107"/>
  <c r="B32" i="107"/>
  <c r="C32" i="107"/>
  <c r="C31" i="107"/>
  <c r="D31" i="107"/>
  <c r="D32" i="107"/>
  <c r="B33" i="107"/>
  <c r="B34" i="107"/>
  <c r="B33" i="112"/>
  <c r="C33" i="112"/>
  <c r="D33" i="112"/>
  <c r="B45" i="112"/>
  <c r="C44" i="112"/>
  <c r="D44" i="112"/>
  <c r="B20" i="112"/>
  <c r="D43" i="112"/>
  <c r="D32" i="112"/>
  <c r="D31" i="112"/>
  <c r="D19" i="112"/>
  <c r="B20" i="111"/>
  <c r="D19" i="111"/>
  <c r="D31" i="111"/>
  <c r="B34" i="111"/>
  <c r="C44" i="111"/>
  <c r="B45" i="111"/>
  <c r="C32" i="111"/>
  <c r="D43" i="111"/>
  <c r="D31" i="110"/>
  <c r="B34" i="110"/>
  <c r="C44" i="110"/>
  <c r="B45" i="110"/>
  <c r="B20" i="110"/>
  <c r="D19" i="110"/>
  <c r="C32" i="110"/>
  <c r="D32" i="110"/>
  <c r="C34" i="109"/>
  <c r="B35" i="109"/>
  <c r="C33" i="109"/>
  <c r="C32" i="109"/>
  <c r="D33" i="109"/>
  <c r="B45" i="109"/>
  <c r="D31" i="109"/>
  <c r="C44" i="109"/>
  <c r="B20" i="109"/>
  <c r="D43" i="109"/>
  <c r="D19" i="108"/>
  <c r="D33" i="108"/>
  <c r="B45" i="108"/>
  <c r="D31" i="108"/>
  <c r="D32" i="108"/>
  <c r="C44" i="108"/>
  <c r="B20" i="108"/>
  <c r="D43" i="108"/>
  <c r="B34" i="108"/>
  <c r="C33" i="107"/>
  <c r="D33" i="107"/>
  <c r="B45" i="107"/>
  <c r="B20" i="107"/>
  <c r="D19" i="107"/>
  <c r="D43" i="107"/>
  <c r="D44" i="107"/>
  <c r="B44" i="106"/>
  <c r="B45" i="106"/>
  <c r="B46" i="106"/>
  <c r="C43" i="106"/>
  <c r="C19" i="106"/>
  <c r="B32" i="106"/>
  <c r="C32" i="106"/>
  <c r="B33" i="106"/>
  <c r="C31" i="106"/>
  <c r="D31" i="106"/>
  <c r="B44" i="105"/>
  <c r="C43" i="105"/>
  <c r="C19" i="105"/>
  <c r="B32" i="105"/>
  <c r="B33" i="105"/>
  <c r="C33" i="105"/>
  <c r="C31" i="105"/>
  <c r="B44" i="104"/>
  <c r="C43" i="104"/>
  <c r="C19" i="104"/>
  <c r="B20" i="104"/>
  <c r="C20" i="104"/>
  <c r="B32" i="104"/>
  <c r="B33" i="104"/>
  <c r="C31" i="104"/>
  <c r="B44" i="103"/>
  <c r="C43" i="103"/>
  <c r="C19" i="103"/>
  <c r="D19" i="103"/>
  <c r="B32" i="103"/>
  <c r="B33" i="103"/>
  <c r="C31" i="103"/>
  <c r="B44" i="102"/>
  <c r="C43" i="102"/>
  <c r="D43" i="102"/>
  <c r="C19" i="102"/>
  <c r="D19" i="102"/>
  <c r="B32" i="102"/>
  <c r="B33" i="102"/>
  <c r="B34" i="102"/>
  <c r="C31" i="102"/>
  <c r="B44" i="101"/>
  <c r="B45" i="101"/>
  <c r="B46" i="101"/>
  <c r="B47" i="101"/>
  <c r="C43" i="101"/>
  <c r="D43" i="101"/>
  <c r="C19" i="101"/>
  <c r="B32" i="101"/>
  <c r="C31" i="101"/>
  <c r="D31" i="101"/>
  <c r="B44" i="100"/>
  <c r="C44" i="100"/>
  <c r="C43" i="100"/>
  <c r="C19" i="100"/>
  <c r="B32" i="100"/>
  <c r="C32" i="100"/>
  <c r="C31" i="100"/>
  <c r="C32" i="105"/>
  <c r="D32" i="105"/>
  <c r="B34" i="112"/>
  <c r="B33" i="100"/>
  <c r="C33" i="100"/>
  <c r="D33" i="100"/>
  <c r="B46" i="112"/>
  <c r="C45" i="112"/>
  <c r="C34" i="112"/>
  <c r="B35" i="112"/>
  <c r="C20" i="112"/>
  <c r="B46" i="111"/>
  <c r="C45" i="111"/>
  <c r="D44" i="111"/>
  <c r="B35" i="111"/>
  <c r="C34" i="111"/>
  <c r="C20" i="111"/>
  <c r="D32" i="111"/>
  <c r="D33" i="111"/>
  <c r="D44" i="110"/>
  <c r="C20" i="110"/>
  <c r="B35" i="110"/>
  <c r="C34" i="110"/>
  <c r="D33" i="110"/>
  <c r="B46" i="110"/>
  <c r="C45" i="110"/>
  <c r="C45" i="109"/>
  <c r="D45" i="109"/>
  <c r="B46" i="109"/>
  <c r="D44" i="109"/>
  <c r="B36" i="109"/>
  <c r="C35" i="109"/>
  <c r="D32" i="109"/>
  <c r="D34" i="109"/>
  <c r="C20" i="109"/>
  <c r="C20" i="108"/>
  <c r="D44" i="108"/>
  <c r="C45" i="108"/>
  <c r="D45" i="108"/>
  <c r="B46" i="108"/>
  <c r="C34" i="108"/>
  <c r="B35" i="108"/>
  <c r="C20" i="107"/>
  <c r="B46" i="107"/>
  <c r="C45" i="107"/>
  <c r="B35" i="107"/>
  <c r="C34" i="107"/>
  <c r="D34" i="107"/>
  <c r="D19" i="104"/>
  <c r="C44" i="101"/>
  <c r="D44" i="101"/>
  <c r="C44" i="106"/>
  <c r="D44" i="106"/>
  <c r="B47" i="106"/>
  <c r="C46" i="106"/>
  <c r="C33" i="106"/>
  <c r="B34" i="106"/>
  <c r="D32" i="106"/>
  <c r="C45" i="106"/>
  <c r="B20" i="106"/>
  <c r="D43" i="106"/>
  <c r="D19" i="106"/>
  <c r="D33" i="105"/>
  <c r="B45" i="105"/>
  <c r="D31" i="105"/>
  <c r="C44" i="105"/>
  <c r="D44" i="105"/>
  <c r="B20" i="105"/>
  <c r="D43" i="105"/>
  <c r="B34" i="105"/>
  <c r="D19" i="105"/>
  <c r="C33" i="104"/>
  <c r="B34" i="104"/>
  <c r="B21" i="104"/>
  <c r="C32" i="104"/>
  <c r="B45" i="104"/>
  <c r="D31" i="104"/>
  <c r="C44" i="104"/>
  <c r="D44" i="104"/>
  <c r="D43" i="104"/>
  <c r="D20" i="104"/>
  <c r="C33" i="103"/>
  <c r="B34" i="103"/>
  <c r="C32" i="103"/>
  <c r="D32" i="103"/>
  <c r="B45" i="103"/>
  <c r="D31" i="103"/>
  <c r="C44" i="103"/>
  <c r="D44" i="103"/>
  <c r="B20" i="103"/>
  <c r="D43" i="103"/>
  <c r="C34" i="102"/>
  <c r="B35" i="102"/>
  <c r="C33" i="102"/>
  <c r="C32" i="102"/>
  <c r="D32" i="102"/>
  <c r="B45" i="102"/>
  <c r="C44" i="102"/>
  <c r="D31" i="102"/>
  <c r="D44" i="102"/>
  <c r="B20" i="102"/>
  <c r="C47" i="101"/>
  <c r="B48" i="101"/>
  <c r="B20" i="101"/>
  <c r="C32" i="101"/>
  <c r="D19" i="101"/>
  <c r="B33" i="101"/>
  <c r="C46" i="101"/>
  <c r="C45" i="101"/>
  <c r="B45" i="100"/>
  <c r="D32" i="100"/>
  <c r="D44" i="100"/>
  <c r="B20" i="100"/>
  <c r="D43" i="100"/>
  <c r="D31" i="100"/>
  <c r="D19" i="100"/>
  <c r="C26" i="32"/>
  <c r="D26" i="32"/>
  <c r="E26" i="32"/>
  <c r="C27" i="32"/>
  <c r="D27" i="32"/>
  <c r="E27" i="32"/>
  <c r="C28" i="32"/>
  <c r="D28" i="32"/>
  <c r="E28" i="32"/>
  <c r="C29" i="32"/>
  <c r="D29" i="32"/>
  <c r="E29" i="32"/>
  <c r="B27" i="32"/>
  <c r="B28" i="32"/>
  <c r="B29" i="32"/>
  <c r="B26" i="32"/>
  <c r="F22" i="32"/>
  <c r="F23" i="32"/>
  <c r="D45" i="101"/>
  <c r="B34" i="100"/>
  <c r="C34" i="100"/>
  <c r="D45" i="106"/>
  <c r="C35" i="112"/>
  <c r="B36" i="112"/>
  <c r="D35" i="112"/>
  <c r="D34" i="112"/>
  <c r="C46" i="112"/>
  <c r="D46" i="112"/>
  <c r="B47" i="112"/>
  <c r="D45" i="112"/>
  <c r="D20" i="112"/>
  <c r="B21" i="112"/>
  <c r="D34" i="111"/>
  <c r="B21" i="111"/>
  <c r="D20" i="111"/>
  <c r="B36" i="111"/>
  <c r="C35" i="111"/>
  <c r="D35" i="111"/>
  <c r="C46" i="111"/>
  <c r="B47" i="111"/>
  <c r="D45" i="111"/>
  <c r="C46" i="110"/>
  <c r="D46" i="110"/>
  <c r="B47" i="110"/>
  <c r="B36" i="110"/>
  <c r="C35" i="110"/>
  <c r="B21" i="110"/>
  <c r="D20" i="110"/>
  <c r="D45" i="110"/>
  <c r="D35" i="110"/>
  <c r="D34" i="110"/>
  <c r="D35" i="109"/>
  <c r="B21" i="109"/>
  <c r="D20" i="109"/>
  <c r="C36" i="109"/>
  <c r="D36" i="109"/>
  <c r="B37" i="109"/>
  <c r="B47" i="109"/>
  <c r="C46" i="109"/>
  <c r="C35" i="108"/>
  <c r="B36" i="108"/>
  <c r="D34" i="108"/>
  <c r="D35" i="108"/>
  <c r="B47" i="108"/>
  <c r="C46" i="108"/>
  <c r="B21" i="108"/>
  <c r="D20" i="108"/>
  <c r="C46" i="107"/>
  <c r="B47" i="107"/>
  <c r="B21" i="107"/>
  <c r="D20" i="107"/>
  <c r="C35" i="107"/>
  <c r="B36" i="107"/>
  <c r="D35" i="107"/>
  <c r="D45" i="107"/>
  <c r="D46" i="107"/>
  <c r="D46" i="101"/>
  <c r="D46" i="106"/>
  <c r="C20" i="106"/>
  <c r="C47" i="106"/>
  <c r="B48" i="106"/>
  <c r="D33" i="106"/>
  <c r="C34" i="106"/>
  <c r="B35" i="106"/>
  <c r="D47" i="106"/>
  <c r="C20" i="105"/>
  <c r="B46" i="105"/>
  <c r="C45" i="105"/>
  <c r="C34" i="105"/>
  <c r="B35" i="105"/>
  <c r="D33" i="104"/>
  <c r="D32" i="104"/>
  <c r="C21" i="104"/>
  <c r="C34" i="104"/>
  <c r="D34" i="104"/>
  <c r="B35" i="104"/>
  <c r="B46" i="104"/>
  <c r="C45" i="104"/>
  <c r="D33" i="103"/>
  <c r="C20" i="103"/>
  <c r="C34" i="103"/>
  <c r="B35" i="103"/>
  <c r="B46" i="103"/>
  <c r="C45" i="103"/>
  <c r="C35" i="102"/>
  <c r="B36" i="102"/>
  <c r="C20" i="102"/>
  <c r="B46" i="102"/>
  <c r="C45" i="102"/>
  <c r="D45" i="102"/>
  <c r="D33" i="102"/>
  <c r="D34" i="102"/>
  <c r="B34" i="101"/>
  <c r="C33" i="101"/>
  <c r="D33" i="101"/>
  <c r="C20" i="101"/>
  <c r="B49" i="101"/>
  <c r="C48" i="101"/>
  <c r="D48" i="101"/>
  <c r="D47" i="101"/>
  <c r="D32" i="101"/>
  <c r="B46" i="100"/>
  <c r="C45" i="100"/>
  <c r="C20" i="100"/>
  <c r="B44" i="99"/>
  <c r="C44" i="99"/>
  <c r="C43" i="99"/>
  <c r="D43" i="99"/>
  <c r="B44" i="89"/>
  <c r="C44" i="89"/>
  <c r="C43" i="89"/>
  <c r="D43" i="89"/>
  <c r="D43" i="96"/>
  <c r="D43" i="94"/>
  <c r="D43" i="93"/>
  <c r="D43" i="92"/>
  <c r="D43" i="90"/>
  <c r="C19" i="99"/>
  <c r="B20" i="99"/>
  <c r="C20" i="99"/>
  <c r="C19" i="89"/>
  <c r="B20" i="89"/>
  <c r="C20" i="89"/>
  <c r="D19" i="96"/>
  <c r="D19" i="93"/>
  <c r="D19" i="92"/>
  <c r="D19" i="91"/>
  <c r="D19" i="90"/>
  <c r="B32" i="99"/>
  <c r="C32" i="99"/>
  <c r="C31" i="99"/>
  <c r="D31" i="99"/>
  <c r="B32" i="89"/>
  <c r="C32" i="89"/>
  <c r="C31" i="89"/>
  <c r="D31" i="89"/>
  <c r="B32" i="96"/>
  <c r="C32" i="96"/>
  <c r="C31" i="96"/>
  <c r="D31" i="96"/>
  <c r="B32" i="94"/>
  <c r="C32" i="94"/>
  <c r="C31" i="94"/>
  <c r="D31" i="94"/>
  <c r="B32" i="93"/>
  <c r="C32" i="93"/>
  <c r="C31" i="93"/>
  <c r="D31" i="93"/>
  <c r="B32" i="92"/>
  <c r="C32" i="92"/>
  <c r="C31" i="92"/>
  <c r="D31" i="92"/>
  <c r="B32" i="91"/>
  <c r="C32" i="91"/>
  <c r="C31" i="91"/>
  <c r="D31" i="91"/>
  <c r="B32" i="90"/>
  <c r="C32" i="90"/>
  <c r="C31" i="90"/>
  <c r="D31" i="90"/>
  <c r="D43" i="80"/>
  <c r="B32" i="80"/>
  <c r="C32" i="80"/>
  <c r="C31" i="80"/>
  <c r="D31" i="80"/>
  <c r="B35" i="100"/>
  <c r="D19" i="94"/>
  <c r="C21" i="112"/>
  <c r="C47" i="112"/>
  <c r="B48" i="112"/>
  <c r="B37" i="112"/>
  <c r="C36" i="112"/>
  <c r="D47" i="112"/>
  <c r="D46" i="111"/>
  <c r="C21" i="111"/>
  <c r="C36" i="111"/>
  <c r="B37" i="111"/>
  <c r="C47" i="111"/>
  <c r="B48" i="111"/>
  <c r="C21" i="110"/>
  <c r="C36" i="110"/>
  <c r="D36" i="110"/>
  <c r="B37" i="110"/>
  <c r="C47" i="110"/>
  <c r="B48" i="110"/>
  <c r="B48" i="109"/>
  <c r="C47" i="109"/>
  <c r="C21" i="109"/>
  <c r="B38" i="109"/>
  <c r="C37" i="109"/>
  <c r="D46" i="109"/>
  <c r="C21" i="108"/>
  <c r="D46" i="108"/>
  <c r="C36" i="108"/>
  <c r="B37" i="108"/>
  <c r="B48" i="108"/>
  <c r="C47" i="108"/>
  <c r="C21" i="107"/>
  <c r="C36" i="107"/>
  <c r="B37" i="107"/>
  <c r="B48" i="107"/>
  <c r="C47" i="107"/>
  <c r="D36" i="107"/>
  <c r="D19" i="89"/>
  <c r="D19" i="99"/>
  <c r="B47" i="91"/>
  <c r="B45" i="99"/>
  <c r="B46" i="99"/>
  <c r="C46" i="99"/>
  <c r="B33" i="99"/>
  <c r="B34" i="99"/>
  <c r="B47" i="92"/>
  <c r="B47" i="94"/>
  <c r="B45" i="89"/>
  <c r="B46" i="89"/>
  <c r="C35" i="106"/>
  <c r="B36" i="106"/>
  <c r="C48" i="106"/>
  <c r="D48" i="106"/>
  <c r="B49" i="106"/>
  <c r="B21" i="106"/>
  <c r="D20" i="106"/>
  <c r="D34" i="106"/>
  <c r="C35" i="105"/>
  <c r="B36" i="105"/>
  <c r="D45" i="105"/>
  <c r="D34" i="105"/>
  <c r="B21" i="105"/>
  <c r="D20" i="105"/>
  <c r="B47" i="105"/>
  <c r="C46" i="105"/>
  <c r="B22" i="104"/>
  <c r="D21" i="104"/>
  <c r="C35" i="104"/>
  <c r="B36" i="104"/>
  <c r="B47" i="104"/>
  <c r="C46" i="104"/>
  <c r="D45" i="104"/>
  <c r="C35" i="103"/>
  <c r="B36" i="103"/>
  <c r="B21" i="103"/>
  <c r="D20" i="103"/>
  <c r="D34" i="103"/>
  <c r="B47" i="103"/>
  <c r="C46" i="103"/>
  <c r="D45" i="103"/>
  <c r="B21" i="102"/>
  <c r="D20" i="102"/>
  <c r="B47" i="102"/>
  <c r="C46" i="102"/>
  <c r="D35" i="102"/>
  <c r="C36" i="102"/>
  <c r="D36" i="102"/>
  <c r="B37" i="102"/>
  <c r="B21" i="101"/>
  <c r="D20" i="101"/>
  <c r="C49" i="101"/>
  <c r="B50" i="101"/>
  <c r="D49" i="101"/>
  <c r="B35" i="101"/>
  <c r="C34" i="101"/>
  <c r="C35" i="100"/>
  <c r="B36" i="100"/>
  <c r="B21" i="100"/>
  <c r="D20" i="100"/>
  <c r="D45" i="100"/>
  <c r="C46" i="100"/>
  <c r="B47" i="100"/>
  <c r="D34" i="100"/>
  <c r="B33" i="80"/>
  <c r="B34" i="80"/>
  <c r="C34" i="80"/>
  <c r="B47" i="99"/>
  <c r="D44" i="99"/>
  <c r="B47" i="89"/>
  <c r="C46" i="89"/>
  <c r="C45" i="89"/>
  <c r="D44" i="89"/>
  <c r="B47" i="96"/>
  <c r="B47" i="93"/>
  <c r="D43" i="91"/>
  <c r="B21" i="99"/>
  <c r="C21" i="99"/>
  <c r="B22" i="99"/>
  <c r="C22" i="99"/>
  <c r="B23" i="99"/>
  <c r="C23" i="99"/>
  <c r="B24" i="99"/>
  <c r="C24" i="99"/>
  <c r="B25" i="99"/>
  <c r="C25" i="99"/>
  <c r="B26" i="99"/>
  <c r="C26" i="99"/>
  <c r="B27" i="99"/>
  <c r="C27" i="99"/>
  <c r="B28" i="99"/>
  <c r="C28" i="99"/>
  <c r="D20" i="99"/>
  <c r="B21" i="89"/>
  <c r="C21" i="89"/>
  <c r="B22" i="89"/>
  <c r="C22" i="89"/>
  <c r="B23" i="89"/>
  <c r="C23" i="89"/>
  <c r="B24" i="89"/>
  <c r="C24" i="89"/>
  <c r="B25" i="89"/>
  <c r="C25" i="89"/>
  <c r="B26" i="89"/>
  <c r="C26" i="89"/>
  <c r="B27" i="89"/>
  <c r="C27" i="89"/>
  <c r="B28" i="89"/>
  <c r="C28" i="89"/>
  <c r="D20" i="89"/>
  <c r="B23" i="96"/>
  <c r="C23" i="96"/>
  <c r="B24" i="96"/>
  <c r="C24" i="96"/>
  <c r="B25" i="96"/>
  <c r="C25" i="96"/>
  <c r="B26" i="96"/>
  <c r="C26" i="96"/>
  <c r="B27" i="96"/>
  <c r="C27" i="96"/>
  <c r="B28" i="96"/>
  <c r="C28" i="96"/>
  <c r="B23" i="94"/>
  <c r="C23" i="94"/>
  <c r="B24" i="94"/>
  <c r="C24" i="94"/>
  <c r="B25" i="94"/>
  <c r="C25" i="94"/>
  <c r="B26" i="94"/>
  <c r="C26" i="94"/>
  <c r="B27" i="94"/>
  <c r="C27" i="94"/>
  <c r="B28" i="94"/>
  <c r="C28" i="94"/>
  <c r="B23" i="93"/>
  <c r="C23" i="93"/>
  <c r="B24" i="93"/>
  <c r="C24" i="93"/>
  <c r="B25" i="93"/>
  <c r="C25" i="93"/>
  <c r="B26" i="93"/>
  <c r="C26" i="93"/>
  <c r="B27" i="93"/>
  <c r="C27" i="93"/>
  <c r="B28" i="93"/>
  <c r="C28" i="93"/>
  <c r="D25" i="93"/>
  <c r="B23" i="91"/>
  <c r="C23" i="91"/>
  <c r="B24" i="91"/>
  <c r="C24" i="91"/>
  <c r="B25" i="91"/>
  <c r="C25" i="91"/>
  <c r="B26" i="91"/>
  <c r="C26" i="91"/>
  <c r="B27" i="91"/>
  <c r="C27" i="91"/>
  <c r="B28" i="91"/>
  <c r="C28" i="91"/>
  <c r="B33" i="89"/>
  <c r="B34" i="89"/>
  <c r="B35" i="89"/>
  <c r="B33" i="96"/>
  <c r="B34" i="96"/>
  <c r="C34" i="96"/>
  <c r="B33" i="94"/>
  <c r="B34" i="94"/>
  <c r="B35" i="94"/>
  <c r="B33" i="93"/>
  <c r="B34" i="93"/>
  <c r="B35" i="93"/>
  <c r="B33" i="92"/>
  <c r="B34" i="92"/>
  <c r="B35" i="92"/>
  <c r="B33" i="91"/>
  <c r="B34" i="91"/>
  <c r="B35" i="91"/>
  <c r="B33" i="90"/>
  <c r="B34" i="90"/>
  <c r="C34" i="90"/>
  <c r="B35" i="99"/>
  <c r="C34" i="99"/>
  <c r="C33" i="99"/>
  <c r="D32" i="99"/>
  <c r="D32" i="89"/>
  <c r="B35" i="96"/>
  <c r="D32" i="96"/>
  <c r="D32" i="94"/>
  <c r="D32" i="93"/>
  <c r="D32" i="92"/>
  <c r="C33" i="91"/>
  <c r="D33" i="91"/>
  <c r="D32" i="91"/>
  <c r="D32" i="90"/>
  <c r="B47" i="80"/>
  <c r="B24" i="80"/>
  <c r="C24" i="80"/>
  <c r="B25" i="80"/>
  <c r="C25" i="80"/>
  <c r="B26" i="80"/>
  <c r="C26" i="80"/>
  <c r="B27" i="80"/>
  <c r="C27" i="80"/>
  <c r="B28" i="80"/>
  <c r="C28" i="80"/>
  <c r="D32" i="80"/>
  <c r="B47" i="90"/>
  <c r="C33" i="94"/>
  <c r="D33" i="94"/>
  <c r="C34" i="94"/>
  <c r="C34" i="92"/>
  <c r="B22" i="112"/>
  <c r="D21" i="112"/>
  <c r="D36" i="112"/>
  <c r="B38" i="112"/>
  <c r="C37" i="112"/>
  <c r="D37" i="112"/>
  <c r="C48" i="112"/>
  <c r="D48" i="112"/>
  <c r="B49" i="112"/>
  <c r="B22" i="111"/>
  <c r="D21" i="111"/>
  <c r="D47" i="111"/>
  <c r="C37" i="111"/>
  <c r="B38" i="111"/>
  <c r="D36" i="111"/>
  <c r="B49" i="111"/>
  <c r="C48" i="111"/>
  <c r="B22" i="110"/>
  <c r="D21" i="110"/>
  <c r="B49" i="110"/>
  <c r="C48" i="110"/>
  <c r="C37" i="110"/>
  <c r="D37" i="110"/>
  <c r="B38" i="110"/>
  <c r="D47" i="110"/>
  <c r="D48" i="110"/>
  <c r="B22" i="109"/>
  <c r="D21" i="109"/>
  <c r="D37" i="109"/>
  <c r="D47" i="109"/>
  <c r="C38" i="109"/>
  <c r="B39" i="109"/>
  <c r="C48" i="109"/>
  <c r="D48" i="109"/>
  <c r="B49" i="109"/>
  <c r="C48" i="108"/>
  <c r="B49" i="108"/>
  <c r="D36" i="108"/>
  <c r="D47" i="108"/>
  <c r="B22" i="108"/>
  <c r="D21" i="108"/>
  <c r="B38" i="108"/>
  <c r="C37" i="108"/>
  <c r="B22" i="107"/>
  <c r="D21" i="107"/>
  <c r="B49" i="107"/>
  <c r="C48" i="107"/>
  <c r="D48" i="107"/>
  <c r="C37" i="107"/>
  <c r="B38" i="107"/>
  <c r="D47" i="107"/>
  <c r="C34" i="91"/>
  <c r="D34" i="91"/>
  <c r="C34" i="89"/>
  <c r="C33" i="89"/>
  <c r="D33" i="89"/>
  <c r="D22" i="89"/>
  <c r="C45" i="99"/>
  <c r="C33" i="96"/>
  <c r="D33" i="96"/>
  <c r="C36" i="106"/>
  <c r="B37" i="106"/>
  <c r="C21" i="106"/>
  <c r="C49" i="106"/>
  <c r="B50" i="106"/>
  <c r="D35" i="106"/>
  <c r="D35" i="105"/>
  <c r="C21" i="105"/>
  <c r="C47" i="105"/>
  <c r="B48" i="105"/>
  <c r="D46" i="105"/>
  <c r="C36" i="105"/>
  <c r="B37" i="105"/>
  <c r="C47" i="104"/>
  <c r="B48" i="104"/>
  <c r="C36" i="104"/>
  <c r="B37" i="104"/>
  <c r="C22" i="104"/>
  <c r="D35" i="104"/>
  <c r="D46" i="104"/>
  <c r="D36" i="104"/>
  <c r="C47" i="103"/>
  <c r="B48" i="103"/>
  <c r="C21" i="103"/>
  <c r="D46" i="103"/>
  <c r="C36" i="103"/>
  <c r="D36" i="103"/>
  <c r="B37" i="103"/>
  <c r="D35" i="103"/>
  <c r="C37" i="102"/>
  <c r="D37" i="102"/>
  <c r="B38" i="102"/>
  <c r="D46" i="102"/>
  <c r="C21" i="102"/>
  <c r="C47" i="102"/>
  <c r="B48" i="102"/>
  <c r="C35" i="101"/>
  <c r="D35" i="101"/>
  <c r="B36" i="101"/>
  <c r="C21" i="101"/>
  <c r="D34" i="101"/>
  <c r="C50" i="101"/>
  <c r="B51" i="101"/>
  <c r="C47" i="100"/>
  <c r="B48" i="100"/>
  <c r="D46" i="100"/>
  <c r="D35" i="100"/>
  <c r="C36" i="100"/>
  <c r="B37" i="100"/>
  <c r="C21" i="100"/>
  <c r="C33" i="80"/>
  <c r="D33" i="80"/>
  <c r="B35" i="80"/>
  <c r="C35" i="80"/>
  <c r="D35" i="80"/>
  <c r="C47" i="99"/>
  <c r="B48" i="99"/>
  <c r="D46" i="99"/>
  <c r="D45" i="99"/>
  <c r="C47" i="89"/>
  <c r="D47" i="89"/>
  <c r="B48" i="89"/>
  <c r="D45" i="89"/>
  <c r="D46" i="89"/>
  <c r="C47" i="96"/>
  <c r="B48" i="96"/>
  <c r="C47" i="94"/>
  <c r="B48" i="94"/>
  <c r="C47" i="93"/>
  <c r="B48" i="93"/>
  <c r="C47" i="92"/>
  <c r="D47" i="92"/>
  <c r="B48" i="92"/>
  <c r="C47" i="91"/>
  <c r="B48" i="91"/>
  <c r="C47" i="90"/>
  <c r="B48" i="90"/>
  <c r="D47" i="90"/>
  <c r="D27" i="99"/>
  <c r="D26" i="99"/>
  <c r="D22" i="99"/>
  <c r="D25" i="99"/>
  <c r="D24" i="99"/>
  <c r="D21" i="99"/>
  <c r="D23" i="99"/>
  <c r="D28" i="99"/>
  <c r="D27" i="89"/>
  <c r="D26" i="89"/>
  <c r="D21" i="89"/>
  <c r="D24" i="89"/>
  <c r="D23" i="89"/>
  <c r="D25" i="89"/>
  <c r="D28" i="89"/>
  <c r="D26" i="96"/>
  <c r="D24" i="96"/>
  <c r="D27" i="96"/>
  <c r="D25" i="96"/>
  <c r="D23" i="96"/>
  <c r="D28" i="96"/>
  <c r="D25" i="94"/>
  <c r="D27" i="94"/>
  <c r="D26" i="94"/>
  <c r="D24" i="94"/>
  <c r="D23" i="94"/>
  <c r="D28" i="94"/>
  <c r="D23" i="93"/>
  <c r="D24" i="93"/>
  <c r="D27" i="93"/>
  <c r="D26" i="93"/>
  <c r="D28" i="93"/>
  <c r="D27" i="91"/>
  <c r="D24" i="91"/>
  <c r="D23" i="91"/>
  <c r="D26" i="91"/>
  <c r="D25" i="91"/>
  <c r="D28" i="91"/>
  <c r="D34" i="99"/>
  <c r="D34" i="94"/>
  <c r="C33" i="93"/>
  <c r="D33" i="93"/>
  <c r="C34" i="93"/>
  <c r="C33" i="92"/>
  <c r="D33" i="92"/>
  <c r="B35" i="90"/>
  <c r="C35" i="90"/>
  <c r="C33" i="90"/>
  <c r="D33" i="99"/>
  <c r="C35" i="99"/>
  <c r="B36" i="99"/>
  <c r="C35" i="89"/>
  <c r="B36" i="89"/>
  <c r="C35" i="96"/>
  <c r="B36" i="96"/>
  <c r="C35" i="94"/>
  <c r="B36" i="94"/>
  <c r="C35" i="93"/>
  <c r="B36" i="93"/>
  <c r="C35" i="92"/>
  <c r="B36" i="92"/>
  <c r="D34" i="92"/>
  <c r="C35" i="91"/>
  <c r="B36" i="91"/>
  <c r="C47" i="80"/>
  <c r="B48" i="80"/>
  <c r="D47" i="80"/>
  <c r="D28" i="80"/>
  <c r="D26" i="80"/>
  <c r="D25" i="80"/>
  <c r="D24" i="80"/>
  <c r="D27" i="80"/>
  <c r="D34" i="93"/>
  <c r="D34" i="89"/>
  <c r="D34" i="96"/>
  <c r="D34" i="80"/>
  <c r="C49" i="112"/>
  <c r="B50" i="112"/>
  <c r="C22" i="112"/>
  <c r="C38" i="112"/>
  <c r="B39" i="112"/>
  <c r="B50" i="111"/>
  <c r="C49" i="111"/>
  <c r="C22" i="111"/>
  <c r="C38" i="111"/>
  <c r="B39" i="111"/>
  <c r="D49" i="111"/>
  <c r="D37" i="111"/>
  <c r="D48" i="111"/>
  <c r="C38" i="110"/>
  <c r="B39" i="110"/>
  <c r="B50" i="110"/>
  <c r="C49" i="110"/>
  <c r="C22" i="110"/>
  <c r="C22" i="109"/>
  <c r="C49" i="109"/>
  <c r="D49" i="109"/>
  <c r="B50" i="109"/>
  <c r="C39" i="109"/>
  <c r="D39" i="109"/>
  <c r="B40" i="109"/>
  <c r="D38" i="109"/>
  <c r="C38" i="108"/>
  <c r="D38" i="108"/>
  <c r="B39" i="108"/>
  <c r="C49" i="108"/>
  <c r="B50" i="108"/>
  <c r="D37" i="108"/>
  <c r="D48" i="108"/>
  <c r="C22" i="108"/>
  <c r="D49" i="108"/>
  <c r="C49" i="107"/>
  <c r="B50" i="107"/>
  <c r="C22" i="107"/>
  <c r="B39" i="107"/>
  <c r="C38" i="107"/>
  <c r="D38" i="107"/>
  <c r="D37" i="107"/>
  <c r="D35" i="90"/>
  <c r="C37" i="106"/>
  <c r="B38" i="106"/>
  <c r="D36" i="106"/>
  <c r="D49" i="106"/>
  <c r="C50" i="106"/>
  <c r="B51" i="106"/>
  <c r="B22" i="106"/>
  <c r="D21" i="106"/>
  <c r="C48" i="105"/>
  <c r="B49" i="105"/>
  <c r="D47" i="105"/>
  <c r="D36" i="105"/>
  <c r="B38" i="105"/>
  <c r="C37" i="105"/>
  <c r="B22" i="105"/>
  <c r="D21" i="105"/>
  <c r="B38" i="104"/>
  <c r="C37" i="104"/>
  <c r="B23" i="104"/>
  <c r="D22" i="104"/>
  <c r="C48" i="104"/>
  <c r="B49" i="104"/>
  <c r="D47" i="104"/>
  <c r="D47" i="103"/>
  <c r="C37" i="103"/>
  <c r="B38" i="103"/>
  <c r="B22" i="103"/>
  <c r="D21" i="103"/>
  <c r="C48" i="103"/>
  <c r="B49" i="103"/>
  <c r="C38" i="102"/>
  <c r="B39" i="102"/>
  <c r="B22" i="102"/>
  <c r="D21" i="102"/>
  <c r="C48" i="102"/>
  <c r="D48" i="102"/>
  <c r="B49" i="102"/>
  <c r="D47" i="102"/>
  <c r="C51" i="101"/>
  <c r="D51" i="101"/>
  <c r="B52" i="101"/>
  <c r="D50" i="101"/>
  <c r="C36" i="101"/>
  <c r="B37" i="101"/>
  <c r="B22" i="101"/>
  <c r="D21" i="101"/>
  <c r="D36" i="100"/>
  <c r="C37" i="100"/>
  <c r="B38" i="100"/>
  <c r="B22" i="100"/>
  <c r="D21" i="100"/>
  <c r="C48" i="100"/>
  <c r="D48" i="100"/>
  <c r="B49" i="100"/>
  <c r="D47" i="100"/>
  <c r="B36" i="80"/>
  <c r="C36" i="80"/>
  <c r="B49" i="99"/>
  <c r="C48" i="99"/>
  <c r="D48" i="99"/>
  <c r="D47" i="99"/>
  <c r="C48" i="89"/>
  <c r="D48" i="89"/>
  <c r="B49" i="89"/>
  <c r="D47" i="96"/>
  <c r="C48" i="96"/>
  <c r="D48" i="96"/>
  <c r="B49" i="96"/>
  <c r="B49" i="94"/>
  <c r="C48" i="94"/>
  <c r="D48" i="94"/>
  <c r="D47" i="94"/>
  <c r="C48" i="93"/>
  <c r="D48" i="93"/>
  <c r="B49" i="93"/>
  <c r="D47" i="93"/>
  <c r="C48" i="92"/>
  <c r="D48" i="92"/>
  <c r="B49" i="92"/>
  <c r="C48" i="91"/>
  <c r="D48" i="91"/>
  <c r="B49" i="91"/>
  <c r="D47" i="91"/>
  <c r="C48" i="90"/>
  <c r="B49" i="90"/>
  <c r="B36" i="90"/>
  <c r="C36" i="90"/>
  <c r="D36" i="90"/>
  <c r="D33" i="90"/>
  <c r="D34" i="90"/>
  <c r="C36" i="99"/>
  <c r="D36" i="99"/>
  <c r="D35" i="99"/>
  <c r="B37" i="99"/>
  <c r="D35" i="89"/>
  <c r="C36" i="89"/>
  <c r="B37" i="89"/>
  <c r="B37" i="96"/>
  <c r="C36" i="96"/>
  <c r="D36" i="96"/>
  <c r="D35" i="96"/>
  <c r="B37" i="94"/>
  <c r="C36" i="94"/>
  <c r="D36" i="94"/>
  <c r="D35" i="94"/>
  <c r="B37" i="93"/>
  <c r="C36" i="93"/>
  <c r="D35" i="93"/>
  <c r="C36" i="92"/>
  <c r="B37" i="92"/>
  <c r="D35" i="92"/>
  <c r="C36" i="91"/>
  <c r="D36" i="91"/>
  <c r="B37" i="91"/>
  <c r="D35" i="91"/>
  <c r="B37" i="90"/>
  <c r="C48" i="80"/>
  <c r="B49" i="80"/>
  <c r="C50" i="112"/>
  <c r="D50" i="112"/>
  <c r="B51" i="112"/>
  <c r="D49" i="112"/>
  <c r="D38" i="112"/>
  <c r="B23" i="112"/>
  <c r="D22" i="112"/>
  <c r="B40" i="112"/>
  <c r="C39" i="112"/>
  <c r="D39" i="112"/>
  <c r="C50" i="111"/>
  <c r="D50" i="111"/>
  <c r="B51" i="111"/>
  <c r="B40" i="111"/>
  <c r="C39" i="111"/>
  <c r="D39" i="111"/>
  <c r="D38" i="111"/>
  <c r="B23" i="111"/>
  <c r="D22" i="111"/>
  <c r="D38" i="110"/>
  <c r="B23" i="110"/>
  <c r="D22" i="110"/>
  <c r="C50" i="110"/>
  <c r="D50" i="110"/>
  <c r="D49" i="110"/>
  <c r="B51" i="110"/>
  <c r="B40" i="110"/>
  <c r="C39" i="110"/>
  <c r="D39" i="110"/>
  <c r="C50" i="109"/>
  <c r="B51" i="109"/>
  <c r="C40" i="109"/>
  <c r="D40" i="109"/>
  <c r="B23" i="109"/>
  <c r="D22" i="109"/>
  <c r="C50" i="108"/>
  <c r="D50" i="108"/>
  <c r="B51" i="108"/>
  <c r="B40" i="108"/>
  <c r="C39" i="108"/>
  <c r="D39" i="108"/>
  <c r="B23" i="108"/>
  <c r="D22" i="108"/>
  <c r="D49" i="107"/>
  <c r="C50" i="107"/>
  <c r="D50" i="107"/>
  <c r="B51" i="107"/>
  <c r="B40" i="107"/>
  <c r="C39" i="107"/>
  <c r="D39" i="107"/>
  <c r="B23" i="107"/>
  <c r="D22" i="107"/>
  <c r="B23" i="90"/>
  <c r="C23" i="90"/>
  <c r="B24" i="90"/>
  <c r="C24" i="90"/>
  <c r="B25" i="90"/>
  <c r="C25" i="90"/>
  <c r="B26" i="90"/>
  <c r="C26" i="90"/>
  <c r="B27" i="90"/>
  <c r="C27" i="90"/>
  <c r="B28" i="90"/>
  <c r="C28" i="90"/>
  <c r="D24" i="90"/>
  <c r="D26" i="90"/>
  <c r="D37" i="106"/>
  <c r="C51" i="106"/>
  <c r="D51" i="106"/>
  <c r="B52" i="106"/>
  <c r="D50" i="106"/>
  <c r="C38" i="106"/>
  <c r="D38" i="106"/>
  <c r="B39" i="106"/>
  <c r="C22" i="106"/>
  <c r="D37" i="105"/>
  <c r="C38" i="105"/>
  <c r="D38" i="105"/>
  <c r="B39" i="105"/>
  <c r="C49" i="105"/>
  <c r="D49" i="105"/>
  <c r="B50" i="105"/>
  <c r="D48" i="105"/>
  <c r="C22" i="105"/>
  <c r="D48" i="104"/>
  <c r="D37" i="104"/>
  <c r="C38" i="104"/>
  <c r="D38" i="104"/>
  <c r="B39" i="104"/>
  <c r="C23" i="104"/>
  <c r="C49" i="104"/>
  <c r="D49" i="104"/>
  <c r="B50" i="104"/>
  <c r="C49" i="103"/>
  <c r="B50" i="103"/>
  <c r="C22" i="103"/>
  <c r="C38" i="103"/>
  <c r="D38" i="103"/>
  <c r="B39" i="103"/>
  <c r="D37" i="103"/>
  <c r="D48" i="103"/>
  <c r="D38" i="102"/>
  <c r="C49" i="102"/>
  <c r="D49" i="102"/>
  <c r="B50" i="102"/>
  <c r="C22" i="102"/>
  <c r="C39" i="102"/>
  <c r="D39" i="102"/>
  <c r="B40" i="102"/>
  <c r="C52" i="101"/>
  <c r="D52" i="101"/>
  <c r="C22" i="101"/>
  <c r="C37" i="101"/>
  <c r="D37" i="101"/>
  <c r="B38" i="101"/>
  <c r="D36" i="101"/>
  <c r="D37" i="100"/>
  <c r="C22" i="100"/>
  <c r="C49" i="100"/>
  <c r="D49" i="100"/>
  <c r="B50" i="100"/>
  <c r="C38" i="100"/>
  <c r="D38" i="100"/>
  <c r="B39" i="100"/>
  <c r="B37" i="80"/>
  <c r="B38" i="80"/>
  <c r="B50" i="99"/>
  <c r="C49" i="99"/>
  <c r="D49" i="99"/>
  <c r="B50" i="89"/>
  <c r="C49" i="89"/>
  <c r="D49" i="89"/>
  <c r="B50" i="96"/>
  <c r="C49" i="96"/>
  <c r="D49" i="96"/>
  <c r="B50" i="94"/>
  <c r="C49" i="94"/>
  <c r="D49" i="94"/>
  <c r="B50" i="93"/>
  <c r="C49" i="93"/>
  <c r="B50" i="92"/>
  <c r="C49" i="92"/>
  <c r="D49" i="92"/>
  <c r="B50" i="91"/>
  <c r="C49" i="91"/>
  <c r="B50" i="90"/>
  <c r="C49" i="90"/>
  <c r="D48" i="90"/>
  <c r="B23" i="92"/>
  <c r="C23" i="92"/>
  <c r="D23" i="92"/>
  <c r="B38" i="99"/>
  <c r="C37" i="99"/>
  <c r="B38" i="89"/>
  <c r="C37" i="89"/>
  <c r="D37" i="89"/>
  <c r="D36" i="89"/>
  <c r="B38" i="96"/>
  <c r="C37" i="96"/>
  <c r="D37" i="96"/>
  <c r="B38" i="94"/>
  <c r="C37" i="94"/>
  <c r="D37" i="94"/>
  <c r="D36" i="93"/>
  <c r="B38" i="93"/>
  <c r="C37" i="93"/>
  <c r="D37" i="93"/>
  <c r="D36" i="92"/>
  <c r="B38" i="92"/>
  <c r="C37" i="92"/>
  <c r="B38" i="91"/>
  <c r="C37" i="91"/>
  <c r="D37" i="91"/>
  <c r="B38" i="90"/>
  <c r="C37" i="90"/>
  <c r="B50" i="80"/>
  <c r="C49" i="80"/>
  <c r="D48" i="80"/>
  <c r="D36" i="80"/>
  <c r="D27" i="90"/>
  <c r="D23" i="90"/>
  <c r="B52" i="112"/>
  <c r="C51" i="112"/>
  <c r="D51" i="112"/>
  <c r="C40" i="112"/>
  <c r="D40" i="112"/>
  <c r="C23" i="112"/>
  <c r="C40" i="111"/>
  <c r="D40" i="111"/>
  <c r="C51" i="111"/>
  <c r="D51" i="111"/>
  <c r="B52" i="111"/>
  <c r="C23" i="111"/>
  <c r="C51" i="110"/>
  <c r="D51" i="110"/>
  <c r="B52" i="110"/>
  <c r="C23" i="110"/>
  <c r="C40" i="110"/>
  <c r="D40" i="110"/>
  <c r="C23" i="109"/>
  <c r="B52" i="109"/>
  <c r="C51" i="109"/>
  <c r="D51" i="109"/>
  <c r="D50" i="109"/>
  <c r="C23" i="108"/>
  <c r="C40" i="108"/>
  <c r="D40" i="108"/>
  <c r="B52" i="108"/>
  <c r="C51" i="108"/>
  <c r="D51" i="108"/>
  <c r="C51" i="107"/>
  <c r="D51" i="107"/>
  <c r="B52" i="107"/>
  <c r="C23" i="107"/>
  <c r="C40" i="107"/>
  <c r="D40" i="107"/>
  <c r="D25" i="90"/>
  <c r="D28" i="90"/>
  <c r="C52" i="106"/>
  <c r="D52" i="106"/>
  <c r="B23" i="106"/>
  <c r="D22" i="106"/>
  <c r="B40" i="106"/>
  <c r="C39" i="106"/>
  <c r="D39" i="106"/>
  <c r="C50" i="105"/>
  <c r="D50" i="105"/>
  <c r="B51" i="105"/>
  <c r="B40" i="105"/>
  <c r="C39" i="105"/>
  <c r="D39" i="105"/>
  <c r="B23" i="105"/>
  <c r="D22" i="105"/>
  <c r="C50" i="104"/>
  <c r="D50" i="104"/>
  <c r="B51" i="104"/>
  <c r="B24" i="104"/>
  <c r="D23" i="104"/>
  <c r="B40" i="104"/>
  <c r="C39" i="104"/>
  <c r="D39" i="104"/>
  <c r="C50" i="103"/>
  <c r="D50" i="103"/>
  <c r="B51" i="103"/>
  <c r="B23" i="103"/>
  <c r="D22" i="103"/>
  <c r="D49" i="103"/>
  <c r="B40" i="103"/>
  <c r="C39" i="103"/>
  <c r="D39" i="103"/>
  <c r="B23" i="102"/>
  <c r="D22" i="102"/>
  <c r="C40" i="102"/>
  <c r="D40" i="102"/>
  <c r="C50" i="102"/>
  <c r="D50" i="102"/>
  <c r="B51" i="102"/>
  <c r="C38" i="101"/>
  <c r="D38" i="101"/>
  <c r="B39" i="101"/>
  <c r="B23" i="101"/>
  <c r="D22" i="101"/>
  <c r="B40" i="100"/>
  <c r="C39" i="100"/>
  <c r="D39" i="100"/>
  <c r="C50" i="100"/>
  <c r="B51" i="100"/>
  <c r="D50" i="100"/>
  <c r="B23" i="100"/>
  <c r="D22" i="100"/>
  <c r="C37" i="80"/>
  <c r="B51" i="99"/>
  <c r="C50" i="99"/>
  <c r="D50" i="99"/>
  <c r="B51" i="89"/>
  <c r="C50" i="89"/>
  <c r="D50" i="89"/>
  <c r="B51" i="96"/>
  <c r="C50" i="96"/>
  <c r="C50" i="94"/>
  <c r="D50" i="94"/>
  <c r="B51" i="94"/>
  <c r="B51" i="93"/>
  <c r="C50" i="93"/>
  <c r="D50" i="93"/>
  <c r="D49" i="93"/>
  <c r="C50" i="92"/>
  <c r="B51" i="92"/>
  <c r="D49" i="91"/>
  <c r="B51" i="91"/>
  <c r="C50" i="91"/>
  <c r="D50" i="91"/>
  <c r="D49" i="90"/>
  <c r="B51" i="90"/>
  <c r="C50" i="90"/>
  <c r="D50" i="90"/>
  <c r="B24" i="92"/>
  <c r="C24" i="92"/>
  <c r="D24" i="92"/>
  <c r="D37" i="99"/>
  <c r="C38" i="99"/>
  <c r="D38" i="99"/>
  <c r="B39" i="99"/>
  <c r="B39" i="89"/>
  <c r="C38" i="89"/>
  <c r="D38" i="89"/>
  <c r="B39" i="96"/>
  <c r="C38" i="96"/>
  <c r="D38" i="96"/>
  <c r="C38" i="94"/>
  <c r="D38" i="94"/>
  <c r="B39" i="94"/>
  <c r="C38" i="93"/>
  <c r="D38" i="93"/>
  <c r="B39" i="93"/>
  <c r="B39" i="92"/>
  <c r="C38" i="92"/>
  <c r="D38" i="92"/>
  <c r="D37" i="92"/>
  <c r="B39" i="91"/>
  <c r="C38" i="91"/>
  <c r="D38" i="91"/>
  <c r="D37" i="90"/>
  <c r="B39" i="90"/>
  <c r="C38" i="90"/>
  <c r="D38" i="90"/>
  <c r="C50" i="80"/>
  <c r="D50" i="80"/>
  <c r="B51" i="80"/>
  <c r="D49" i="80"/>
  <c r="C38" i="80"/>
  <c r="B39" i="80"/>
  <c r="B24" i="112"/>
  <c r="D23" i="112"/>
  <c r="C52" i="112"/>
  <c r="D52" i="112"/>
  <c r="B24" i="111"/>
  <c r="D23" i="111"/>
  <c r="C52" i="111"/>
  <c r="D52" i="111"/>
  <c r="B24" i="110"/>
  <c r="D23" i="110"/>
  <c r="C52" i="110"/>
  <c r="D52" i="110"/>
  <c r="B24" i="109"/>
  <c r="D23" i="109"/>
  <c r="C52" i="109"/>
  <c r="D52" i="109"/>
  <c r="C52" i="108"/>
  <c r="D52" i="108"/>
  <c r="B24" i="108"/>
  <c r="D23" i="108"/>
  <c r="B24" i="107"/>
  <c r="D23" i="107"/>
  <c r="C52" i="107"/>
  <c r="D52" i="107"/>
  <c r="D38" i="80"/>
  <c r="C40" i="106"/>
  <c r="D40" i="106"/>
  <c r="C23" i="106"/>
  <c r="C23" i="105"/>
  <c r="C40" i="105"/>
  <c r="D40" i="105"/>
  <c r="B52" i="105"/>
  <c r="C51" i="105"/>
  <c r="D51" i="105"/>
  <c r="C51" i="104"/>
  <c r="D51" i="104"/>
  <c r="B52" i="104"/>
  <c r="C40" i="104"/>
  <c r="D40" i="104"/>
  <c r="C24" i="104"/>
  <c r="C40" i="103"/>
  <c r="D40" i="103"/>
  <c r="C23" i="103"/>
  <c r="C51" i="103"/>
  <c r="D51" i="103"/>
  <c r="B52" i="103"/>
  <c r="C23" i="102"/>
  <c r="C51" i="102"/>
  <c r="D51" i="102"/>
  <c r="B52" i="102"/>
  <c r="C23" i="101"/>
  <c r="C39" i="101"/>
  <c r="D39" i="101"/>
  <c r="B40" i="101"/>
  <c r="B52" i="100"/>
  <c r="C51" i="100"/>
  <c r="D51" i="100"/>
  <c r="C23" i="100"/>
  <c r="C40" i="100"/>
  <c r="D40" i="100"/>
  <c r="D37" i="80"/>
  <c r="C51" i="99"/>
  <c r="D51" i="99"/>
  <c r="B52" i="99"/>
  <c r="C52" i="99"/>
  <c r="C51" i="89"/>
  <c r="D51" i="89"/>
  <c r="B52" i="89"/>
  <c r="C52" i="89"/>
  <c r="D50" i="96"/>
  <c r="C51" i="96"/>
  <c r="D51" i="96"/>
  <c r="B52" i="96"/>
  <c r="C52" i="96"/>
  <c r="D52" i="96"/>
  <c r="C51" i="94"/>
  <c r="D51" i="94"/>
  <c r="B52" i="94"/>
  <c r="C52" i="94"/>
  <c r="C51" i="93"/>
  <c r="D51" i="93"/>
  <c r="B52" i="93"/>
  <c r="C52" i="93"/>
  <c r="C51" i="92"/>
  <c r="D51" i="92"/>
  <c r="B52" i="92"/>
  <c r="C52" i="92"/>
  <c r="D50" i="92"/>
  <c r="C51" i="91"/>
  <c r="B52" i="91"/>
  <c r="C52" i="91"/>
  <c r="C51" i="90"/>
  <c r="D51" i="90"/>
  <c r="B52" i="90"/>
  <c r="C52" i="90"/>
  <c r="B25" i="92"/>
  <c r="C25" i="92"/>
  <c r="C39" i="99"/>
  <c r="D39" i="99"/>
  <c r="B40" i="99"/>
  <c r="C40" i="99"/>
  <c r="D40" i="99"/>
  <c r="C39" i="89"/>
  <c r="D39" i="89"/>
  <c r="B40" i="89"/>
  <c r="C40" i="89"/>
  <c r="C39" i="96"/>
  <c r="D39" i="96"/>
  <c r="B40" i="96"/>
  <c r="C40" i="96"/>
  <c r="D40" i="96"/>
  <c r="C39" i="94"/>
  <c r="D39" i="94"/>
  <c r="B40" i="94"/>
  <c r="C40" i="94"/>
  <c r="C39" i="93"/>
  <c r="D39" i="93"/>
  <c r="B40" i="93"/>
  <c r="C40" i="93"/>
  <c r="D40" i="93"/>
  <c r="C39" i="92"/>
  <c r="D39" i="92"/>
  <c r="B40" i="92"/>
  <c r="C40" i="92"/>
  <c r="C39" i="91"/>
  <c r="D39" i="91"/>
  <c r="B40" i="91"/>
  <c r="C40" i="91"/>
  <c r="C39" i="90"/>
  <c r="B40" i="90"/>
  <c r="C40" i="90"/>
  <c r="C51" i="80"/>
  <c r="D51" i="80"/>
  <c r="B52" i="80"/>
  <c r="C52" i="80"/>
  <c r="D52" i="80"/>
  <c r="C39" i="80"/>
  <c r="D39" i="80"/>
  <c r="B40" i="80"/>
  <c r="C40" i="80"/>
  <c r="D52" i="94"/>
  <c r="D52" i="90"/>
  <c r="D52" i="93"/>
  <c r="D40" i="89"/>
  <c r="C24" i="112"/>
  <c r="C24" i="111"/>
  <c r="C24" i="110"/>
  <c r="C24" i="109"/>
  <c r="C24" i="108"/>
  <c r="C24" i="107"/>
  <c r="D40" i="80"/>
  <c r="D40" i="94"/>
  <c r="D52" i="92"/>
  <c r="D52" i="99"/>
  <c r="B24" i="106"/>
  <c r="D23" i="106"/>
  <c r="C52" i="105"/>
  <c r="D52" i="105"/>
  <c r="B24" i="105"/>
  <c r="D23" i="105"/>
  <c r="C52" i="104"/>
  <c r="D52" i="104"/>
  <c r="B25" i="104"/>
  <c r="D24" i="104"/>
  <c r="C52" i="103"/>
  <c r="D52" i="103"/>
  <c r="B24" i="103"/>
  <c r="D23" i="103"/>
  <c r="B24" i="102"/>
  <c r="D23" i="102"/>
  <c r="C52" i="102"/>
  <c r="D52" i="102"/>
  <c r="B24" i="101"/>
  <c r="D23" i="101"/>
  <c r="C40" i="101"/>
  <c r="D40" i="101"/>
  <c r="C52" i="100"/>
  <c r="D52" i="100"/>
  <c r="B24" i="100"/>
  <c r="D23" i="100"/>
  <c r="D52" i="89"/>
  <c r="D52" i="91"/>
  <c r="D51" i="91"/>
  <c r="B26" i="92"/>
  <c r="C26" i="92"/>
  <c r="D25" i="92"/>
  <c r="D40" i="90"/>
  <c r="D40" i="91"/>
  <c r="D40" i="92"/>
  <c r="D39" i="90"/>
  <c r="B25" i="112"/>
  <c r="D24" i="112"/>
  <c r="B25" i="111"/>
  <c r="D24" i="111"/>
  <c r="B25" i="110"/>
  <c r="D24" i="110"/>
  <c r="B25" i="109"/>
  <c r="D24" i="109"/>
  <c r="B25" i="108"/>
  <c r="D24" i="108"/>
  <c r="B25" i="107"/>
  <c r="D24" i="107"/>
  <c r="C24" i="106"/>
  <c r="C24" i="105"/>
  <c r="C25" i="104"/>
  <c r="C24" i="103"/>
  <c r="C24" i="102"/>
  <c r="C24" i="101"/>
  <c r="C24" i="100"/>
  <c r="B27" i="92"/>
  <c r="C27" i="92"/>
  <c r="B28" i="92"/>
  <c r="C28" i="92"/>
  <c r="D28" i="92"/>
  <c r="D26" i="92"/>
  <c r="C25" i="112"/>
  <c r="C25" i="111"/>
  <c r="C25" i="110"/>
  <c r="C25" i="109"/>
  <c r="C25" i="108"/>
  <c r="C25" i="107"/>
  <c r="B25" i="106"/>
  <c r="D24" i="106"/>
  <c r="B25" i="105"/>
  <c r="D24" i="105"/>
  <c r="B26" i="104"/>
  <c r="D25" i="104"/>
  <c r="B25" i="103"/>
  <c r="D24" i="103"/>
  <c r="B25" i="102"/>
  <c r="D24" i="102"/>
  <c r="B25" i="101"/>
  <c r="D24" i="101"/>
  <c r="B25" i="100"/>
  <c r="D24" i="100"/>
  <c r="D27" i="92"/>
  <c r="B26" i="112"/>
  <c r="D25" i="112"/>
  <c r="B26" i="111"/>
  <c r="D25" i="111"/>
  <c r="B26" i="110"/>
  <c r="D25" i="110"/>
  <c r="B26" i="109"/>
  <c r="D25" i="109"/>
  <c r="B26" i="108"/>
  <c r="D25" i="108"/>
  <c r="B26" i="107"/>
  <c r="D25" i="107"/>
  <c r="C25" i="106"/>
  <c r="C25" i="105"/>
  <c r="C26" i="104"/>
  <c r="C25" i="103"/>
  <c r="C25" i="102"/>
  <c r="C25" i="101"/>
  <c r="C25" i="100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26" i="112"/>
  <c r="C26" i="111"/>
  <c r="C26" i="110"/>
  <c r="C26" i="109"/>
  <c r="C26" i="108"/>
  <c r="C26" i="107"/>
  <c r="B26" i="106"/>
  <c r="D25" i="106"/>
  <c r="B26" i="105"/>
  <c r="D25" i="105"/>
  <c r="B27" i="104"/>
  <c r="D26" i="104"/>
  <c r="B26" i="103"/>
  <c r="D25" i="103"/>
  <c r="B26" i="102"/>
  <c r="D25" i="102"/>
  <c r="B26" i="101"/>
  <c r="D25" i="101"/>
  <c r="B26" i="100"/>
  <c r="D25" i="100"/>
  <c r="B27" i="112"/>
  <c r="D26" i="112"/>
  <c r="B27" i="111"/>
  <c r="D26" i="111"/>
  <c r="B27" i="110"/>
  <c r="D26" i="110"/>
  <c r="B27" i="109"/>
  <c r="D26" i="109"/>
  <c r="B27" i="108"/>
  <c r="D26" i="108"/>
  <c r="B27" i="107"/>
  <c r="D26" i="107"/>
  <c r="C26" i="106"/>
  <c r="C26" i="105"/>
  <c r="C27" i="104"/>
  <c r="C26" i="103"/>
  <c r="C26" i="102"/>
  <c r="C26" i="101"/>
  <c r="C26" i="100"/>
  <c r="C27" i="112"/>
  <c r="C27" i="111"/>
  <c r="C27" i="110"/>
  <c r="C27" i="109"/>
  <c r="C27" i="108"/>
  <c r="C27" i="107"/>
  <c r="B27" i="106"/>
  <c r="D26" i="106"/>
  <c r="B27" i="105"/>
  <c r="D26" i="105"/>
  <c r="B28" i="104"/>
  <c r="D27" i="104"/>
  <c r="B27" i="103"/>
  <c r="D26" i="103"/>
  <c r="B27" i="102"/>
  <c r="D26" i="102"/>
  <c r="B27" i="101"/>
  <c r="D26" i="101"/>
  <c r="B27" i="100"/>
  <c r="D26" i="100"/>
  <c r="B28" i="112"/>
  <c r="D27" i="112"/>
  <c r="B28" i="111"/>
  <c r="D27" i="111"/>
  <c r="B28" i="110"/>
  <c r="D27" i="110"/>
  <c r="B28" i="109"/>
  <c r="D27" i="109"/>
  <c r="B28" i="108"/>
  <c r="D27" i="108"/>
  <c r="B28" i="107"/>
  <c r="D27" i="107"/>
  <c r="C27" i="106"/>
  <c r="C27" i="105"/>
  <c r="C28" i="104"/>
  <c r="D28" i="104"/>
  <c r="C27" i="103"/>
  <c r="C27" i="102"/>
  <c r="C27" i="101"/>
  <c r="C27" i="100"/>
  <c r="C28" i="112"/>
  <c r="D28" i="112"/>
  <c r="C28" i="111"/>
  <c r="D28" i="111"/>
  <c r="C28" i="110"/>
  <c r="D28" i="110"/>
  <c r="C28" i="109"/>
  <c r="D28" i="109"/>
  <c r="C28" i="108"/>
  <c r="D28" i="108"/>
  <c r="C28" i="107"/>
  <c r="D28" i="107"/>
  <c r="B28" i="106"/>
  <c r="D27" i="106"/>
  <c r="B28" i="105"/>
  <c r="D27" i="105"/>
  <c r="B28" i="103"/>
  <c r="D27" i="103"/>
  <c r="B28" i="102"/>
  <c r="D27" i="102"/>
  <c r="B28" i="101"/>
  <c r="D27" i="101"/>
  <c r="B28" i="100"/>
  <c r="D27" i="100"/>
  <c r="C28" i="106"/>
  <c r="D28" i="106"/>
  <c r="C28" i="105"/>
  <c r="D28" i="105"/>
  <c r="C28" i="103"/>
  <c r="D28" i="103"/>
  <c r="C28" i="102"/>
  <c r="D28" i="102"/>
  <c r="C28" i="101"/>
  <c r="D28" i="101"/>
  <c r="C28" i="100"/>
  <c r="D28" i="100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3" i="15"/>
  <c r="O24" i="15"/>
  <c r="O25" i="15"/>
  <c r="O29" i="15"/>
  <c r="O30" i="15"/>
  <c r="O31" i="15"/>
  <c r="M44" i="12"/>
  <c r="P22" i="15"/>
  <c r="P23" i="15"/>
  <c r="P26" i="15"/>
  <c r="P27" i="15"/>
  <c r="P30" i="15"/>
  <c r="P31" i="15"/>
  <c r="Q23" i="15"/>
  <c r="Q24" i="15"/>
  <c r="Q25" i="15"/>
  <c r="Q29" i="15"/>
  <c r="Q30" i="15"/>
  <c r="Q31" i="15"/>
  <c r="R22" i="15"/>
  <c r="R23" i="15"/>
  <c r="R26" i="15"/>
  <c r="R27" i="15"/>
  <c r="R30" i="15"/>
  <c r="R31" i="15"/>
  <c r="S23" i="15"/>
  <c r="S24" i="15"/>
  <c r="S25" i="15"/>
  <c r="F25" i="18"/>
  <c r="S25" i="18"/>
  <c r="S29" i="15"/>
  <c r="S30" i="15"/>
  <c r="T22" i="15"/>
  <c r="T23" i="15"/>
  <c r="T26" i="15"/>
  <c r="T27" i="15"/>
  <c r="T30" i="15"/>
  <c r="U23" i="15"/>
  <c r="U24" i="15"/>
  <c r="U25" i="15"/>
  <c r="U29" i="15"/>
  <c r="U30" i="15"/>
  <c r="U31" i="15"/>
  <c r="V23" i="15"/>
  <c r="V27" i="15"/>
  <c r="V28" i="15"/>
  <c r="V29" i="15"/>
  <c r="V30" i="15"/>
  <c r="V31" i="15"/>
  <c r="W22" i="15"/>
  <c r="W23" i="15"/>
  <c r="W24" i="15"/>
  <c r="W25" i="15"/>
  <c r="W29" i="15"/>
  <c r="W30" i="15"/>
  <c r="W31" i="15"/>
  <c r="X23" i="15"/>
  <c r="X27" i="15"/>
  <c r="X28" i="15"/>
  <c r="X29" i="15"/>
  <c r="X31" i="15"/>
  <c r="Y32" i="97"/>
  <c r="Z32" i="97"/>
  <c r="AA32" i="97"/>
  <c r="AB32" i="97"/>
  <c r="AC32" i="97"/>
  <c r="AD32" i="97"/>
  <c r="AE32" i="97"/>
  <c r="AF32" i="97"/>
  <c r="AG32" i="97"/>
  <c r="AH32" i="97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/>
  <c r="Q30" i="12"/>
  <c r="H30" i="12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B27" i="20"/>
  <c r="B28" i="20"/>
  <c r="B29" i="20"/>
  <c r="B30" i="20"/>
  <c r="B3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U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C31" i="20"/>
  <c r="D31" i="20"/>
  <c r="E31" i="20"/>
  <c r="F31" i="20"/>
  <c r="G31" i="20"/>
  <c r="H31" i="20"/>
  <c r="I31" i="20"/>
  <c r="J31" i="20"/>
  <c r="K31" i="20"/>
  <c r="B22" i="18"/>
  <c r="O22" i="15"/>
  <c r="C22" i="18"/>
  <c r="D22" i="18"/>
  <c r="Q22" i="15"/>
  <c r="E22" i="18"/>
  <c r="F22" i="18"/>
  <c r="S22" i="15"/>
  <c r="G22" i="18"/>
  <c r="H22" i="18"/>
  <c r="U22" i="15"/>
  <c r="I22" i="18"/>
  <c r="V22" i="15"/>
  <c r="J22" i="18"/>
  <c r="K22" i="18"/>
  <c r="X22" i="15"/>
  <c r="B23" i="18"/>
  <c r="C23" i="18"/>
  <c r="D23" i="18"/>
  <c r="E23" i="18"/>
  <c r="F23" i="18"/>
  <c r="G23" i="18"/>
  <c r="H23" i="18"/>
  <c r="I23" i="18"/>
  <c r="J23" i="18"/>
  <c r="K23" i="18"/>
  <c r="B24" i="18"/>
  <c r="C24" i="18"/>
  <c r="P24" i="15"/>
  <c r="D24" i="18"/>
  <c r="E24" i="18"/>
  <c r="R24" i="15"/>
  <c r="F24" i="18"/>
  <c r="G24" i="18"/>
  <c r="T24" i="15"/>
  <c r="H24" i="18"/>
  <c r="I24" i="18"/>
  <c r="V24" i="15"/>
  <c r="J24" i="18"/>
  <c r="K24" i="18"/>
  <c r="X24" i="15"/>
  <c r="B25" i="18"/>
  <c r="C25" i="18"/>
  <c r="P25" i="15"/>
  <c r="D25" i="18"/>
  <c r="E25" i="18"/>
  <c r="R25" i="15"/>
  <c r="G25" i="18"/>
  <c r="T25" i="15"/>
  <c r="H25" i="18"/>
  <c r="I25" i="18"/>
  <c r="V25" i="15"/>
  <c r="J25" i="18"/>
  <c r="K25" i="18"/>
  <c r="X25" i="15"/>
  <c r="B26" i="18"/>
  <c r="O26" i="15"/>
  <c r="C26" i="18"/>
  <c r="D26" i="18"/>
  <c r="Q26" i="15"/>
  <c r="E26" i="18"/>
  <c r="F26" i="18"/>
  <c r="S26" i="15"/>
  <c r="G26" i="18"/>
  <c r="H26" i="18"/>
  <c r="U26" i="15"/>
  <c r="I26" i="18"/>
  <c r="V26" i="15"/>
  <c r="J26" i="18"/>
  <c r="W26" i="15"/>
  <c r="K26" i="18"/>
  <c r="X26" i="15"/>
  <c r="B27" i="18"/>
  <c r="O27" i="15"/>
  <c r="C27" i="18"/>
  <c r="D27" i="18"/>
  <c r="Q27" i="15"/>
  <c r="E27" i="18"/>
  <c r="F27" i="18"/>
  <c r="S27" i="15"/>
  <c r="G27" i="18"/>
  <c r="H27" i="18"/>
  <c r="U27" i="15"/>
  <c r="I27" i="18"/>
  <c r="J27" i="18"/>
  <c r="W27" i="15"/>
  <c r="K27" i="18"/>
  <c r="B28" i="18"/>
  <c r="O28" i="15"/>
  <c r="C28" i="18"/>
  <c r="P28" i="15"/>
  <c r="D28" i="18"/>
  <c r="Q28" i="15"/>
  <c r="E28" i="18"/>
  <c r="R28" i="15"/>
  <c r="F28" i="18"/>
  <c r="S28" i="15"/>
  <c r="G28" i="18"/>
  <c r="T28" i="15"/>
  <c r="H28" i="18"/>
  <c r="U28" i="15"/>
  <c r="I28" i="18"/>
  <c r="J28" i="18"/>
  <c r="W28" i="15"/>
  <c r="K28" i="18"/>
  <c r="B29" i="18"/>
  <c r="C29" i="18"/>
  <c r="P29" i="15"/>
  <c r="D29" i="18"/>
  <c r="E29" i="18"/>
  <c r="R29" i="15"/>
  <c r="F29" i="18"/>
  <c r="G29" i="18"/>
  <c r="T29" i="15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X30" i="15"/>
  <c r="B31" i="18"/>
  <c r="C31" i="18"/>
  <c r="D31" i="18"/>
  <c r="E31" i="18"/>
  <c r="F31" i="18"/>
  <c r="G31" i="18"/>
  <c r="T31" i="15"/>
  <c r="H31" i="18"/>
  <c r="I31" i="18"/>
  <c r="J31" i="18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/>
  <c r="P29" i="18"/>
  <c r="V22" i="18"/>
  <c r="M45" i="12"/>
  <c r="N45" i="12"/>
  <c r="V30" i="18"/>
  <c r="R24" i="18"/>
  <c r="W21" i="12"/>
  <c r="T29" i="18"/>
  <c r="O27" i="18"/>
  <c r="U26" i="18"/>
  <c r="W24" i="12"/>
  <c r="O27" i="20"/>
  <c r="U28" i="18"/>
  <c r="Q28" i="18"/>
  <c r="V22" i="20"/>
  <c r="S25" i="20"/>
  <c r="T27" i="18"/>
  <c r="X25" i="18"/>
  <c r="P20" i="12"/>
  <c r="O20" i="12"/>
  <c r="N20" i="12"/>
  <c r="Q22" i="20"/>
  <c r="W28" i="20"/>
  <c r="W31" i="20"/>
  <c r="T29" i="20"/>
  <c r="U28" i="20"/>
  <c r="X25" i="20"/>
  <c r="Q30" i="18"/>
  <c r="Q30" i="20"/>
  <c r="T27" i="20"/>
  <c r="R24" i="20"/>
  <c r="P29" i="20"/>
  <c r="Q28" i="20"/>
  <c r="P31" i="18"/>
  <c r="P31" i="20"/>
  <c r="Q29" i="18"/>
  <c r="Q29" i="20"/>
  <c r="X27" i="18"/>
  <c r="X27" i="20"/>
  <c r="X26" i="18"/>
  <c r="X26" i="20"/>
  <c r="V26" i="18"/>
  <c r="V26" i="20"/>
  <c r="V24" i="18"/>
  <c r="V24" i="20"/>
  <c r="Q22" i="18"/>
  <c r="V30" i="20"/>
  <c r="E76" i="24"/>
  <c r="W29" i="18"/>
  <c r="W29" i="20"/>
  <c r="P23" i="18"/>
  <c r="P23" i="20"/>
  <c r="H31" i="12"/>
  <c r="M27" i="24"/>
  <c r="R26" i="18"/>
  <c r="R26" i="20"/>
  <c r="D2" i="34"/>
  <c r="W31" i="18"/>
  <c r="W23" i="18"/>
  <c r="W23" i="20"/>
  <c r="S23" i="18"/>
  <c r="S23" i="20"/>
  <c r="S30" i="18"/>
  <c r="S30" i="20"/>
  <c r="P27" i="18"/>
  <c r="P27" i="20"/>
  <c r="T26" i="18"/>
  <c r="T26" i="20"/>
  <c r="O24" i="18"/>
  <c r="O24" i="20"/>
  <c r="W22" i="18"/>
  <c r="W22" i="20"/>
  <c r="R10" i="33"/>
  <c r="X31" i="18"/>
  <c r="X31" i="20"/>
  <c r="V31" i="18"/>
  <c r="V31" i="20"/>
  <c r="T31" i="18"/>
  <c r="T31" i="20"/>
  <c r="R31" i="18"/>
  <c r="R31" i="20"/>
  <c r="W28" i="18"/>
  <c r="U27" i="18"/>
  <c r="U27" i="20"/>
  <c r="T25" i="18"/>
  <c r="T25" i="20"/>
  <c r="R25" i="18"/>
  <c r="R25" i="20"/>
  <c r="P25" i="18"/>
  <c r="P25" i="20"/>
  <c r="X24" i="18"/>
  <c r="X24" i="20"/>
  <c r="S22" i="18"/>
  <c r="S22" i="20"/>
  <c r="O8" i="33"/>
  <c r="B35" i="33"/>
  <c r="L35" i="33"/>
  <c r="S31" i="15"/>
  <c r="S31" i="18"/>
  <c r="S31" i="20"/>
  <c r="R30" i="18"/>
  <c r="R30" i="20"/>
  <c r="P30" i="18"/>
  <c r="P30" i="20"/>
  <c r="X29" i="18"/>
  <c r="X29" i="20"/>
  <c r="V29" i="18"/>
  <c r="V29" i="20"/>
  <c r="Q27" i="18"/>
  <c r="Q27" i="20"/>
  <c r="O26" i="18"/>
  <c r="O26" i="20"/>
  <c r="X23" i="18"/>
  <c r="X23" i="20"/>
  <c r="V23" i="18"/>
  <c r="V23" i="20"/>
  <c r="T23" i="18"/>
  <c r="T23" i="20"/>
  <c r="R23" i="18"/>
  <c r="R23" i="20"/>
  <c r="R6" i="33"/>
  <c r="B49" i="33"/>
  <c r="M49" i="33"/>
  <c r="M38" i="24"/>
  <c r="E85" i="24"/>
  <c r="E84" i="24"/>
  <c r="W30" i="18"/>
  <c r="W30" i="20"/>
  <c r="V28" i="18"/>
  <c r="V28" i="20"/>
  <c r="T28" i="18"/>
  <c r="T28" i="20"/>
  <c r="R28" i="18"/>
  <c r="R28" i="20"/>
  <c r="P28" i="18"/>
  <c r="P28" i="20"/>
  <c r="U25" i="18"/>
  <c r="U25" i="20"/>
  <c r="S24" i="18"/>
  <c r="S24" i="20"/>
  <c r="R22" i="18"/>
  <c r="R22" i="20"/>
  <c r="P22" i="18"/>
  <c r="P22" i="20"/>
  <c r="E81" i="24"/>
  <c r="E78" i="24"/>
  <c r="W30" i="12"/>
  <c r="U31" i="18"/>
  <c r="U31" i="20"/>
  <c r="X30" i="18"/>
  <c r="X30" i="20"/>
  <c r="O30" i="18"/>
  <c r="O30" i="20"/>
  <c r="R29" i="18"/>
  <c r="R29" i="20"/>
  <c r="S28" i="18"/>
  <c r="S28" i="20"/>
  <c r="V27" i="18"/>
  <c r="V27" i="20"/>
  <c r="W26" i="18"/>
  <c r="W26" i="20"/>
  <c r="P26" i="18"/>
  <c r="P26" i="20"/>
  <c r="Q25" i="18"/>
  <c r="Q25" i="20"/>
  <c r="T24" i="18"/>
  <c r="T24" i="20"/>
  <c r="U23" i="18"/>
  <c r="U23" i="20"/>
  <c r="X22" i="18"/>
  <c r="X22" i="20"/>
  <c r="O22" i="18"/>
  <c r="O22" i="20"/>
  <c r="O5" i="33"/>
  <c r="B32" i="33"/>
  <c r="H32" i="33"/>
  <c r="Q31" i="18"/>
  <c r="Q31" i="20"/>
  <c r="O31" i="18"/>
  <c r="O31" i="20"/>
  <c r="T30" i="18"/>
  <c r="T30" i="20"/>
  <c r="U29" i="18"/>
  <c r="U29" i="20"/>
  <c r="S29" i="18"/>
  <c r="S29" i="20"/>
  <c r="X28" i="18"/>
  <c r="X28" i="20"/>
  <c r="O28" i="18"/>
  <c r="O28" i="20"/>
  <c r="W27" i="18"/>
  <c r="W27" i="20"/>
  <c r="R27" i="18"/>
  <c r="R27" i="20"/>
  <c r="S26" i="18"/>
  <c r="S26" i="20"/>
  <c r="Q26" i="18"/>
  <c r="Q26" i="20"/>
  <c r="V25" i="18"/>
  <c r="V25" i="20"/>
  <c r="W24" i="18"/>
  <c r="W24" i="20"/>
  <c r="U24" i="18"/>
  <c r="U24" i="20"/>
  <c r="P24" i="18"/>
  <c r="P24" i="20"/>
  <c r="Q23" i="18"/>
  <c r="Q23" i="20"/>
  <c r="O23" i="18"/>
  <c r="O23" i="20"/>
  <c r="T22" i="18"/>
  <c r="T22" i="20"/>
  <c r="O12" i="33"/>
  <c r="B39" i="33"/>
  <c r="T39" i="33"/>
  <c r="F44" i="12"/>
  <c r="U30" i="18"/>
  <c r="U30" i="20"/>
  <c r="O29" i="18"/>
  <c r="O29" i="20"/>
  <c r="S27" i="18"/>
  <c r="S27" i="20"/>
  <c r="W25" i="18"/>
  <c r="W25" i="20"/>
  <c r="Q24" i="18"/>
  <c r="Q24" i="20"/>
  <c r="U22" i="18"/>
  <c r="U22" i="20"/>
  <c r="N44" i="12"/>
  <c r="O44" i="12"/>
  <c r="O25" i="20"/>
  <c r="U31" i="12"/>
  <c r="O45" i="12"/>
  <c r="V31" i="12"/>
  <c r="R31" i="12"/>
  <c r="R4" i="33"/>
  <c r="B47" i="33"/>
  <c r="R3" i="33"/>
  <c r="R7" i="33"/>
  <c r="B50" i="33"/>
  <c r="S31" i="12"/>
  <c r="R9" i="33"/>
  <c r="B52" i="33"/>
  <c r="O11" i="33"/>
  <c r="B38" i="33"/>
  <c r="O15" i="33"/>
  <c r="B42" i="33"/>
  <c r="O3" i="33"/>
  <c r="O10" i="33"/>
  <c r="B37" i="33"/>
  <c r="O17" i="33"/>
  <c r="O14" i="33"/>
  <c r="B41" i="33"/>
  <c r="O4" i="33"/>
  <c r="B31" i="33"/>
  <c r="O9" i="33"/>
  <c r="B36" i="33"/>
  <c r="O18" i="33"/>
  <c r="O13" i="33"/>
  <c r="B40" i="33"/>
  <c r="O6" i="33"/>
  <c r="B33" i="33"/>
  <c r="O7" i="33"/>
  <c r="B34" i="33"/>
  <c r="O19" i="33"/>
  <c r="T31" i="12"/>
  <c r="Q21" i="12"/>
  <c r="L49" i="33"/>
  <c r="O16" i="33"/>
  <c r="R12" i="33"/>
  <c r="R8" i="33"/>
  <c r="B51" i="33"/>
  <c r="R11" i="33"/>
  <c r="R5" i="33"/>
  <c r="B48" i="33"/>
  <c r="O49" i="33"/>
  <c r="N49" i="33"/>
  <c r="I49" i="33"/>
  <c r="W31" i="12"/>
  <c r="E72" i="24"/>
  <c r="G49" i="33"/>
  <c r="K32" i="33"/>
  <c r="M35" i="33"/>
  <c r="S39" i="33"/>
  <c r="N32" i="33"/>
  <c r="E80" i="24"/>
  <c r="H35" i="33"/>
  <c r="P30" i="12"/>
  <c r="O30" i="12"/>
  <c r="J35" i="33"/>
  <c r="Q35" i="33"/>
  <c r="P35" i="33"/>
  <c r="N35" i="33"/>
  <c r="O35" i="33"/>
  <c r="I35" i="33"/>
  <c r="R39" i="33"/>
  <c r="E73" i="24"/>
  <c r="E75" i="24"/>
  <c r="E71" i="24"/>
  <c r="E77" i="24"/>
  <c r="Q39" i="33"/>
  <c r="L27" i="26"/>
  <c r="O39" i="33"/>
  <c r="E82" i="24"/>
  <c r="E74" i="24"/>
  <c r="F49" i="33"/>
  <c r="J49" i="33"/>
  <c r="E79" i="24"/>
  <c r="K35" i="33"/>
  <c r="K49" i="33"/>
  <c r="H49" i="33"/>
  <c r="E83" i="24"/>
  <c r="C87" i="24"/>
  <c r="I32" i="33"/>
  <c r="L39" i="33"/>
  <c r="M32" i="33"/>
  <c r="E32" i="33"/>
  <c r="G32" i="33"/>
  <c r="L32" i="33"/>
  <c r="P39" i="33"/>
  <c r="N39" i="33"/>
  <c r="J32" i="33"/>
  <c r="M39" i="33"/>
  <c r="U39" i="33"/>
  <c r="F32" i="33"/>
  <c r="O42" i="33"/>
  <c r="X42" i="33"/>
  <c r="X43" i="33"/>
  <c r="T42" i="33"/>
  <c r="W42" i="33"/>
  <c r="P42" i="33"/>
  <c r="S42" i="33"/>
  <c r="Q42" i="33"/>
  <c r="U42" i="33"/>
  <c r="R42" i="33"/>
  <c r="V42" i="33"/>
  <c r="R14" i="33"/>
  <c r="B46" i="33"/>
  <c r="Q31" i="12"/>
  <c r="M43" i="12"/>
  <c r="O21" i="12"/>
  <c r="P21" i="12"/>
  <c r="N51" i="33"/>
  <c r="I51" i="33"/>
  <c r="L51" i="33"/>
  <c r="M51" i="33"/>
  <c r="H51" i="33"/>
  <c r="J51" i="33"/>
  <c r="O51" i="33"/>
  <c r="Q51" i="33"/>
  <c r="K51" i="33"/>
  <c r="P51" i="33"/>
  <c r="K38" i="33"/>
  <c r="M38" i="33"/>
  <c r="O38" i="33"/>
  <c r="T38" i="33"/>
  <c r="L38" i="33"/>
  <c r="N38" i="33"/>
  <c r="P38" i="33"/>
  <c r="S38" i="33"/>
  <c r="Q38" i="33"/>
  <c r="R38" i="33"/>
  <c r="G47" i="33"/>
  <c r="E47" i="33"/>
  <c r="L47" i="33"/>
  <c r="M47" i="33"/>
  <c r="H47" i="33"/>
  <c r="J47" i="33"/>
  <c r="D47" i="33"/>
  <c r="I47" i="33"/>
  <c r="F47" i="33"/>
  <c r="K47" i="33"/>
  <c r="K48" i="33"/>
  <c r="F48" i="33"/>
  <c r="N48" i="33"/>
  <c r="G48" i="33"/>
  <c r="E48" i="33"/>
  <c r="I48" i="33"/>
  <c r="L48" i="33"/>
  <c r="M48" i="33"/>
  <c r="H48" i="33"/>
  <c r="J48" i="33"/>
  <c r="W41" i="33"/>
  <c r="N41" i="33"/>
  <c r="P41" i="33"/>
  <c r="S41" i="33"/>
  <c r="U41" i="33"/>
  <c r="V41" i="33"/>
  <c r="Q41" i="33"/>
  <c r="R41" i="33"/>
  <c r="T41" i="33"/>
  <c r="O41" i="33"/>
  <c r="N30" i="12"/>
  <c r="T23" i="33"/>
  <c r="W56" i="33"/>
  <c r="V85" i="33"/>
  <c r="U113" i="33"/>
  <c r="E118" i="33"/>
  <c r="G34" i="33"/>
  <c r="K34" i="33"/>
  <c r="M34" i="33"/>
  <c r="O34" i="33"/>
  <c r="J34" i="33"/>
  <c r="H34" i="33"/>
  <c r="L34" i="33"/>
  <c r="N34" i="33"/>
  <c r="P34" i="33"/>
  <c r="I34" i="33"/>
  <c r="L36" i="33"/>
  <c r="N36" i="33"/>
  <c r="P36" i="33"/>
  <c r="Q36" i="33"/>
  <c r="R36" i="33"/>
  <c r="K36" i="33"/>
  <c r="M36" i="33"/>
  <c r="O36" i="33"/>
  <c r="I36" i="33"/>
  <c r="J36" i="33"/>
  <c r="L37" i="33"/>
  <c r="N37" i="33"/>
  <c r="P37" i="33"/>
  <c r="S37" i="33"/>
  <c r="J37" i="33"/>
  <c r="Q37" i="33"/>
  <c r="R37" i="33"/>
  <c r="K37" i="33"/>
  <c r="M37" i="33"/>
  <c r="O37" i="33"/>
  <c r="K52" i="33"/>
  <c r="P52" i="33"/>
  <c r="R52" i="33"/>
  <c r="R53" i="33"/>
  <c r="N52" i="33"/>
  <c r="Q52" i="33"/>
  <c r="I52" i="33"/>
  <c r="L52" i="33"/>
  <c r="M52" i="33"/>
  <c r="J52" i="33"/>
  <c r="O52" i="33"/>
  <c r="T40" i="33"/>
  <c r="N40" i="33"/>
  <c r="P40" i="33"/>
  <c r="S40" i="33"/>
  <c r="U40" i="33"/>
  <c r="V40" i="33"/>
  <c r="Q40" i="33"/>
  <c r="R40" i="33"/>
  <c r="M40" i="33"/>
  <c r="O40" i="33"/>
  <c r="M20" i="12"/>
  <c r="F33" i="33"/>
  <c r="J33" i="33"/>
  <c r="G33" i="33"/>
  <c r="H33" i="33"/>
  <c r="L33" i="33"/>
  <c r="N33" i="33"/>
  <c r="I33" i="33"/>
  <c r="K33" i="33"/>
  <c r="M33" i="33"/>
  <c r="O33" i="33"/>
  <c r="F31" i="33"/>
  <c r="I31" i="33"/>
  <c r="K31" i="33"/>
  <c r="M31" i="33"/>
  <c r="E31" i="33"/>
  <c r="J31" i="33"/>
  <c r="H31" i="33"/>
  <c r="D31" i="33"/>
  <c r="G31" i="33"/>
  <c r="L31" i="33"/>
  <c r="B30" i="33"/>
  <c r="O23" i="33"/>
  <c r="I50" i="33"/>
  <c r="L50" i="33"/>
  <c r="M50" i="33"/>
  <c r="H50" i="33"/>
  <c r="J50" i="33"/>
  <c r="O50" i="33"/>
  <c r="K50" i="33"/>
  <c r="P50" i="33"/>
  <c r="N50" i="33"/>
  <c r="G50" i="33"/>
  <c r="P31" i="12"/>
  <c r="Q43" i="33"/>
  <c r="Q56" i="33"/>
  <c r="M17" i="24"/>
  <c r="M40" i="24"/>
  <c r="M41" i="24"/>
  <c r="O53" i="33"/>
  <c r="U43" i="33"/>
  <c r="W43" i="33"/>
  <c r="P53" i="33"/>
  <c r="O43" i="33"/>
  <c r="N43" i="33"/>
  <c r="V43" i="33"/>
  <c r="S43" i="33"/>
  <c r="S56" i="33"/>
  <c r="L20" i="12"/>
  <c r="M30" i="12"/>
  <c r="K9" i="12"/>
  <c r="K20" i="12"/>
  <c r="R43" i="33"/>
  <c r="R56" i="33"/>
  <c r="M53" i="33"/>
  <c r="Q53" i="33"/>
  <c r="I46" i="33"/>
  <c r="I53" i="33"/>
  <c r="Q57" i="33"/>
  <c r="L46" i="33"/>
  <c r="L53" i="33"/>
  <c r="H46" i="33"/>
  <c r="H53" i="33"/>
  <c r="P57" i="33"/>
  <c r="B81" i="33"/>
  <c r="C46" i="33"/>
  <c r="C53" i="33"/>
  <c r="K57" i="33"/>
  <c r="J46" i="33"/>
  <c r="J53" i="33"/>
  <c r="R57" i="33"/>
  <c r="D46" i="33"/>
  <c r="D53" i="33"/>
  <c r="L57" i="33"/>
  <c r="B77" i="33"/>
  <c r="K46" i="33"/>
  <c r="K53" i="33"/>
  <c r="S57" i="33"/>
  <c r="F46" i="33"/>
  <c r="F53" i="33"/>
  <c r="N57" i="33"/>
  <c r="B79" i="33"/>
  <c r="E46" i="33"/>
  <c r="E53" i="33"/>
  <c r="M57" i="33"/>
  <c r="B78" i="33"/>
  <c r="G46" i="33"/>
  <c r="G53" i="33"/>
  <c r="O57" i="33"/>
  <c r="B80" i="33"/>
  <c r="M43" i="33"/>
  <c r="P43" i="33"/>
  <c r="P56" i="33"/>
  <c r="T43" i="33"/>
  <c r="M42" i="12"/>
  <c r="R15" i="33"/>
  <c r="D30" i="33"/>
  <c r="D43" i="33"/>
  <c r="D56" i="33"/>
  <c r="B62" i="33"/>
  <c r="K30" i="33"/>
  <c r="K43" i="33"/>
  <c r="E30" i="33"/>
  <c r="E43" i="33"/>
  <c r="E56" i="33"/>
  <c r="B63" i="33"/>
  <c r="J30" i="33"/>
  <c r="J43" i="33"/>
  <c r="C30" i="33"/>
  <c r="C43" i="33"/>
  <c r="C56" i="33"/>
  <c r="G30" i="33"/>
  <c r="G43" i="33"/>
  <c r="G56" i="33"/>
  <c r="B65" i="33"/>
  <c r="H30" i="33"/>
  <c r="H43" i="33"/>
  <c r="H56" i="33"/>
  <c r="B66" i="33"/>
  <c r="L30" i="33"/>
  <c r="L43" i="33"/>
  <c r="F30" i="33"/>
  <c r="F43" i="33"/>
  <c r="F56" i="33"/>
  <c r="B64" i="33"/>
  <c r="I30" i="33"/>
  <c r="I43" i="33"/>
  <c r="I56" i="33"/>
  <c r="B67" i="33"/>
  <c r="G118" i="33"/>
  <c r="H118" i="33"/>
  <c r="N53" i="33"/>
  <c r="N43" i="12"/>
  <c r="O43" i="12"/>
  <c r="K56" i="33"/>
  <c r="B69" i="33"/>
  <c r="Q69" i="33"/>
  <c r="N56" i="33"/>
  <c r="B72" i="33"/>
  <c r="W72" i="33"/>
  <c r="W73" i="33"/>
  <c r="M56" i="33"/>
  <c r="B71" i="33"/>
  <c r="N71" i="33"/>
  <c r="T56" i="33"/>
  <c r="F119" i="33"/>
  <c r="O56" i="33"/>
  <c r="L56" i="33"/>
  <c r="B70" i="33"/>
  <c r="O70" i="33"/>
  <c r="J56" i="33"/>
  <c r="B68" i="33"/>
  <c r="S68" i="33"/>
  <c r="M21" i="12"/>
  <c r="M81" i="33"/>
  <c r="P81" i="33"/>
  <c r="N81" i="33"/>
  <c r="O81" i="33"/>
  <c r="L81" i="33"/>
  <c r="Q81" i="33"/>
  <c r="Q82" i="33"/>
  <c r="I81" i="33"/>
  <c r="K81" i="33"/>
  <c r="H81" i="33"/>
  <c r="J81" i="33"/>
  <c r="G30" i="12"/>
  <c r="I66" i="33"/>
  <c r="L66" i="33"/>
  <c r="N66" i="33"/>
  <c r="M66" i="33"/>
  <c r="Q66" i="33"/>
  <c r="O66" i="33"/>
  <c r="K66" i="33"/>
  <c r="J66" i="33"/>
  <c r="H66" i="33"/>
  <c r="P66" i="33"/>
  <c r="J63" i="33"/>
  <c r="H63" i="33"/>
  <c r="E63" i="33"/>
  <c r="G63" i="33"/>
  <c r="L63" i="33"/>
  <c r="K63" i="33"/>
  <c r="F63" i="33"/>
  <c r="N63" i="33"/>
  <c r="I63" i="33"/>
  <c r="M63" i="33"/>
  <c r="M41" i="12"/>
  <c r="N80" i="33"/>
  <c r="O80" i="33"/>
  <c r="L80" i="33"/>
  <c r="G80" i="33"/>
  <c r="H80" i="33"/>
  <c r="I80" i="33"/>
  <c r="J80" i="33"/>
  <c r="K80" i="33"/>
  <c r="P80" i="33"/>
  <c r="M80" i="33"/>
  <c r="M77" i="33"/>
  <c r="D77" i="33"/>
  <c r="H77" i="33"/>
  <c r="L77" i="33"/>
  <c r="F77" i="33"/>
  <c r="G77" i="33"/>
  <c r="J77" i="33"/>
  <c r="I77" i="33"/>
  <c r="K77" i="33"/>
  <c r="E77" i="33"/>
  <c r="B20" i="12"/>
  <c r="J20" i="12"/>
  <c r="B30" i="12"/>
  <c r="L67" i="33"/>
  <c r="Q67" i="33"/>
  <c r="O67" i="33"/>
  <c r="M67" i="33"/>
  <c r="P67" i="33"/>
  <c r="R67" i="33"/>
  <c r="K67" i="33"/>
  <c r="N67" i="33"/>
  <c r="I67" i="33"/>
  <c r="J67" i="33"/>
  <c r="I65" i="33"/>
  <c r="M65" i="33"/>
  <c r="L65" i="33"/>
  <c r="O65" i="33"/>
  <c r="J65" i="33"/>
  <c r="P65" i="33"/>
  <c r="G65" i="33"/>
  <c r="K65" i="33"/>
  <c r="H65" i="33"/>
  <c r="N65" i="33"/>
  <c r="N42" i="12"/>
  <c r="O42" i="12"/>
  <c r="N31" i="12"/>
  <c r="I78" i="33"/>
  <c r="J78" i="33"/>
  <c r="K78" i="33"/>
  <c r="E78" i="33"/>
  <c r="H78" i="33"/>
  <c r="M78" i="33"/>
  <c r="N78" i="33"/>
  <c r="L78" i="33"/>
  <c r="F78" i="33"/>
  <c r="G78" i="33"/>
  <c r="I20" i="12"/>
  <c r="F64" i="33"/>
  <c r="H64" i="33"/>
  <c r="N64" i="33"/>
  <c r="G64" i="33"/>
  <c r="L64" i="33"/>
  <c r="M64" i="33"/>
  <c r="J64" i="33"/>
  <c r="I64" i="33"/>
  <c r="K64" i="33"/>
  <c r="O64" i="33"/>
  <c r="B61" i="33"/>
  <c r="E62" i="33"/>
  <c r="M62" i="33"/>
  <c r="D62" i="33"/>
  <c r="J62" i="33"/>
  <c r="H62" i="33"/>
  <c r="K62" i="33"/>
  <c r="F62" i="33"/>
  <c r="G62" i="33"/>
  <c r="L62" i="33"/>
  <c r="I62" i="33"/>
  <c r="N21" i="12"/>
  <c r="L79" i="33"/>
  <c r="F79" i="33"/>
  <c r="G79" i="33"/>
  <c r="H79" i="33"/>
  <c r="I79" i="33"/>
  <c r="J79" i="33"/>
  <c r="K79" i="33"/>
  <c r="M79" i="33"/>
  <c r="N79" i="33"/>
  <c r="O79" i="33"/>
  <c r="B76" i="33"/>
  <c r="U57" i="33"/>
  <c r="O31" i="12"/>
  <c r="L69" i="33"/>
  <c r="K69" i="33"/>
  <c r="T69" i="33"/>
  <c r="P69" i="33"/>
  <c r="O69" i="33"/>
  <c r="N69" i="33"/>
  <c r="S69" i="33"/>
  <c r="M69" i="33"/>
  <c r="R69" i="33"/>
  <c r="S72" i="33"/>
  <c r="T72" i="33"/>
  <c r="Q72" i="33"/>
  <c r="U72" i="33"/>
  <c r="R72" i="33"/>
  <c r="P72" i="33"/>
  <c r="N72" i="33"/>
  <c r="O72" i="33"/>
  <c r="V72" i="33"/>
  <c r="P71" i="33"/>
  <c r="V71" i="33"/>
  <c r="M71" i="33"/>
  <c r="O71" i="33"/>
  <c r="T71" i="33"/>
  <c r="R71" i="33"/>
  <c r="Q71" i="33"/>
  <c r="U71" i="33"/>
  <c r="S71" i="33"/>
  <c r="P82" i="33"/>
  <c r="V56" i="33"/>
  <c r="W85" i="33"/>
  <c r="V113" i="33"/>
  <c r="O82" i="33"/>
  <c r="L68" i="33"/>
  <c r="Q68" i="33"/>
  <c r="J68" i="33"/>
  <c r="K68" i="33"/>
  <c r="N68" i="33"/>
  <c r="O68" i="33"/>
  <c r="M68" i="33"/>
  <c r="R68" i="33"/>
  <c r="P68" i="33"/>
  <c r="R70" i="33"/>
  <c r="T70" i="33"/>
  <c r="S70" i="33"/>
  <c r="U56" i="33"/>
  <c r="U58" i="33"/>
  <c r="U70" i="33"/>
  <c r="P70" i="33"/>
  <c r="M70" i="33"/>
  <c r="L70" i="33"/>
  <c r="N70" i="33"/>
  <c r="Q70" i="33"/>
  <c r="B18" i="12"/>
  <c r="B28" i="12"/>
  <c r="D61" i="33"/>
  <c r="D73" i="33"/>
  <c r="D85" i="33"/>
  <c r="B92" i="33"/>
  <c r="I61" i="33"/>
  <c r="I73" i="33"/>
  <c r="H61" i="33"/>
  <c r="H73" i="33"/>
  <c r="H85" i="33"/>
  <c r="B96" i="33"/>
  <c r="G61" i="33"/>
  <c r="G73" i="33"/>
  <c r="G85" i="33"/>
  <c r="B95" i="33"/>
  <c r="K61" i="33"/>
  <c r="F61" i="33"/>
  <c r="F73" i="33"/>
  <c r="F85" i="33"/>
  <c r="B94" i="33"/>
  <c r="C61" i="33"/>
  <c r="C73" i="33"/>
  <c r="C85" i="33"/>
  <c r="B91" i="33"/>
  <c r="J61" i="33"/>
  <c r="L61" i="33"/>
  <c r="E61" i="33"/>
  <c r="E73" i="33"/>
  <c r="E85" i="33"/>
  <c r="B93" i="33"/>
  <c r="B15" i="12"/>
  <c r="B25" i="12"/>
  <c r="I9" i="12"/>
  <c r="G20" i="12"/>
  <c r="G9" i="12"/>
  <c r="J9" i="12"/>
  <c r="H20" i="12"/>
  <c r="H9" i="12"/>
  <c r="B26" i="12"/>
  <c r="B16" i="12"/>
  <c r="N41" i="12"/>
  <c r="O41" i="12"/>
  <c r="B14" i="12"/>
  <c r="B24" i="12"/>
  <c r="M40" i="12"/>
  <c r="B27" i="12"/>
  <c r="B17" i="12"/>
  <c r="F30" i="12"/>
  <c r="K21" i="12"/>
  <c r="L21" i="12"/>
  <c r="H76" i="33"/>
  <c r="H82" i="33"/>
  <c r="P86" i="33"/>
  <c r="D76" i="33"/>
  <c r="D82" i="33"/>
  <c r="L86" i="33"/>
  <c r="B106" i="33"/>
  <c r="L76" i="33"/>
  <c r="L82" i="33"/>
  <c r="F76" i="33"/>
  <c r="F82" i="33"/>
  <c r="N86" i="33"/>
  <c r="B108" i="33"/>
  <c r="G76" i="33"/>
  <c r="G82" i="33"/>
  <c r="O86" i="33"/>
  <c r="B109" i="33"/>
  <c r="I76" i="33"/>
  <c r="I82" i="33"/>
  <c r="Q86" i="33"/>
  <c r="J76" i="33"/>
  <c r="J82" i="33"/>
  <c r="R86" i="33"/>
  <c r="K76" i="33"/>
  <c r="K82" i="33"/>
  <c r="E76" i="33"/>
  <c r="E82" i="33"/>
  <c r="M86" i="33"/>
  <c r="B107" i="33"/>
  <c r="C76" i="33"/>
  <c r="C82" i="33"/>
  <c r="K86" i="33"/>
  <c r="N82" i="33"/>
  <c r="M82" i="33"/>
  <c r="C43" i="12"/>
  <c r="M39" i="12"/>
  <c r="K10" i="12"/>
  <c r="D43" i="12"/>
  <c r="V73" i="33"/>
  <c r="T73" i="33"/>
  <c r="S73" i="33"/>
  <c r="U73" i="33"/>
  <c r="O73" i="33"/>
  <c r="O85" i="33"/>
  <c r="E119" i="33"/>
  <c r="G119" i="33"/>
  <c r="H119" i="33"/>
  <c r="K73" i="33"/>
  <c r="K85" i="33"/>
  <c r="B99" i="33"/>
  <c r="J73" i="33"/>
  <c r="J85" i="33"/>
  <c r="B98" i="33"/>
  <c r="F20" i="12"/>
  <c r="F9" i="12"/>
  <c r="N73" i="33"/>
  <c r="N85" i="33"/>
  <c r="L73" i="33"/>
  <c r="L85" i="33"/>
  <c r="B100" i="33"/>
  <c r="Q73" i="33"/>
  <c r="Q85" i="33"/>
  <c r="R73" i="33"/>
  <c r="R85" i="33"/>
  <c r="P73" i="33"/>
  <c r="P85" i="33"/>
  <c r="M73" i="33"/>
  <c r="M85" i="33"/>
  <c r="B101" i="33"/>
  <c r="Q101" i="33"/>
  <c r="D41" i="12"/>
  <c r="N39" i="12"/>
  <c r="O39" i="12"/>
  <c r="J108" i="33"/>
  <c r="L108" i="33"/>
  <c r="O108" i="33"/>
  <c r="F108" i="33"/>
  <c r="I108" i="33"/>
  <c r="M108" i="33"/>
  <c r="N108" i="33"/>
  <c r="H108" i="33"/>
  <c r="K108" i="33"/>
  <c r="G108" i="33"/>
  <c r="G31" i="12"/>
  <c r="D92" i="33"/>
  <c r="I92" i="33"/>
  <c r="J92" i="33"/>
  <c r="L92" i="33"/>
  <c r="G92" i="33"/>
  <c r="E92" i="33"/>
  <c r="M92" i="33"/>
  <c r="H92" i="33"/>
  <c r="K92" i="33"/>
  <c r="F92" i="33"/>
  <c r="K21" i="17"/>
  <c r="K54" i="17"/>
  <c r="D42" i="12"/>
  <c r="B19" i="12"/>
  <c r="B21" i="12"/>
  <c r="B29" i="12"/>
  <c r="B31" i="12"/>
  <c r="E20" i="12"/>
  <c r="E9" i="12"/>
  <c r="E30" i="12"/>
  <c r="C34" i="12"/>
  <c r="I95" i="33"/>
  <c r="P95" i="33"/>
  <c r="H95" i="33"/>
  <c r="M95" i="33"/>
  <c r="L95" i="33"/>
  <c r="N95" i="33"/>
  <c r="G95" i="33"/>
  <c r="O95" i="33"/>
  <c r="K95" i="33"/>
  <c r="J95" i="33"/>
  <c r="G43" i="12"/>
  <c r="E43" i="12"/>
  <c r="B105" i="33"/>
  <c r="T86" i="33"/>
  <c r="K106" i="33"/>
  <c r="G106" i="33"/>
  <c r="J106" i="33"/>
  <c r="D106" i="33"/>
  <c r="E106" i="33"/>
  <c r="L106" i="33"/>
  <c r="F106" i="33"/>
  <c r="M106" i="33"/>
  <c r="I106" i="33"/>
  <c r="H106" i="33"/>
  <c r="N40" i="12"/>
  <c r="O40" i="12"/>
  <c r="M38" i="12"/>
  <c r="C42" i="12"/>
  <c r="M31" i="12"/>
  <c r="F91" i="33"/>
  <c r="E91" i="33"/>
  <c r="C91" i="33"/>
  <c r="C102" i="33"/>
  <c r="C113" i="33"/>
  <c r="K91" i="33"/>
  <c r="I91" i="33"/>
  <c r="G91" i="33"/>
  <c r="J91" i="33"/>
  <c r="L91" i="33"/>
  <c r="H91" i="33"/>
  <c r="D91" i="33"/>
  <c r="N96" i="33"/>
  <c r="O96" i="33"/>
  <c r="K96" i="33"/>
  <c r="Q96" i="33"/>
  <c r="L96" i="33"/>
  <c r="H96" i="33"/>
  <c r="I96" i="33"/>
  <c r="M96" i="33"/>
  <c r="J96" i="33"/>
  <c r="P96" i="33"/>
  <c r="M37" i="12"/>
  <c r="C41" i="12"/>
  <c r="J107" i="33"/>
  <c r="M107" i="33"/>
  <c r="N107" i="33"/>
  <c r="H107" i="33"/>
  <c r="K107" i="33"/>
  <c r="G107" i="33"/>
  <c r="E107" i="33"/>
  <c r="F107" i="33"/>
  <c r="L107" i="33"/>
  <c r="I107" i="33"/>
  <c r="J109" i="33"/>
  <c r="L109" i="33"/>
  <c r="O109" i="33"/>
  <c r="I109" i="33"/>
  <c r="M109" i="33"/>
  <c r="N109" i="33"/>
  <c r="H109" i="33"/>
  <c r="G109" i="33"/>
  <c r="K109" i="33"/>
  <c r="P109" i="33"/>
  <c r="P110" i="33"/>
  <c r="N93" i="33"/>
  <c r="G93" i="33"/>
  <c r="K93" i="33"/>
  <c r="M93" i="33"/>
  <c r="I93" i="33"/>
  <c r="F93" i="33"/>
  <c r="J93" i="33"/>
  <c r="H93" i="33"/>
  <c r="L93" i="33"/>
  <c r="E93" i="33"/>
  <c r="L94" i="33"/>
  <c r="G94" i="33"/>
  <c r="J94" i="33"/>
  <c r="O94" i="33"/>
  <c r="I94" i="33"/>
  <c r="K94" i="33"/>
  <c r="H94" i="33"/>
  <c r="F94" i="33"/>
  <c r="N94" i="33"/>
  <c r="M94" i="33"/>
  <c r="I85" i="33"/>
  <c r="B97" i="33"/>
  <c r="I21" i="12"/>
  <c r="K21" i="20"/>
  <c r="K21" i="18"/>
  <c r="S85" i="33"/>
  <c r="F120" i="33"/>
  <c r="N110" i="33"/>
  <c r="J21" i="12"/>
  <c r="T101" i="33"/>
  <c r="M101" i="33"/>
  <c r="N101" i="33"/>
  <c r="P101" i="33"/>
  <c r="V101" i="33"/>
  <c r="V102" i="33"/>
  <c r="R101" i="33"/>
  <c r="U101" i="33"/>
  <c r="S101" i="33"/>
  <c r="O101" i="33"/>
  <c r="D34" i="12"/>
  <c r="H102" i="33"/>
  <c r="N37" i="12"/>
  <c r="O37" i="12"/>
  <c r="N38" i="12"/>
  <c r="O38" i="12"/>
  <c r="M110" i="33"/>
  <c r="D102" i="33"/>
  <c r="D113" i="33"/>
  <c r="G102" i="33"/>
  <c r="G113" i="33"/>
  <c r="E102" i="33"/>
  <c r="E113" i="33"/>
  <c r="D105" i="33"/>
  <c r="D110" i="33"/>
  <c r="L114" i="33"/>
  <c r="E105" i="33"/>
  <c r="E110" i="33"/>
  <c r="M114" i="33"/>
  <c r="L105" i="33"/>
  <c r="L110" i="33"/>
  <c r="C105" i="33"/>
  <c r="C110" i="33"/>
  <c r="K114" i="33"/>
  <c r="F105" i="33"/>
  <c r="F110" i="33"/>
  <c r="N114" i="33"/>
  <c r="I105" i="33"/>
  <c r="I110" i="33"/>
  <c r="Q114" i="33"/>
  <c r="G105" i="33"/>
  <c r="G110" i="33"/>
  <c r="O114" i="33"/>
  <c r="J105" i="33"/>
  <c r="J110" i="33"/>
  <c r="K105" i="33"/>
  <c r="K110" i="33"/>
  <c r="H105" i="33"/>
  <c r="H110" i="33"/>
  <c r="P114" i="33"/>
  <c r="C38" i="12"/>
  <c r="M34" i="12"/>
  <c r="S99" i="33"/>
  <c r="O99" i="33"/>
  <c r="K99" i="33"/>
  <c r="N99" i="33"/>
  <c r="T99" i="33"/>
  <c r="M99" i="33"/>
  <c r="P99" i="33"/>
  <c r="L99" i="33"/>
  <c r="Q99" i="33"/>
  <c r="R99" i="33"/>
  <c r="F31" i="12"/>
  <c r="C39" i="12"/>
  <c r="M35" i="12"/>
  <c r="M98" i="33"/>
  <c r="K98" i="33"/>
  <c r="L98" i="33"/>
  <c r="J98" i="33"/>
  <c r="P98" i="33"/>
  <c r="N98" i="33"/>
  <c r="O98" i="33"/>
  <c r="R98" i="33"/>
  <c r="Q98" i="33"/>
  <c r="S98" i="33"/>
  <c r="G34" i="12"/>
  <c r="E34" i="12"/>
  <c r="D20" i="12"/>
  <c r="D9" i="12"/>
  <c r="D30" i="12"/>
  <c r="P100" i="33"/>
  <c r="N100" i="33"/>
  <c r="L100" i="33"/>
  <c r="S100" i="33"/>
  <c r="T100" i="33"/>
  <c r="Q100" i="33"/>
  <c r="M100" i="33"/>
  <c r="U100" i="33"/>
  <c r="R100" i="33"/>
  <c r="O100" i="33"/>
  <c r="O110" i="33"/>
  <c r="F102" i="33"/>
  <c r="F113" i="33"/>
  <c r="I97" i="33"/>
  <c r="I102" i="33"/>
  <c r="K97" i="33"/>
  <c r="M97" i="33"/>
  <c r="L97" i="33"/>
  <c r="J97" i="33"/>
  <c r="Q97" i="33"/>
  <c r="N97" i="33"/>
  <c r="P97" i="33"/>
  <c r="O97" i="33"/>
  <c r="R97" i="33"/>
  <c r="E41" i="12"/>
  <c r="G41" i="12"/>
  <c r="E42" i="12"/>
  <c r="G42" i="12"/>
  <c r="M36" i="12"/>
  <c r="C40" i="12"/>
  <c r="X21" i="15"/>
  <c r="X21" i="18"/>
  <c r="X21" i="20"/>
  <c r="K54" i="18"/>
  <c r="K54" i="20"/>
  <c r="I10" i="12"/>
  <c r="G21" i="12"/>
  <c r="T85" i="33"/>
  <c r="T87" i="33"/>
  <c r="W87" i="33"/>
  <c r="U85" i="33"/>
  <c r="E120" i="33"/>
  <c r="E122" i="33"/>
  <c r="D39" i="12"/>
  <c r="G39" i="12"/>
  <c r="H113" i="33"/>
  <c r="U102" i="33"/>
  <c r="I113" i="33"/>
  <c r="H21" i="12"/>
  <c r="J10" i="12"/>
  <c r="D40" i="12"/>
  <c r="E40" i="12"/>
  <c r="O102" i="33"/>
  <c r="O113" i="33"/>
  <c r="R102" i="33"/>
  <c r="Q102" i="33"/>
  <c r="Q113" i="33"/>
  <c r="S102" i="33"/>
  <c r="J102" i="33"/>
  <c r="J113" i="33"/>
  <c r="P102" i="33"/>
  <c r="P113" i="33"/>
  <c r="L102" i="33"/>
  <c r="L113" i="33"/>
  <c r="M102" i="33"/>
  <c r="M113" i="33"/>
  <c r="N102" i="33"/>
  <c r="N113" i="33"/>
  <c r="K102" i="33"/>
  <c r="K113" i="33"/>
  <c r="T102" i="33"/>
  <c r="C37" i="12"/>
  <c r="E31" i="12"/>
  <c r="N36" i="12"/>
  <c r="O36" i="12"/>
  <c r="J21" i="17"/>
  <c r="J54" i="17"/>
  <c r="D38" i="12"/>
  <c r="N34" i="12"/>
  <c r="O34" i="12"/>
  <c r="X54" i="15"/>
  <c r="X54" i="18"/>
  <c r="X54" i="20"/>
  <c r="H10" i="12"/>
  <c r="I21" i="17"/>
  <c r="I54" i="17"/>
  <c r="N35" i="12"/>
  <c r="K53" i="17"/>
  <c r="C20" i="12"/>
  <c r="C9" i="12"/>
  <c r="C30" i="12"/>
  <c r="L9" i="12"/>
  <c r="B9" i="12"/>
  <c r="G10" i="12"/>
  <c r="S114" i="33"/>
  <c r="I21" i="18"/>
  <c r="J21" i="20"/>
  <c r="I21" i="20"/>
  <c r="J21" i="18"/>
  <c r="E39" i="12"/>
  <c r="D37" i="12"/>
  <c r="E37" i="12"/>
  <c r="W113" i="33"/>
  <c r="G120" i="33"/>
  <c r="H120" i="33"/>
  <c r="M46" i="12"/>
  <c r="E38" i="12"/>
  <c r="G38" i="12"/>
  <c r="G40" i="12"/>
  <c r="R113" i="33"/>
  <c r="S113" i="33"/>
  <c r="S115" i="33"/>
  <c r="K53" i="20"/>
  <c r="K53" i="18"/>
  <c r="I54" i="20"/>
  <c r="I54" i="18"/>
  <c r="F21" i="12"/>
  <c r="E21" i="12"/>
  <c r="C36" i="12"/>
  <c r="X20" i="15"/>
  <c r="O35" i="12"/>
  <c r="N46" i="12"/>
  <c r="J54" i="18"/>
  <c r="J54" i="20"/>
  <c r="E10" i="12"/>
  <c r="H21" i="17"/>
  <c r="H54" i="17"/>
  <c r="W21" i="15"/>
  <c r="W21" i="18"/>
  <c r="W21" i="20"/>
  <c r="G21" i="17"/>
  <c r="G54" i="17"/>
  <c r="V21" i="15"/>
  <c r="D31" i="12"/>
  <c r="G37" i="12"/>
  <c r="X20" i="18"/>
  <c r="X20" i="20"/>
  <c r="G21" i="18"/>
  <c r="V21" i="18"/>
  <c r="V21" i="20"/>
  <c r="G21" i="20"/>
  <c r="H21" i="18"/>
  <c r="H21" i="20"/>
  <c r="X115" i="33"/>
  <c r="D36" i="12"/>
  <c r="E36" i="12"/>
  <c r="T113" i="33"/>
  <c r="F121" i="33"/>
  <c r="G121" i="33"/>
  <c r="G122" i="33"/>
  <c r="J53" i="17"/>
  <c r="V54" i="15"/>
  <c r="V54" i="18"/>
  <c r="V54" i="20"/>
  <c r="T21" i="15"/>
  <c r="T21" i="18"/>
  <c r="W54" i="15"/>
  <c r="W54" i="18"/>
  <c r="W54" i="20"/>
  <c r="D21" i="12"/>
  <c r="H54" i="18"/>
  <c r="H54" i="20"/>
  <c r="D10" i="12"/>
  <c r="F21" i="17"/>
  <c r="F54" i="17"/>
  <c r="I53" i="17"/>
  <c r="E21" i="17"/>
  <c r="E54" i="17"/>
  <c r="X53" i="15"/>
  <c r="X53" i="18"/>
  <c r="X53" i="20"/>
  <c r="C35" i="12"/>
  <c r="G54" i="20"/>
  <c r="G54" i="18"/>
  <c r="U21" i="15"/>
  <c r="U21" i="18"/>
  <c r="U21" i="20"/>
  <c r="K52" i="17"/>
  <c r="F10" i="12"/>
  <c r="T21" i="20"/>
  <c r="E21" i="20"/>
  <c r="E21" i="18"/>
  <c r="F21" i="20"/>
  <c r="F21" i="18"/>
  <c r="G36" i="12"/>
  <c r="D35" i="12"/>
  <c r="D44" i="12"/>
  <c r="C21" i="12"/>
  <c r="F122" i="33"/>
  <c r="H122" i="33"/>
  <c r="H121" i="33"/>
  <c r="R21" i="15"/>
  <c r="L10" i="12"/>
  <c r="G53" i="17"/>
  <c r="W20" i="15"/>
  <c r="K52" i="20"/>
  <c r="K52" i="18"/>
  <c r="C10" i="12"/>
  <c r="E54" i="20"/>
  <c r="E54" i="18"/>
  <c r="I53" i="20"/>
  <c r="I53" i="18"/>
  <c r="X19" i="15"/>
  <c r="X19" i="18"/>
  <c r="X19" i="20"/>
  <c r="H53" i="17"/>
  <c r="V20" i="15"/>
  <c r="V20" i="18"/>
  <c r="S21" i="15"/>
  <c r="D21" i="17"/>
  <c r="D54" i="17"/>
  <c r="U54" i="15"/>
  <c r="U54" i="18"/>
  <c r="U54" i="20"/>
  <c r="T54" i="15"/>
  <c r="T54" i="18"/>
  <c r="T54" i="20"/>
  <c r="G35" i="12"/>
  <c r="E35" i="12"/>
  <c r="C44" i="12"/>
  <c r="F54" i="18"/>
  <c r="F54" i="20"/>
  <c r="C31" i="12"/>
  <c r="J53" i="20"/>
  <c r="J53" i="18"/>
  <c r="V20" i="20"/>
  <c r="R21" i="18"/>
  <c r="R21" i="20"/>
  <c r="D21" i="20"/>
  <c r="W20" i="18"/>
  <c r="W20" i="20"/>
  <c r="S21" i="18"/>
  <c r="S21" i="20"/>
  <c r="D21" i="18"/>
  <c r="AH22" i="97"/>
  <c r="U20" i="15"/>
  <c r="B10" i="12"/>
  <c r="W53" i="15"/>
  <c r="W53" i="18"/>
  <c r="W53" i="20"/>
  <c r="H53" i="20"/>
  <c r="H53" i="18"/>
  <c r="G53" i="20"/>
  <c r="G53" i="18"/>
  <c r="S54" i="15"/>
  <c r="S54" i="18"/>
  <c r="S54" i="20"/>
  <c r="D54" i="20"/>
  <c r="D54" i="18"/>
  <c r="R54" i="15"/>
  <c r="R54" i="18"/>
  <c r="R54" i="20"/>
  <c r="X52" i="15"/>
  <c r="X52" i="18"/>
  <c r="X52" i="20"/>
  <c r="T20" i="15"/>
  <c r="T20" i="18"/>
  <c r="E53" i="17"/>
  <c r="Q21" i="15"/>
  <c r="Q21" i="18"/>
  <c r="F53" i="17"/>
  <c r="I52" i="17"/>
  <c r="K51" i="17"/>
  <c r="V53" i="15"/>
  <c r="V53" i="18"/>
  <c r="V53" i="20"/>
  <c r="C21" i="17"/>
  <c r="C54" i="17"/>
  <c r="J52" i="17"/>
  <c r="U20" i="18"/>
  <c r="Q21" i="20"/>
  <c r="T20" i="20"/>
  <c r="U20" i="20"/>
  <c r="C21" i="18"/>
  <c r="C21" i="20"/>
  <c r="K51" i="20"/>
  <c r="K51" i="18"/>
  <c r="V19" i="15"/>
  <c r="R20" i="15"/>
  <c r="U53" i="15"/>
  <c r="U53" i="18"/>
  <c r="U53" i="20"/>
  <c r="J52" i="20"/>
  <c r="J52" i="18"/>
  <c r="W19" i="15"/>
  <c r="X18" i="15"/>
  <c r="X18" i="18"/>
  <c r="X18" i="20"/>
  <c r="F53" i="20"/>
  <c r="F53" i="18"/>
  <c r="G52" i="17"/>
  <c r="Q54" i="15"/>
  <c r="Q54" i="18"/>
  <c r="Q54" i="20"/>
  <c r="K34" i="13"/>
  <c r="H52" i="17"/>
  <c r="P21" i="15"/>
  <c r="I52" i="20"/>
  <c r="I52" i="18"/>
  <c r="S20" i="15"/>
  <c r="S20" i="18"/>
  <c r="T53" i="15"/>
  <c r="T53" i="18"/>
  <c r="T53" i="20"/>
  <c r="C54" i="20"/>
  <c r="C54" i="18"/>
  <c r="D53" i="17"/>
  <c r="E53" i="20"/>
  <c r="E53" i="18"/>
  <c r="B21" i="17"/>
  <c r="B54" i="17"/>
  <c r="W19" i="18"/>
  <c r="P21" i="18"/>
  <c r="P21" i="20"/>
  <c r="S20" i="20"/>
  <c r="V19" i="18"/>
  <c r="V19" i="20"/>
  <c r="B21" i="18"/>
  <c r="B21" i="20"/>
  <c r="R20" i="18"/>
  <c r="R20" i="20"/>
  <c r="W19" i="20"/>
  <c r="AG22" i="97"/>
  <c r="AH21" i="97"/>
  <c r="AF22" i="97"/>
  <c r="R53" i="15"/>
  <c r="R53" i="18"/>
  <c r="R53" i="20"/>
  <c r="Q20" i="15"/>
  <c r="H52" i="20"/>
  <c r="H52" i="18"/>
  <c r="E52" i="17"/>
  <c r="P54" i="15"/>
  <c r="P54" i="18"/>
  <c r="P54" i="20"/>
  <c r="G52" i="20"/>
  <c r="G52" i="18"/>
  <c r="W52" i="15"/>
  <c r="W52" i="18"/>
  <c r="W52" i="20"/>
  <c r="X51" i="15"/>
  <c r="X51" i="18"/>
  <c r="X51" i="20"/>
  <c r="O21" i="15"/>
  <c r="F52" i="17"/>
  <c r="V52" i="15"/>
  <c r="V52" i="18"/>
  <c r="V52" i="20"/>
  <c r="C53" i="17"/>
  <c r="T19" i="15"/>
  <c r="S53" i="15"/>
  <c r="S53" i="18"/>
  <c r="S53" i="20"/>
  <c r="J51" i="17"/>
  <c r="I51" i="17"/>
  <c r="B54" i="18"/>
  <c r="B54" i="20"/>
  <c r="D53" i="20"/>
  <c r="D53" i="18"/>
  <c r="U19" i="15"/>
  <c r="K50" i="17"/>
  <c r="O21" i="18"/>
  <c r="U19" i="18"/>
  <c r="U19" i="20"/>
  <c r="O21" i="20"/>
  <c r="T19" i="18"/>
  <c r="T19" i="20"/>
  <c r="Q20" i="18"/>
  <c r="Q20" i="20"/>
  <c r="AE22" i="97"/>
  <c r="AD22" i="97"/>
  <c r="O54" i="15"/>
  <c r="O54" i="18"/>
  <c r="O54" i="20"/>
  <c r="I51" i="20"/>
  <c r="I51" i="18"/>
  <c r="I34" i="13"/>
  <c r="J51" i="20"/>
  <c r="J51" i="18"/>
  <c r="F52" i="20"/>
  <c r="F52" i="18"/>
  <c r="T52" i="15"/>
  <c r="T52" i="18"/>
  <c r="T52" i="20"/>
  <c r="R19" i="15"/>
  <c r="Q53" i="15"/>
  <c r="Q53" i="18"/>
  <c r="Q53" i="20"/>
  <c r="V18" i="15"/>
  <c r="G51" i="17"/>
  <c r="C53" i="20"/>
  <c r="C53" i="18"/>
  <c r="J34" i="13"/>
  <c r="D52" i="17"/>
  <c r="K50" i="20"/>
  <c r="K50" i="18"/>
  <c r="H51" i="17"/>
  <c r="P20" i="15"/>
  <c r="P20" i="18"/>
  <c r="U52" i="15"/>
  <c r="U52" i="18"/>
  <c r="U52" i="20"/>
  <c r="X17" i="15"/>
  <c r="X17" i="18"/>
  <c r="W18" i="15"/>
  <c r="S19" i="15"/>
  <c r="B53" i="17"/>
  <c r="E52" i="20"/>
  <c r="E52" i="18"/>
  <c r="X17" i="20"/>
  <c r="V18" i="18"/>
  <c r="V18" i="20"/>
  <c r="R19" i="18"/>
  <c r="R19" i="20"/>
  <c r="S19" i="18"/>
  <c r="S19" i="20"/>
  <c r="W18" i="18"/>
  <c r="W18" i="20"/>
  <c r="P20" i="20"/>
  <c r="AG21" i="97"/>
  <c r="AC22" i="97"/>
  <c r="AF21" i="97"/>
  <c r="AB22" i="97"/>
  <c r="AH20" i="97"/>
  <c r="L12" i="27"/>
  <c r="S13" i="32"/>
  <c r="K17" i="97"/>
  <c r="H34" i="13"/>
  <c r="R52" i="15"/>
  <c r="R52" i="18"/>
  <c r="R52" i="20"/>
  <c r="H51" i="20"/>
  <c r="H51" i="18"/>
  <c r="T18" i="15"/>
  <c r="I50" i="17"/>
  <c r="B53" i="18"/>
  <c r="B53" i="20"/>
  <c r="F51" i="17"/>
  <c r="J50" i="17"/>
  <c r="U18" i="15"/>
  <c r="P53" i="15"/>
  <c r="P53" i="18"/>
  <c r="P53" i="20"/>
  <c r="G51" i="20"/>
  <c r="G51" i="18"/>
  <c r="S52" i="15"/>
  <c r="S52" i="18"/>
  <c r="S52" i="20"/>
  <c r="W51" i="15"/>
  <c r="W51" i="18"/>
  <c r="W51" i="20"/>
  <c r="V51" i="15"/>
  <c r="V51" i="18"/>
  <c r="V51" i="20"/>
  <c r="G34" i="13"/>
  <c r="O20" i="15"/>
  <c r="C52" i="17"/>
  <c r="Q19" i="15"/>
  <c r="Q19" i="18"/>
  <c r="E51" i="17"/>
  <c r="X50" i="15"/>
  <c r="X50" i="18"/>
  <c r="X50" i="20"/>
  <c r="D52" i="20"/>
  <c r="D52" i="18"/>
  <c r="T18" i="18"/>
  <c r="T18" i="20"/>
  <c r="Q19" i="20"/>
  <c r="O20" i="18"/>
  <c r="O20" i="20"/>
  <c r="U18" i="18"/>
  <c r="U18" i="20"/>
  <c r="AE21" i="97"/>
  <c r="AA22" i="97"/>
  <c r="AD21" i="97"/>
  <c r="R18" i="15"/>
  <c r="B52" i="17"/>
  <c r="E34" i="13"/>
  <c r="H50" i="17"/>
  <c r="E51" i="20"/>
  <c r="E51" i="18"/>
  <c r="C52" i="20"/>
  <c r="C52" i="18"/>
  <c r="W17" i="15"/>
  <c r="W17" i="18"/>
  <c r="F51" i="20"/>
  <c r="F51" i="18"/>
  <c r="O53" i="15"/>
  <c r="O53" i="18"/>
  <c r="O53" i="20"/>
  <c r="V17" i="15"/>
  <c r="G50" i="17"/>
  <c r="Q52" i="15"/>
  <c r="Q52" i="18"/>
  <c r="Q52" i="20"/>
  <c r="D51" i="17"/>
  <c r="P19" i="15"/>
  <c r="P19" i="18"/>
  <c r="P19" i="20"/>
  <c r="J50" i="20"/>
  <c r="J50" i="18"/>
  <c r="S18" i="15"/>
  <c r="I50" i="20"/>
  <c r="I50" i="18"/>
  <c r="T51" i="15"/>
  <c r="T51" i="18"/>
  <c r="T51" i="20"/>
  <c r="U51" i="15"/>
  <c r="U51" i="18"/>
  <c r="U51" i="20"/>
  <c r="R18" i="18"/>
  <c r="S18" i="18"/>
  <c r="S18" i="20"/>
  <c r="R18" i="20"/>
  <c r="W17" i="20"/>
  <c r="V17" i="18"/>
  <c r="V17" i="20"/>
  <c r="J12" i="27"/>
  <c r="Q13" i="32"/>
  <c r="I17" i="97"/>
  <c r="AC21" i="97"/>
  <c r="AF20" i="97"/>
  <c r="AB21" i="97"/>
  <c r="AG20" i="97"/>
  <c r="Z22" i="97"/>
  <c r="V50" i="15"/>
  <c r="V50" i="18"/>
  <c r="V50" i="20"/>
  <c r="D51" i="20"/>
  <c r="D51" i="18"/>
  <c r="T17" i="15"/>
  <c r="S51" i="15"/>
  <c r="S51" i="18"/>
  <c r="S51" i="20"/>
  <c r="D34" i="13"/>
  <c r="R51" i="15"/>
  <c r="R51" i="18"/>
  <c r="R51" i="20"/>
  <c r="F34" i="13"/>
  <c r="F50" i="17"/>
  <c r="W50" i="15"/>
  <c r="W50" i="18"/>
  <c r="W50" i="20"/>
  <c r="Q18" i="15"/>
  <c r="P52" i="15"/>
  <c r="P52" i="18"/>
  <c r="P52" i="20"/>
  <c r="H50" i="20"/>
  <c r="H50" i="18"/>
  <c r="K49" i="17"/>
  <c r="U17" i="15"/>
  <c r="B52" i="20"/>
  <c r="B52" i="18"/>
  <c r="E50" i="17"/>
  <c r="C51" i="17"/>
  <c r="G50" i="20"/>
  <c r="G50" i="18"/>
  <c r="O19" i="15"/>
  <c r="K12" i="27"/>
  <c r="R13" i="32"/>
  <c r="J17" i="97"/>
  <c r="Q18" i="18"/>
  <c r="Q18" i="20"/>
  <c r="T17" i="18"/>
  <c r="T17" i="20"/>
  <c r="H12" i="27"/>
  <c r="O13" i="32"/>
  <c r="G17" i="97"/>
  <c r="U17" i="18"/>
  <c r="U17" i="20"/>
  <c r="O19" i="18"/>
  <c r="O19" i="20"/>
  <c r="AD20" i="97"/>
  <c r="Y22" i="97"/>
  <c r="AA21" i="97"/>
  <c r="AE20" i="97"/>
  <c r="P18" i="15"/>
  <c r="C34" i="13"/>
  <c r="E50" i="20"/>
  <c r="E50" i="18"/>
  <c r="O52" i="15"/>
  <c r="O52" i="18"/>
  <c r="O52" i="20"/>
  <c r="S17" i="15"/>
  <c r="S17" i="18"/>
  <c r="S17" i="20"/>
  <c r="Q51" i="15"/>
  <c r="Q51" i="18"/>
  <c r="Q51" i="20"/>
  <c r="B51" i="17"/>
  <c r="R17" i="15"/>
  <c r="X16" i="15"/>
  <c r="D50" i="17"/>
  <c r="K16" i="22"/>
  <c r="K3" i="22"/>
  <c r="T50" i="15"/>
  <c r="T50" i="18"/>
  <c r="T50" i="20"/>
  <c r="K49" i="20"/>
  <c r="K49" i="18"/>
  <c r="U50" i="15"/>
  <c r="U50" i="18"/>
  <c r="U50" i="20"/>
  <c r="C51" i="20"/>
  <c r="C51" i="18"/>
  <c r="F50" i="20"/>
  <c r="F50" i="18"/>
  <c r="P18" i="18"/>
  <c r="P18" i="20"/>
  <c r="I12" i="27"/>
  <c r="P13" i="32"/>
  <c r="H17" i="97"/>
  <c r="X16" i="18"/>
  <c r="X16" i="20"/>
  <c r="L11" i="27"/>
  <c r="S12" i="32"/>
  <c r="K16" i="97"/>
  <c r="R17" i="18"/>
  <c r="R17" i="20"/>
  <c r="F12" i="27"/>
  <c r="M13" i="32"/>
  <c r="E17" i="97"/>
  <c r="L17" i="26"/>
  <c r="AC20" i="97"/>
  <c r="Z21" i="97"/>
  <c r="AB20" i="97"/>
  <c r="AH19" i="97"/>
  <c r="J49" i="17"/>
  <c r="G12" i="27"/>
  <c r="N13" i="32"/>
  <c r="F17" i="97"/>
  <c r="C50" i="17"/>
  <c r="S50" i="15"/>
  <c r="S50" i="18"/>
  <c r="S50" i="20"/>
  <c r="P51" i="15"/>
  <c r="P51" i="18"/>
  <c r="P51" i="20"/>
  <c r="O18" i="15"/>
  <c r="I49" i="17"/>
  <c r="R50" i="15"/>
  <c r="R50" i="18"/>
  <c r="R50" i="20"/>
  <c r="X49" i="15"/>
  <c r="X49" i="18"/>
  <c r="X49" i="20"/>
  <c r="Q17" i="15"/>
  <c r="B51" i="18"/>
  <c r="B51" i="20"/>
  <c r="B34" i="13"/>
  <c r="D50" i="20"/>
  <c r="D50" i="18"/>
  <c r="K48" i="17"/>
  <c r="O18" i="18"/>
  <c r="O18" i="20"/>
  <c r="Q17" i="18"/>
  <c r="Q17" i="20"/>
  <c r="E12" i="27"/>
  <c r="L13" i="32"/>
  <c r="D17" i="97"/>
  <c r="AA20" i="97"/>
  <c r="L16" i="26"/>
  <c r="Y21" i="97"/>
  <c r="I16" i="22"/>
  <c r="I3" i="22"/>
  <c r="X15" i="15"/>
  <c r="V16" i="15"/>
  <c r="C50" i="20"/>
  <c r="C50" i="18"/>
  <c r="K48" i="20"/>
  <c r="K48" i="18"/>
  <c r="B50" i="17"/>
  <c r="P17" i="15"/>
  <c r="J49" i="20"/>
  <c r="J49" i="18"/>
  <c r="G49" i="17"/>
  <c r="H49" i="17"/>
  <c r="I49" i="20"/>
  <c r="I49" i="18"/>
  <c r="Q50" i="15"/>
  <c r="Q50" i="18"/>
  <c r="Q50" i="20"/>
  <c r="O51" i="15"/>
  <c r="O51" i="18"/>
  <c r="O51" i="20"/>
  <c r="W16" i="15"/>
  <c r="P17" i="18"/>
  <c r="P17" i="20"/>
  <c r="D12" i="27"/>
  <c r="K13" i="32"/>
  <c r="C17" i="97"/>
  <c r="X15" i="18"/>
  <c r="X15" i="20"/>
  <c r="W16" i="18"/>
  <c r="W16" i="20"/>
  <c r="K11" i="27"/>
  <c r="R12" i="32"/>
  <c r="J16" i="97"/>
  <c r="V16" i="18"/>
  <c r="V16" i="20"/>
  <c r="J11" i="27"/>
  <c r="Q12" i="32"/>
  <c r="I16" i="97"/>
  <c r="AF19" i="97"/>
  <c r="AG19" i="97"/>
  <c r="AH18" i="97"/>
  <c r="Z20" i="97"/>
  <c r="U16" i="15"/>
  <c r="H49" i="18"/>
  <c r="H49" i="20"/>
  <c r="G49" i="20"/>
  <c r="G49" i="18"/>
  <c r="B50" i="20"/>
  <c r="B50" i="18"/>
  <c r="W49" i="15"/>
  <c r="W49" i="18"/>
  <c r="W49" i="20"/>
  <c r="J48" i="17"/>
  <c r="J16" i="22"/>
  <c r="J3" i="22"/>
  <c r="L10" i="27"/>
  <c r="S11" i="32"/>
  <c r="K15" i="97"/>
  <c r="X48" i="15"/>
  <c r="X48" i="18"/>
  <c r="X48" i="20"/>
  <c r="P50" i="15"/>
  <c r="P50" i="18"/>
  <c r="P50" i="20"/>
  <c r="I48" i="17"/>
  <c r="E49" i="17"/>
  <c r="V49" i="15"/>
  <c r="V49" i="18"/>
  <c r="V49" i="20"/>
  <c r="T16" i="15"/>
  <c r="O17" i="15"/>
  <c r="K47" i="17"/>
  <c r="O17" i="18"/>
  <c r="O17" i="20"/>
  <c r="U16" i="18"/>
  <c r="U16" i="20"/>
  <c r="I11" i="27"/>
  <c r="P12" i="32"/>
  <c r="H16" i="97"/>
  <c r="T16" i="18"/>
  <c r="T16" i="20"/>
  <c r="AD19" i="97"/>
  <c r="AE19" i="97"/>
  <c r="L15" i="26"/>
  <c r="Y20" i="97"/>
  <c r="H48" i="17"/>
  <c r="K47" i="20"/>
  <c r="K47" i="18"/>
  <c r="G16" i="22"/>
  <c r="G3" i="22"/>
  <c r="J48" i="20"/>
  <c r="J48" i="18"/>
  <c r="O50" i="15"/>
  <c r="O50" i="18"/>
  <c r="O50" i="20"/>
  <c r="H16" i="22"/>
  <c r="H3" i="22"/>
  <c r="I48" i="20"/>
  <c r="I48" i="18"/>
  <c r="D49" i="17"/>
  <c r="W15" i="15"/>
  <c r="F49" i="17"/>
  <c r="R16" i="15"/>
  <c r="R16" i="18"/>
  <c r="R16" i="20"/>
  <c r="E49" i="20"/>
  <c r="E49" i="18"/>
  <c r="X14" i="15"/>
  <c r="G48" i="17"/>
  <c r="V15" i="15"/>
  <c r="T49" i="15"/>
  <c r="T49" i="18"/>
  <c r="T49" i="20"/>
  <c r="U49" i="15"/>
  <c r="U49" i="18"/>
  <c r="U49" i="20"/>
  <c r="V15" i="18"/>
  <c r="V15" i="20"/>
  <c r="W15" i="18"/>
  <c r="W15" i="20"/>
  <c r="X14" i="18"/>
  <c r="X14" i="20"/>
  <c r="C12" i="27"/>
  <c r="J13" i="32"/>
  <c r="B17" i="97"/>
  <c r="H11" i="27"/>
  <c r="O12" i="32"/>
  <c r="G16" i="97"/>
  <c r="AG18" i="97"/>
  <c r="AB19" i="97"/>
  <c r="AH17" i="97"/>
  <c r="AF18" i="97"/>
  <c r="F11" i="27"/>
  <c r="M12" i="32"/>
  <c r="E16" i="97"/>
  <c r="K10" i="27"/>
  <c r="R11" i="32"/>
  <c r="J15" i="97"/>
  <c r="J10" i="27"/>
  <c r="Q11" i="32"/>
  <c r="I15" i="97"/>
  <c r="S16" i="15"/>
  <c r="D16" i="22"/>
  <c r="D3" i="22"/>
  <c r="C49" i="17"/>
  <c r="K46" i="17"/>
  <c r="Q16" i="15"/>
  <c r="Q16" i="18"/>
  <c r="D49" i="20"/>
  <c r="D49" i="18"/>
  <c r="X47" i="15"/>
  <c r="X47" i="18"/>
  <c r="X47" i="20"/>
  <c r="G48" i="20"/>
  <c r="G48" i="18"/>
  <c r="R49" i="15"/>
  <c r="R49" i="18"/>
  <c r="R49" i="20"/>
  <c r="F16" i="22"/>
  <c r="F3" i="22"/>
  <c r="J47" i="17"/>
  <c r="V48" i="15"/>
  <c r="V48" i="18"/>
  <c r="V48" i="20"/>
  <c r="W48" i="15"/>
  <c r="W48" i="18"/>
  <c r="W48" i="20"/>
  <c r="U15" i="15"/>
  <c r="U15" i="18"/>
  <c r="I47" i="17"/>
  <c r="T15" i="15"/>
  <c r="E48" i="17"/>
  <c r="F49" i="20"/>
  <c r="F49" i="18"/>
  <c r="E16" i="22"/>
  <c r="E3" i="22"/>
  <c r="H48" i="20"/>
  <c r="H48" i="18"/>
  <c r="Q16" i="20"/>
  <c r="L9" i="27"/>
  <c r="S10" i="32"/>
  <c r="K14" i="97"/>
  <c r="T15" i="18"/>
  <c r="U15" i="20"/>
  <c r="S16" i="18"/>
  <c r="S16" i="20"/>
  <c r="G11" i="27"/>
  <c r="N12" i="32"/>
  <c r="F16" i="97"/>
  <c r="T15" i="20"/>
  <c r="H10" i="27"/>
  <c r="O11" i="32"/>
  <c r="G15" i="97"/>
  <c r="AE18" i="97"/>
  <c r="AC19" i="97"/>
  <c r="AD18" i="97"/>
  <c r="AA19" i="97"/>
  <c r="S49" i="15"/>
  <c r="S49" i="18"/>
  <c r="S49" i="20"/>
  <c r="G47" i="17"/>
  <c r="E11" i="27"/>
  <c r="L12" i="32"/>
  <c r="D16" i="97"/>
  <c r="K46" i="20"/>
  <c r="K46" i="18"/>
  <c r="P16" i="15"/>
  <c r="C16" i="22"/>
  <c r="C3" i="22"/>
  <c r="B49" i="17"/>
  <c r="X13" i="15"/>
  <c r="R15" i="15"/>
  <c r="W14" i="15"/>
  <c r="U48" i="15"/>
  <c r="U48" i="18"/>
  <c r="U48" i="20"/>
  <c r="V14" i="15"/>
  <c r="T48" i="15"/>
  <c r="T48" i="18"/>
  <c r="T48" i="20"/>
  <c r="E48" i="20"/>
  <c r="E48" i="18"/>
  <c r="I47" i="20"/>
  <c r="I47" i="18"/>
  <c r="H47" i="17"/>
  <c r="J47" i="20"/>
  <c r="J47" i="18"/>
  <c r="Q49" i="15"/>
  <c r="Q49" i="18"/>
  <c r="Q49" i="20"/>
  <c r="D48" i="17"/>
  <c r="C49" i="20"/>
  <c r="C49" i="18"/>
  <c r="F48" i="17"/>
  <c r="I10" i="27"/>
  <c r="P11" i="32"/>
  <c r="H15" i="97"/>
  <c r="V14" i="18"/>
  <c r="V14" i="20"/>
  <c r="R15" i="18"/>
  <c r="R15" i="20"/>
  <c r="F10" i="27"/>
  <c r="M11" i="32"/>
  <c r="E15" i="97"/>
  <c r="P16" i="18"/>
  <c r="P16" i="20"/>
  <c r="W14" i="18"/>
  <c r="W14" i="20"/>
  <c r="K9" i="27"/>
  <c r="R10" i="32"/>
  <c r="J14" i="97"/>
  <c r="X13" i="18"/>
  <c r="X13" i="20"/>
  <c r="L8" i="27"/>
  <c r="S9" i="32"/>
  <c r="K13" i="97"/>
  <c r="Z19" i="97"/>
  <c r="AF17" i="97"/>
  <c r="AH16" i="97"/>
  <c r="AB18" i="97"/>
  <c r="AG17" i="97"/>
  <c r="D11" i="27"/>
  <c r="K12" i="32"/>
  <c r="C16" i="97"/>
  <c r="P49" i="15"/>
  <c r="P49" i="18"/>
  <c r="P49" i="20"/>
  <c r="H47" i="20"/>
  <c r="H47" i="18"/>
  <c r="R48" i="15"/>
  <c r="R48" i="18"/>
  <c r="R48" i="20"/>
  <c r="C48" i="17"/>
  <c r="T14" i="15"/>
  <c r="D48" i="20"/>
  <c r="D48" i="18"/>
  <c r="W47" i="15"/>
  <c r="W47" i="18"/>
  <c r="W47" i="20"/>
  <c r="U14" i="15"/>
  <c r="V47" i="15"/>
  <c r="V47" i="18"/>
  <c r="V47" i="20"/>
  <c r="S15" i="15"/>
  <c r="Q15" i="15"/>
  <c r="I46" i="17"/>
  <c r="J46" i="17"/>
  <c r="E47" i="17"/>
  <c r="J9" i="27"/>
  <c r="Q10" i="32"/>
  <c r="I14" i="97"/>
  <c r="O16" i="15"/>
  <c r="B49" i="20"/>
  <c r="B49" i="18"/>
  <c r="F48" i="20"/>
  <c r="F48" i="18"/>
  <c r="K45" i="17"/>
  <c r="X46" i="15"/>
  <c r="X46" i="18"/>
  <c r="X46" i="20"/>
  <c r="G47" i="20"/>
  <c r="G47" i="18"/>
  <c r="S15" i="18"/>
  <c r="S15" i="20"/>
  <c r="O16" i="18"/>
  <c r="O16" i="20"/>
  <c r="T14" i="18"/>
  <c r="T14" i="20"/>
  <c r="Q15" i="18"/>
  <c r="Q15" i="20"/>
  <c r="U14" i="18"/>
  <c r="U14" i="20"/>
  <c r="AE17" i="97"/>
  <c r="AD17" i="97"/>
  <c r="AC18" i="97"/>
  <c r="AA18" i="97"/>
  <c r="L14" i="26"/>
  <c r="Y19" i="97"/>
  <c r="C11" i="27"/>
  <c r="J12" i="32"/>
  <c r="B16" i="97"/>
  <c r="T47" i="15"/>
  <c r="T47" i="18"/>
  <c r="T47" i="20"/>
  <c r="S48" i="15"/>
  <c r="S48" i="18"/>
  <c r="S48" i="20"/>
  <c r="O49" i="15"/>
  <c r="O49" i="18"/>
  <c r="O49" i="20"/>
  <c r="R14" i="15"/>
  <c r="J46" i="20"/>
  <c r="J46" i="18"/>
  <c r="I46" i="20"/>
  <c r="I46" i="18"/>
  <c r="F47" i="17"/>
  <c r="Q48" i="15"/>
  <c r="Q48" i="18"/>
  <c r="Q48" i="20"/>
  <c r="C48" i="20"/>
  <c r="C48" i="18"/>
  <c r="B16" i="22"/>
  <c r="B3" i="22"/>
  <c r="K45" i="20"/>
  <c r="K45" i="18"/>
  <c r="E47" i="20"/>
  <c r="E47" i="18"/>
  <c r="W13" i="15"/>
  <c r="V13" i="15"/>
  <c r="V13" i="18"/>
  <c r="H46" i="17"/>
  <c r="G46" i="17"/>
  <c r="P15" i="15"/>
  <c r="P15" i="18"/>
  <c r="X12" i="15"/>
  <c r="B48" i="17"/>
  <c r="D47" i="17"/>
  <c r="U47" i="15"/>
  <c r="U47" i="18"/>
  <c r="U47" i="20"/>
  <c r="G10" i="27"/>
  <c r="N11" i="32"/>
  <c r="F15" i="97"/>
  <c r="H9" i="27"/>
  <c r="O10" i="32"/>
  <c r="G14" i="97"/>
  <c r="I9" i="27"/>
  <c r="P10" i="32"/>
  <c r="H14" i="97"/>
  <c r="R14" i="18"/>
  <c r="R14" i="20"/>
  <c r="W13" i="18"/>
  <c r="W13" i="20"/>
  <c r="E10" i="27"/>
  <c r="L11" i="32"/>
  <c r="D15" i="97"/>
  <c r="V13" i="20"/>
  <c r="J8" i="27"/>
  <c r="Q9" i="32"/>
  <c r="I13" i="97"/>
  <c r="P15" i="20"/>
  <c r="D10" i="27"/>
  <c r="K11" i="32"/>
  <c r="C15" i="97"/>
  <c r="X12" i="18"/>
  <c r="X12" i="20"/>
  <c r="AG16" i="97"/>
  <c r="AF16" i="97"/>
  <c r="Z18" i="97"/>
  <c r="AH15" i="97"/>
  <c r="AB17" i="97"/>
  <c r="X11" i="15"/>
  <c r="J45" i="17"/>
  <c r="G46" i="20"/>
  <c r="G46" i="18"/>
  <c r="U13" i="15"/>
  <c r="S14" i="15"/>
  <c r="S14" i="18"/>
  <c r="D47" i="20"/>
  <c r="D47" i="18"/>
  <c r="I45" i="17"/>
  <c r="Q14" i="15"/>
  <c r="P48" i="15"/>
  <c r="P48" i="18"/>
  <c r="P48" i="20"/>
  <c r="W46" i="15"/>
  <c r="W46" i="18"/>
  <c r="W46" i="20"/>
  <c r="R47" i="15"/>
  <c r="R47" i="18"/>
  <c r="R47" i="20"/>
  <c r="B48" i="20"/>
  <c r="B48" i="18"/>
  <c r="C47" i="17"/>
  <c r="O15" i="15"/>
  <c r="O15" i="18"/>
  <c r="T13" i="15"/>
  <c r="H46" i="20"/>
  <c r="H46" i="18"/>
  <c r="X45" i="15"/>
  <c r="X45" i="18"/>
  <c r="X45" i="20"/>
  <c r="F47" i="20"/>
  <c r="F47" i="18"/>
  <c r="V46" i="15"/>
  <c r="V46" i="18"/>
  <c r="V46" i="20"/>
  <c r="E46" i="17"/>
  <c r="U13" i="18"/>
  <c r="U13" i="20"/>
  <c r="K8" i="27"/>
  <c r="R9" i="32"/>
  <c r="J13" i="97"/>
  <c r="F9" i="27"/>
  <c r="M10" i="32"/>
  <c r="E14" i="97"/>
  <c r="L7" i="27"/>
  <c r="S8" i="32"/>
  <c r="K12" i="97"/>
  <c r="Q14" i="18"/>
  <c r="Q14" i="20"/>
  <c r="E9" i="27"/>
  <c r="L10" i="32"/>
  <c r="D14" i="97"/>
  <c r="T13" i="18"/>
  <c r="T13" i="20"/>
  <c r="H8" i="27"/>
  <c r="O9" i="32"/>
  <c r="G13" i="97"/>
  <c r="O15" i="20"/>
  <c r="S14" i="20"/>
  <c r="G9" i="27"/>
  <c r="N10" i="32"/>
  <c r="F14" i="97"/>
  <c r="AC17" i="97"/>
  <c r="AA17" i="97"/>
  <c r="AE16" i="97"/>
  <c r="AD16" i="97"/>
  <c r="Y18" i="97"/>
  <c r="C47" i="20"/>
  <c r="C47" i="18"/>
  <c r="I45" i="20"/>
  <c r="I45" i="18"/>
  <c r="H45" i="17"/>
  <c r="E46" i="20"/>
  <c r="E46" i="18"/>
  <c r="P14" i="15"/>
  <c r="W12" i="15"/>
  <c r="R13" i="15"/>
  <c r="U46" i="15"/>
  <c r="U46" i="18"/>
  <c r="U46" i="20"/>
  <c r="B47" i="17"/>
  <c r="K44" i="20"/>
  <c r="O48" i="15"/>
  <c r="O48" i="18"/>
  <c r="O48" i="20"/>
  <c r="S47" i="15"/>
  <c r="S47" i="18"/>
  <c r="S47" i="20"/>
  <c r="G45" i="17"/>
  <c r="D46" i="17"/>
  <c r="V12" i="15"/>
  <c r="Q47" i="15"/>
  <c r="Q47" i="18"/>
  <c r="Q47" i="20"/>
  <c r="F46" i="17"/>
  <c r="T46" i="15"/>
  <c r="T46" i="18"/>
  <c r="T46" i="20"/>
  <c r="J45" i="20"/>
  <c r="J45" i="18"/>
  <c r="X11" i="18"/>
  <c r="X11" i="20"/>
  <c r="I8" i="27"/>
  <c r="P9" i="32"/>
  <c r="H13" i="97"/>
  <c r="W12" i="18"/>
  <c r="W12" i="20"/>
  <c r="K7" i="27"/>
  <c r="R8" i="32"/>
  <c r="J12" i="97"/>
  <c r="V12" i="18"/>
  <c r="V12" i="20"/>
  <c r="C10" i="27"/>
  <c r="J11" i="32"/>
  <c r="B15" i="97"/>
  <c r="R13" i="18"/>
  <c r="R13" i="20"/>
  <c r="F8" i="27"/>
  <c r="M9" i="32"/>
  <c r="E13" i="97"/>
  <c r="P14" i="18"/>
  <c r="P14" i="20"/>
  <c r="L13" i="26"/>
  <c r="AH14" i="97"/>
  <c r="AB16" i="97"/>
  <c r="AG15" i="97"/>
  <c r="Z17" i="97"/>
  <c r="AF15" i="97"/>
  <c r="L6" i="27"/>
  <c r="S7" i="32"/>
  <c r="K11" i="97"/>
  <c r="W11" i="15"/>
  <c r="Q13" i="15"/>
  <c r="U12" i="15"/>
  <c r="G45" i="20"/>
  <c r="G45" i="18"/>
  <c r="P47" i="15"/>
  <c r="P47" i="18"/>
  <c r="P47" i="20"/>
  <c r="R46" i="15"/>
  <c r="R46" i="18"/>
  <c r="R46" i="20"/>
  <c r="W45" i="15"/>
  <c r="W45" i="18"/>
  <c r="W45" i="20"/>
  <c r="T12" i="15"/>
  <c r="O14" i="15"/>
  <c r="O14" i="18"/>
  <c r="H45" i="20"/>
  <c r="H45" i="18"/>
  <c r="S13" i="15"/>
  <c r="D46" i="20"/>
  <c r="D46" i="18"/>
  <c r="C46" i="17"/>
  <c r="E45" i="17"/>
  <c r="V45" i="15"/>
  <c r="V45" i="18"/>
  <c r="V45" i="20"/>
  <c r="F46" i="20"/>
  <c r="F46" i="18"/>
  <c r="V11" i="15"/>
  <c r="X44" i="15"/>
  <c r="X44" i="18"/>
  <c r="X44" i="20"/>
  <c r="B47" i="18"/>
  <c r="B47" i="20"/>
  <c r="U12" i="18"/>
  <c r="U12" i="20"/>
  <c r="D9" i="27"/>
  <c r="K10" i="32"/>
  <c r="C14" i="97"/>
  <c r="S13" i="18"/>
  <c r="J7" i="27"/>
  <c r="Q8" i="32"/>
  <c r="I12" i="97"/>
  <c r="O14" i="20"/>
  <c r="C9" i="27"/>
  <c r="J10" i="32"/>
  <c r="B14" i="97"/>
  <c r="T12" i="18"/>
  <c r="T12" i="20"/>
  <c r="H7" i="27"/>
  <c r="O8" i="32"/>
  <c r="G12" i="97"/>
  <c r="Q13" i="18"/>
  <c r="Q13" i="20"/>
  <c r="E8" i="27"/>
  <c r="L9" i="32"/>
  <c r="D13" i="97"/>
  <c r="S13" i="20"/>
  <c r="G8" i="27"/>
  <c r="N9" i="32"/>
  <c r="F13" i="97"/>
  <c r="Y17" i="97"/>
  <c r="AD15" i="97"/>
  <c r="AC16" i="97"/>
  <c r="AA16" i="97"/>
  <c r="AE15" i="97"/>
  <c r="K12" i="22"/>
  <c r="F45" i="17"/>
  <c r="T45" i="15"/>
  <c r="T45" i="18"/>
  <c r="T45" i="20"/>
  <c r="D45" i="17"/>
  <c r="W11" i="18"/>
  <c r="E45" i="20"/>
  <c r="E45" i="18"/>
  <c r="P13" i="15"/>
  <c r="V11" i="18"/>
  <c r="V11" i="20"/>
  <c r="I44" i="20"/>
  <c r="B46" i="17"/>
  <c r="U11" i="15"/>
  <c r="W11" i="20"/>
  <c r="T11" i="15"/>
  <c r="O47" i="15"/>
  <c r="O47" i="18"/>
  <c r="O47" i="20"/>
  <c r="X10" i="15"/>
  <c r="S46" i="15"/>
  <c r="S46" i="18"/>
  <c r="S46" i="20"/>
  <c r="R12" i="15"/>
  <c r="R12" i="18"/>
  <c r="R12" i="20"/>
  <c r="C46" i="20"/>
  <c r="C46" i="18"/>
  <c r="Q46" i="15"/>
  <c r="Q46" i="18"/>
  <c r="Q46" i="20"/>
  <c r="U45" i="15"/>
  <c r="U45" i="18"/>
  <c r="U45" i="20"/>
  <c r="J44" i="20"/>
  <c r="I7" i="27"/>
  <c r="P8" i="32"/>
  <c r="H12" i="97"/>
  <c r="P13" i="18"/>
  <c r="P13" i="20"/>
  <c r="L12" i="26"/>
  <c r="AG14" i="97"/>
  <c r="Z16" i="97"/>
  <c r="AB15" i="97"/>
  <c r="AF14" i="97"/>
  <c r="F7" i="27"/>
  <c r="M8" i="32"/>
  <c r="E12" i="97"/>
  <c r="K6" i="27"/>
  <c r="R7" i="32"/>
  <c r="J11" i="97"/>
  <c r="R45" i="15"/>
  <c r="R45" i="18"/>
  <c r="R45" i="20"/>
  <c r="G44" i="20"/>
  <c r="S12" i="15"/>
  <c r="S12" i="18"/>
  <c r="X11" i="22"/>
  <c r="J6" i="27"/>
  <c r="Q7" i="32"/>
  <c r="I11" i="97"/>
  <c r="T11" i="18"/>
  <c r="T11" i="20"/>
  <c r="Q12" i="15"/>
  <c r="W44" i="15"/>
  <c r="W44" i="18"/>
  <c r="W44" i="20"/>
  <c r="P46" i="15"/>
  <c r="P46" i="18"/>
  <c r="P46" i="20"/>
  <c r="X10" i="18"/>
  <c r="X10" i="20"/>
  <c r="U11" i="18"/>
  <c r="U11" i="20"/>
  <c r="X43" i="15"/>
  <c r="X43" i="18"/>
  <c r="X43" i="20"/>
  <c r="C45" i="17"/>
  <c r="O13" i="15"/>
  <c r="O13" i="18"/>
  <c r="F45" i="20"/>
  <c r="F45" i="18"/>
  <c r="H44" i="20"/>
  <c r="R11" i="15"/>
  <c r="B46" i="20"/>
  <c r="B46" i="18"/>
  <c r="V44" i="15"/>
  <c r="V44" i="18"/>
  <c r="V44" i="20"/>
  <c r="D45" i="20"/>
  <c r="D45" i="18"/>
  <c r="S12" i="20"/>
  <c r="O13" i="20"/>
  <c r="D8" i="27"/>
  <c r="K9" i="32"/>
  <c r="C13" i="97"/>
  <c r="Q12" i="18"/>
  <c r="Q12" i="20"/>
  <c r="AH43" i="97"/>
  <c r="AC15" i="97"/>
  <c r="AE14" i="97"/>
  <c r="AH31" i="97"/>
  <c r="AA15" i="97"/>
  <c r="AD14" i="97"/>
  <c r="L11" i="26"/>
  <c r="Y16" i="97"/>
  <c r="AH13" i="97"/>
  <c r="L5" i="27"/>
  <c r="S6" i="32"/>
  <c r="K10" i="97"/>
  <c r="C8" i="27"/>
  <c r="J9" i="32"/>
  <c r="B13" i="97"/>
  <c r="I12" i="22"/>
  <c r="K11" i="22"/>
  <c r="G7" i="27"/>
  <c r="N8" i="32"/>
  <c r="F12" i="97"/>
  <c r="I6" i="27"/>
  <c r="P7" i="32"/>
  <c r="H11" i="97"/>
  <c r="U44" i="15"/>
  <c r="U44" i="18"/>
  <c r="U44" i="20"/>
  <c r="J12" i="22"/>
  <c r="S45" i="15"/>
  <c r="S45" i="18"/>
  <c r="S45" i="20"/>
  <c r="B45" i="17"/>
  <c r="C45" i="20"/>
  <c r="C45" i="18"/>
  <c r="W10" i="15"/>
  <c r="Q11" i="15"/>
  <c r="E44" i="20"/>
  <c r="W11" i="22"/>
  <c r="V10" i="15"/>
  <c r="H6" i="27"/>
  <c r="O7" i="32"/>
  <c r="G11" i="97"/>
  <c r="S11" i="15"/>
  <c r="R11" i="18"/>
  <c r="R11" i="20"/>
  <c r="P12" i="15"/>
  <c r="P12" i="18"/>
  <c r="L31" i="27"/>
  <c r="S32" i="32"/>
  <c r="K36" i="97"/>
  <c r="Q45" i="15"/>
  <c r="Q45" i="18"/>
  <c r="Q45" i="20"/>
  <c r="O46" i="15"/>
  <c r="O46" i="18"/>
  <c r="O46" i="20"/>
  <c r="X9" i="15"/>
  <c r="T44" i="15"/>
  <c r="T44" i="18"/>
  <c r="T44" i="20"/>
  <c r="E7" i="27"/>
  <c r="L8" i="32"/>
  <c r="D12" i="97"/>
  <c r="P12" i="20"/>
  <c r="D7" i="27"/>
  <c r="K8" i="32"/>
  <c r="C12" i="97"/>
  <c r="AB14" i="97"/>
  <c r="Z15" i="97"/>
  <c r="AG43" i="97"/>
  <c r="H12" i="22"/>
  <c r="F6" i="27"/>
  <c r="M7" i="32"/>
  <c r="E11" i="97"/>
  <c r="T11" i="22"/>
  <c r="W10" i="18"/>
  <c r="W10" i="20"/>
  <c r="O12" i="15"/>
  <c r="T10" i="15"/>
  <c r="Q11" i="18"/>
  <c r="Q11" i="20"/>
  <c r="P45" i="15"/>
  <c r="P45" i="18"/>
  <c r="P45" i="20"/>
  <c r="B45" i="18"/>
  <c r="B45" i="20"/>
  <c r="X10" i="22"/>
  <c r="V10" i="18"/>
  <c r="V10" i="20"/>
  <c r="S11" i="18"/>
  <c r="S11" i="20"/>
  <c r="W43" i="15"/>
  <c r="W43" i="18"/>
  <c r="W43" i="20"/>
  <c r="F44" i="20"/>
  <c r="P11" i="15"/>
  <c r="X9" i="18"/>
  <c r="X9" i="20"/>
  <c r="D44" i="20"/>
  <c r="G12" i="22"/>
  <c r="X42" i="15"/>
  <c r="X42" i="18"/>
  <c r="X42" i="20"/>
  <c r="K31" i="27"/>
  <c r="R32" i="32"/>
  <c r="J36" i="97"/>
  <c r="R44" i="15"/>
  <c r="R44" i="18"/>
  <c r="R44" i="20"/>
  <c r="U10" i="15"/>
  <c r="V43" i="15"/>
  <c r="V43" i="18"/>
  <c r="V43" i="20"/>
  <c r="V11" i="22"/>
  <c r="O12" i="18"/>
  <c r="O12" i="20"/>
  <c r="AC14" i="97"/>
  <c r="AH12" i="97"/>
  <c r="AG31" i="97"/>
  <c r="L10" i="26"/>
  <c r="Y15" i="97"/>
  <c r="AH42" i="97"/>
  <c r="AG13" i="97"/>
  <c r="AF13" i="97"/>
  <c r="AF43" i="97"/>
  <c r="AF31" i="97"/>
  <c r="AA14" i="97"/>
  <c r="AH30" i="97"/>
  <c r="AD43" i="97"/>
  <c r="E12" i="22"/>
  <c r="J11" i="22"/>
  <c r="J5" i="27"/>
  <c r="Q6" i="32"/>
  <c r="I10" i="97"/>
  <c r="K10" i="22"/>
  <c r="L20" i="27"/>
  <c r="S21" i="32"/>
  <c r="K25" i="97"/>
  <c r="L4" i="27"/>
  <c r="S5" i="32"/>
  <c r="K9" i="97"/>
  <c r="I11" i="22"/>
  <c r="U43" i="15"/>
  <c r="U43" i="18"/>
  <c r="U43" i="20"/>
  <c r="C44" i="20"/>
  <c r="E6" i="27"/>
  <c r="L7" i="32"/>
  <c r="D11" i="97"/>
  <c r="W9" i="15"/>
  <c r="T43" i="15"/>
  <c r="T43" i="18"/>
  <c r="T43" i="20"/>
  <c r="T10" i="18"/>
  <c r="T10" i="20"/>
  <c r="V9" i="15"/>
  <c r="P11" i="18"/>
  <c r="P11" i="20"/>
  <c r="L30" i="27"/>
  <c r="S31" i="32"/>
  <c r="K35" i="97"/>
  <c r="U10" i="18"/>
  <c r="U10" i="20"/>
  <c r="Q44" i="15"/>
  <c r="Q44" i="18"/>
  <c r="Q44" i="20"/>
  <c r="H31" i="27"/>
  <c r="O32" i="32"/>
  <c r="G36" i="97"/>
  <c r="J31" i="27"/>
  <c r="Q32" i="32"/>
  <c r="I36" i="97"/>
  <c r="C7" i="27"/>
  <c r="J8" i="32"/>
  <c r="B12" i="97"/>
  <c r="R10" i="15"/>
  <c r="G6" i="27"/>
  <c r="N7" i="32"/>
  <c r="F11" i="97"/>
  <c r="S44" i="15"/>
  <c r="S44" i="18"/>
  <c r="S44" i="20"/>
  <c r="O45" i="15"/>
  <c r="O45" i="18"/>
  <c r="O45" i="20"/>
  <c r="K5" i="27"/>
  <c r="R6" i="32"/>
  <c r="J10" i="97"/>
  <c r="O11" i="15"/>
  <c r="U11" i="22"/>
  <c r="X8" i="15"/>
  <c r="AE43" i="97"/>
  <c r="AE31" i="97"/>
  <c r="AE13" i="97"/>
  <c r="AD31" i="97"/>
  <c r="AD13" i="97"/>
  <c r="Z14" i="97"/>
  <c r="D6" i="27"/>
  <c r="K7" i="32"/>
  <c r="C11" i="97"/>
  <c r="I5" i="27"/>
  <c r="P6" i="32"/>
  <c r="H10" i="97"/>
  <c r="F12" i="22"/>
  <c r="H5" i="27"/>
  <c r="O6" i="32"/>
  <c r="G10" i="97"/>
  <c r="H11" i="22"/>
  <c r="G11" i="22"/>
  <c r="D12" i="22"/>
  <c r="P44" i="15"/>
  <c r="P44" i="18"/>
  <c r="P44" i="20"/>
  <c r="V9" i="18"/>
  <c r="V9" i="20"/>
  <c r="X9" i="22"/>
  <c r="I31" i="27"/>
  <c r="P32" i="32"/>
  <c r="H36" i="97"/>
  <c r="S10" i="15"/>
  <c r="R10" i="18"/>
  <c r="R10" i="20"/>
  <c r="W42" i="15"/>
  <c r="W42" i="18"/>
  <c r="W42" i="20"/>
  <c r="W10" i="22"/>
  <c r="O11" i="18"/>
  <c r="O11" i="20"/>
  <c r="R43" i="15"/>
  <c r="R43" i="18"/>
  <c r="R43" i="20"/>
  <c r="T9" i="15"/>
  <c r="U9" i="15"/>
  <c r="W9" i="18"/>
  <c r="W9" i="20"/>
  <c r="V42" i="15"/>
  <c r="V42" i="18"/>
  <c r="V42" i="20"/>
  <c r="Q10" i="15"/>
  <c r="B44" i="20"/>
  <c r="X41" i="15"/>
  <c r="X41" i="18"/>
  <c r="X41" i="20"/>
  <c r="V10" i="22"/>
  <c r="R11" i="22"/>
  <c r="AH11" i="97"/>
  <c r="X8" i="18"/>
  <c r="AH29" i="97"/>
  <c r="AF30" i="97"/>
  <c r="AH41" i="97"/>
  <c r="AB31" i="97"/>
  <c r="AG12" i="97"/>
  <c r="AF12" i="97"/>
  <c r="AG30" i="97"/>
  <c r="AF42" i="97"/>
  <c r="AB43" i="97"/>
  <c r="Y14" i="97"/>
  <c r="AB13" i="97"/>
  <c r="AG42" i="97"/>
  <c r="C12" i="22"/>
  <c r="J10" i="22"/>
  <c r="L19" i="27"/>
  <c r="S20" i="32"/>
  <c r="K24" i="97"/>
  <c r="K20" i="27"/>
  <c r="R21" i="32"/>
  <c r="J25" i="97"/>
  <c r="J20" i="27"/>
  <c r="Q21" i="32"/>
  <c r="I25" i="97"/>
  <c r="E11" i="22"/>
  <c r="I10" i="22"/>
  <c r="K4" i="27"/>
  <c r="R5" i="32"/>
  <c r="J9" i="97"/>
  <c r="F5" i="27"/>
  <c r="M6" i="32"/>
  <c r="E10" i="97"/>
  <c r="U42" i="15"/>
  <c r="U42" i="18"/>
  <c r="U42" i="20"/>
  <c r="F31" i="27"/>
  <c r="M32" i="32"/>
  <c r="E36" i="97"/>
  <c r="S43" i="15"/>
  <c r="S43" i="18"/>
  <c r="S43" i="20"/>
  <c r="C6" i="27"/>
  <c r="J7" i="32"/>
  <c r="B11" i="97"/>
  <c r="Q10" i="18"/>
  <c r="Q10" i="20"/>
  <c r="T42" i="15"/>
  <c r="T42" i="18"/>
  <c r="T42" i="20"/>
  <c r="J4" i="27"/>
  <c r="Q5" i="32"/>
  <c r="I9" i="97"/>
  <c r="S10" i="18"/>
  <c r="S10" i="20"/>
  <c r="J30" i="27"/>
  <c r="Q31" i="32"/>
  <c r="I35" i="97"/>
  <c r="X8" i="22"/>
  <c r="L9" i="26"/>
  <c r="Q43" i="15"/>
  <c r="Q43" i="18"/>
  <c r="Q43" i="20"/>
  <c r="T9" i="18"/>
  <c r="T9" i="20"/>
  <c r="L29" i="27"/>
  <c r="S30" i="32"/>
  <c r="K34" i="97"/>
  <c r="P10" i="15"/>
  <c r="T10" i="22"/>
  <c r="K30" i="27"/>
  <c r="R31" i="32"/>
  <c r="J35" i="97"/>
  <c r="O44" i="15"/>
  <c r="O44" i="18"/>
  <c r="O44" i="20"/>
  <c r="U9" i="18"/>
  <c r="U9" i="20"/>
  <c r="R9" i="15"/>
  <c r="K9" i="22"/>
  <c r="Q11" i="22"/>
  <c r="U10" i="22"/>
  <c r="S11" i="22"/>
  <c r="X8" i="20"/>
  <c r="X7" i="15"/>
  <c r="V8" i="15"/>
  <c r="W8" i="15"/>
  <c r="AD42" i="97"/>
  <c r="AE42" i="97"/>
  <c r="AC31" i="97"/>
  <c r="AA13" i="97"/>
  <c r="AH40" i="97"/>
  <c r="AA31" i="97"/>
  <c r="AE12" i="97"/>
  <c r="AD30" i="97"/>
  <c r="AD12" i="97"/>
  <c r="AC13" i="97"/>
  <c r="AC43" i="97"/>
  <c r="AA43" i="97"/>
  <c r="AE30" i="97"/>
  <c r="G10" i="22"/>
  <c r="D11" i="22"/>
  <c r="B12" i="22"/>
  <c r="I4" i="27"/>
  <c r="P5" i="32"/>
  <c r="H9" i="97"/>
  <c r="H20" i="27"/>
  <c r="O21" i="32"/>
  <c r="G25" i="97"/>
  <c r="H10" i="22"/>
  <c r="S10" i="22"/>
  <c r="P10" i="18"/>
  <c r="I30" i="27"/>
  <c r="P31" i="32"/>
  <c r="H35" i="97"/>
  <c r="O10" i="15"/>
  <c r="P10" i="20"/>
  <c r="G5" i="27"/>
  <c r="N6" i="32"/>
  <c r="F10" i="97"/>
  <c r="W41" i="15"/>
  <c r="L28" i="27"/>
  <c r="S29" i="32"/>
  <c r="K33" i="97"/>
  <c r="R42" i="15"/>
  <c r="V9" i="22"/>
  <c r="W9" i="22"/>
  <c r="E5" i="27"/>
  <c r="L6" i="32"/>
  <c r="D10" i="97"/>
  <c r="H4" i="27"/>
  <c r="O5" i="32"/>
  <c r="G9" i="97"/>
  <c r="H30" i="27"/>
  <c r="O31" i="32"/>
  <c r="G35" i="97"/>
  <c r="I20" i="27"/>
  <c r="P21" i="32"/>
  <c r="H25" i="97"/>
  <c r="Q9" i="15"/>
  <c r="S9" i="15"/>
  <c r="R9" i="18"/>
  <c r="R9" i="20"/>
  <c r="G31" i="27"/>
  <c r="N32" i="32"/>
  <c r="F36" i="97"/>
  <c r="E31" i="27"/>
  <c r="L32" i="32"/>
  <c r="D36" i="97"/>
  <c r="V41" i="15"/>
  <c r="X40" i="15"/>
  <c r="X40" i="18"/>
  <c r="X40" i="20"/>
  <c r="F11" i="22"/>
  <c r="W41" i="18"/>
  <c r="W41" i="20"/>
  <c r="R42" i="18"/>
  <c r="R42" i="20"/>
  <c r="P43" i="15"/>
  <c r="P43" i="18"/>
  <c r="P43" i="20"/>
  <c r="R10" i="22"/>
  <c r="P11" i="22"/>
  <c r="V41" i="18"/>
  <c r="V41" i="20"/>
  <c r="L3" i="27"/>
  <c r="S4" i="32"/>
  <c r="K8" i="97"/>
  <c r="W8" i="18"/>
  <c r="T8" i="15"/>
  <c r="U8" i="15"/>
  <c r="V8" i="18"/>
  <c r="AF11" i="97"/>
  <c r="X7" i="18"/>
  <c r="AG29" i="97"/>
  <c r="AF41" i="97"/>
  <c r="AB12" i="97"/>
  <c r="Z13" i="97"/>
  <c r="AB42" i="97"/>
  <c r="Z43" i="97"/>
  <c r="AF29" i="97"/>
  <c r="AG41" i="97"/>
  <c r="AC42" i="97"/>
  <c r="AH28" i="97"/>
  <c r="Z31" i="97"/>
  <c r="AB30" i="97"/>
  <c r="F20" i="27"/>
  <c r="M21" i="32"/>
  <c r="E25" i="97"/>
  <c r="I9" i="22"/>
  <c r="J9" i="22"/>
  <c r="F4" i="27"/>
  <c r="M5" i="32"/>
  <c r="E9" i="97"/>
  <c r="L18" i="27"/>
  <c r="S19" i="32"/>
  <c r="K23" i="97"/>
  <c r="K8" i="22"/>
  <c r="K19" i="27"/>
  <c r="R20" i="32"/>
  <c r="J24" i="97"/>
  <c r="J19" i="27"/>
  <c r="Q20" i="32"/>
  <c r="I24" i="97"/>
  <c r="E10" i="22"/>
  <c r="K29" i="27"/>
  <c r="R30" i="32"/>
  <c r="J34" i="97"/>
  <c r="C11" i="22"/>
  <c r="U9" i="22"/>
  <c r="Q10" i="22"/>
  <c r="D31" i="27"/>
  <c r="K32" i="32"/>
  <c r="C36" i="97"/>
  <c r="D5" i="27"/>
  <c r="K6" i="32"/>
  <c r="C10" i="97"/>
  <c r="F30" i="27"/>
  <c r="M31" i="32"/>
  <c r="E35" i="97"/>
  <c r="P9" i="15"/>
  <c r="T41" i="15"/>
  <c r="T41" i="18"/>
  <c r="T41" i="20"/>
  <c r="S9" i="18"/>
  <c r="S9" i="20"/>
  <c r="S42" i="15"/>
  <c r="S42" i="18"/>
  <c r="S42" i="20"/>
  <c r="Q42" i="15"/>
  <c r="Q42" i="18"/>
  <c r="Q42" i="20"/>
  <c r="P10" i="22"/>
  <c r="Q9" i="18"/>
  <c r="Q9" i="20"/>
  <c r="J29" i="27"/>
  <c r="Q30" i="32"/>
  <c r="I34" i="97"/>
  <c r="U41" i="15"/>
  <c r="U41" i="18"/>
  <c r="U41" i="20"/>
  <c r="O10" i="18"/>
  <c r="O10" i="20"/>
  <c r="G30" i="27"/>
  <c r="N31" i="32"/>
  <c r="F35" i="97"/>
  <c r="O43" i="15"/>
  <c r="O43" i="18"/>
  <c r="O43" i="20"/>
  <c r="O11" i="22"/>
  <c r="T9" i="22"/>
  <c r="AH10" i="97"/>
  <c r="AG11" i="97"/>
  <c r="W8" i="20"/>
  <c r="V8" i="20"/>
  <c r="X7" i="20"/>
  <c r="W7" i="15"/>
  <c r="U8" i="18"/>
  <c r="R8" i="15"/>
  <c r="T8" i="18"/>
  <c r="V7" i="15"/>
  <c r="X6" i="15"/>
  <c r="Y43" i="97"/>
  <c r="AC12" i="97"/>
  <c r="AE41" i="97"/>
  <c r="AC30" i="97"/>
  <c r="Y13" i="97"/>
  <c r="AD29" i="97"/>
  <c r="AA12" i="97"/>
  <c r="L26" i="26"/>
  <c r="Y31" i="97"/>
  <c r="AD41" i="97"/>
  <c r="Z42" i="97"/>
  <c r="AE29" i="97"/>
  <c r="AA42" i="97"/>
  <c r="AA30" i="97"/>
  <c r="B11" i="22"/>
  <c r="E20" i="27"/>
  <c r="L21" i="32"/>
  <c r="D25" i="97"/>
  <c r="G9" i="22"/>
  <c r="E4" i="27"/>
  <c r="L5" i="32"/>
  <c r="D9" i="97"/>
  <c r="G4" i="27"/>
  <c r="N5" i="32"/>
  <c r="F9" i="97"/>
  <c r="D10" i="22"/>
  <c r="C5" i="27"/>
  <c r="J6" i="32"/>
  <c r="B10" i="97"/>
  <c r="H9" i="22"/>
  <c r="F10" i="22"/>
  <c r="I19" i="27"/>
  <c r="P20" i="32"/>
  <c r="H24" i="97"/>
  <c r="G20" i="27"/>
  <c r="N21" i="32"/>
  <c r="F25" i="97"/>
  <c r="V40" i="15"/>
  <c r="V40" i="18"/>
  <c r="P9" i="18"/>
  <c r="P9" i="20"/>
  <c r="O9" i="15"/>
  <c r="E30" i="27"/>
  <c r="L31" i="32"/>
  <c r="D35" i="97"/>
  <c r="P42" i="15"/>
  <c r="P42" i="18"/>
  <c r="P42" i="20"/>
  <c r="X7" i="22"/>
  <c r="V8" i="22"/>
  <c r="X39" i="15"/>
  <c r="X39" i="18"/>
  <c r="H29" i="27"/>
  <c r="O30" i="32"/>
  <c r="G34" i="97"/>
  <c r="W40" i="15"/>
  <c r="C31" i="27"/>
  <c r="J32" i="32"/>
  <c r="B36" i="97"/>
  <c r="D30" i="27"/>
  <c r="K31" i="32"/>
  <c r="C35" i="97"/>
  <c r="R41" i="15"/>
  <c r="I29" i="27"/>
  <c r="P30" i="32"/>
  <c r="H34" i="97"/>
  <c r="H19" i="27"/>
  <c r="O20" i="32"/>
  <c r="G24" i="97"/>
  <c r="R9" i="22"/>
  <c r="W8" i="22"/>
  <c r="W40" i="18"/>
  <c r="W40" i="20"/>
  <c r="R41" i="18"/>
  <c r="R41" i="20"/>
  <c r="J3" i="27"/>
  <c r="Q4" i="32"/>
  <c r="I8" i="97"/>
  <c r="V40" i="20"/>
  <c r="X39" i="20"/>
  <c r="AD11" i="97"/>
  <c r="K3" i="27"/>
  <c r="R4" i="32"/>
  <c r="J8" i="97"/>
  <c r="R8" i="18"/>
  <c r="T7" i="15"/>
  <c r="AH9" i="97"/>
  <c r="X6" i="18"/>
  <c r="S8" i="15"/>
  <c r="S41" i="18"/>
  <c r="S41" i="20"/>
  <c r="U7" i="15"/>
  <c r="V7" i="18"/>
  <c r="U8" i="20"/>
  <c r="L38" i="26"/>
  <c r="AG10" i="97"/>
  <c r="W7" i="18"/>
  <c r="Q8" i="15"/>
  <c r="T8" i="20"/>
  <c r="L8" i="26"/>
  <c r="O10" i="22"/>
  <c r="AH39" i="97"/>
  <c r="AH27" i="97"/>
  <c r="Z12" i="97"/>
  <c r="Z30" i="97"/>
  <c r="AG40" i="97"/>
  <c r="AF28" i="97"/>
  <c r="AB29" i="97"/>
  <c r="AB41" i="97"/>
  <c r="AG28" i="97"/>
  <c r="L37" i="26"/>
  <c r="Y42" i="97"/>
  <c r="AF40" i="97"/>
  <c r="K18" i="27"/>
  <c r="R19" i="32"/>
  <c r="J23" i="97"/>
  <c r="D4" i="27"/>
  <c r="K5" i="32"/>
  <c r="C9" i="97"/>
  <c r="D20" i="27"/>
  <c r="K21" i="32"/>
  <c r="C25" i="97"/>
  <c r="K7" i="22"/>
  <c r="I8" i="22"/>
  <c r="C10" i="22"/>
  <c r="E9" i="22"/>
  <c r="S41" i="15"/>
  <c r="K28" i="27"/>
  <c r="R29" i="32"/>
  <c r="J33" i="97"/>
  <c r="Q41" i="15"/>
  <c r="T40" i="15"/>
  <c r="O42" i="15"/>
  <c r="O42" i="18"/>
  <c r="O42" i="20"/>
  <c r="J28" i="27"/>
  <c r="Q29" i="32"/>
  <c r="I33" i="97"/>
  <c r="U40" i="15"/>
  <c r="U40" i="18"/>
  <c r="U40" i="20"/>
  <c r="S9" i="22"/>
  <c r="T8" i="22"/>
  <c r="W7" i="22"/>
  <c r="L17" i="27"/>
  <c r="S18" i="32"/>
  <c r="K22" i="97"/>
  <c r="F29" i="27"/>
  <c r="M30" i="32"/>
  <c r="E34" i="97"/>
  <c r="Q41" i="18"/>
  <c r="Q41" i="20"/>
  <c r="T40" i="18"/>
  <c r="F19" i="27"/>
  <c r="M20" i="32"/>
  <c r="E24" i="97"/>
  <c r="J8" i="22"/>
  <c r="L27" i="27"/>
  <c r="S28" i="32"/>
  <c r="K32" i="97"/>
  <c r="O9" i="18"/>
  <c r="O9" i="20"/>
  <c r="U8" i="22"/>
  <c r="Q9" i="22"/>
  <c r="J18" i="27"/>
  <c r="Q19" i="32"/>
  <c r="I23" i="97"/>
  <c r="X6" i="20"/>
  <c r="AB11" i="97"/>
  <c r="T40" i="20"/>
  <c r="H18" i="27"/>
  <c r="O19" i="32"/>
  <c r="G23" i="97"/>
  <c r="W7" i="20"/>
  <c r="R8" i="20"/>
  <c r="V7" i="20"/>
  <c r="C30" i="27"/>
  <c r="J31" i="32"/>
  <c r="B35" i="97"/>
  <c r="R40" i="18"/>
  <c r="R40" i="20"/>
  <c r="AF10" i="97"/>
  <c r="V6" i="15"/>
  <c r="AC11" i="97"/>
  <c r="S8" i="18"/>
  <c r="W6" i="15"/>
  <c r="AE11" i="97"/>
  <c r="H3" i="27"/>
  <c r="O4" i="32"/>
  <c r="G8" i="97"/>
  <c r="X5" i="15"/>
  <c r="AA11" i="97"/>
  <c r="Q8" i="18"/>
  <c r="T7" i="18"/>
  <c r="I3" i="27"/>
  <c r="P4" i="32"/>
  <c r="H8" i="97"/>
  <c r="U7" i="18"/>
  <c r="AE10" i="97"/>
  <c r="R7" i="15"/>
  <c r="P8" i="15"/>
  <c r="AE28" i="97"/>
  <c r="AC29" i="97"/>
  <c r="AE40" i="97"/>
  <c r="AG39" i="97"/>
  <c r="Y30" i="97"/>
  <c r="AA29" i="97"/>
  <c r="AC41" i="97"/>
  <c r="AA41" i="97"/>
  <c r="L7" i="26"/>
  <c r="Y12" i="97"/>
  <c r="AD28" i="97"/>
  <c r="AD40" i="97"/>
  <c r="C4" i="27"/>
  <c r="J5" i="32"/>
  <c r="B9" i="97"/>
  <c r="B10" i="22"/>
  <c r="E19" i="27"/>
  <c r="L20" i="32"/>
  <c r="D24" i="97"/>
  <c r="I18" i="27"/>
  <c r="P19" i="32"/>
  <c r="H23" i="97"/>
  <c r="G8" i="22"/>
  <c r="H8" i="22"/>
  <c r="Q8" i="22"/>
  <c r="X38" i="15"/>
  <c r="X38" i="18"/>
  <c r="X38" i="20"/>
  <c r="G29" i="27"/>
  <c r="N30" i="32"/>
  <c r="F34" i="97"/>
  <c r="V39" i="15"/>
  <c r="R8" i="22"/>
  <c r="P9" i="22"/>
  <c r="X6" i="22"/>
  <c r="E29" i="27"/>
  <c r="L30" i="32"/>
  <c r="D34" i="97"/>
  <c r="K27" i="27"/>
  <c r="R28" i="32"/>
  <c r="J32" i="97"/>
  <c r="C20" i="27"/>
  <c r="J21" i="32"/>
  <c r="B25" i="97"/>
  <c r="R40" i="15"/>
  <c r="G19" i="27"/>
  <c r="N20" i="32"/>
  <c r="F24" i="97"/>
  <c r="I28" i="27"/>
  <c r="P29" i="32"/>
  <c r="H33" i="97"/>
  <c r="D9" i="22"/>
  <c r="H28" i="27"/>
  <c r="O29" i="32"/>
  <c r="G33" i="97"/>
  <c r="P41" i="15"/>
  <c r="P41" i="18"/>
  <c r="W39" i="15"/>
  <c r="W39" i="18"/>
  <c r="V7" i="22"/>
  <c r="W39" i="20"/>
  <c r="F9" i="22"/>
  <c r="V39" i="18"/>
  <c r="V39" i="20"/>
  <c r="J17" i="27"/>
  <c r="Q18" i="32"/>
  <c r="I22" i="97"/>
  <c r="U7" i="20"/>
  <c r="F3" i="27"/>
  <c r="M4" i="32"/>
  <c r="E8" i="97"/>
  <c r="S8" i="20"/>
  <c r="P41" i="20"/>
  <c r="D19" i="27"/>
  <c r="K20" i="32"/>
  <c r="C24" i="97"/>
  <c r="L25" i="26"/>
  <c r="U6" i="15"/>
  <c r="AB10" i="97"/>
  <c r="R7" i="18"/>
  <c r="Q8" i="20"/>
  <c r="AG9" i="97"/>
  <c r="W6" i="18"/>
  <c r="O8" i="15"/>
  <c r="X5" i="18"/>
  <c r="Q7" i="15"/>
  <c r="T6" i="15"/>
  <c r="P8" i="18"/>
  <c r="V6" i="18"/>
  <c r="AF9" i="97"/>
  <c r="S7" i="15"/>
  <c r="T7" i="20"/>
  <c r="Z41" i="97"/>
  <c r="AF27" i="97"/>
  <c r="Z29" i="97"/>
  <c r="AH26" i="97"/>
  <c r="AA40" i="97"/>
  <c r="AH38" i="97"/>
  <c r="AB40" i="97"/>
  <c r="AG27" i="97"/>
  <c r="AF39" i="97"/>
  <c r="AB28" i="97"/>
  <c r="I7" i="22"/>
  <c r="K6" i="22"/>
  <c r="E8" i="22"/>
  <c r="J7" i="22"/>
  <c r="L16" i="27"/>
  <c r="S17" i="32"/>
  <c r="K21" i="97"/>
  <c r="K17" i="27"/>
  <c r="R18" i="32"/>
  <c r="J22" i="97"/>
  <c r="J27" i="27"/>
  <c r="Q28" i="32"/>
  <c r="I32" i="97"/>
  <c r="T39" i="15"/>
  <c r="O41" i="15"/>
  <c r="F18" i="27"/>
  <c r="M19" i="32"/>
  <c r="E23" i="97"/>
  <c r="Q40" i="15"/>
  <c r="U7" i="22"/>
  <c r="O9" i="22"/>
  <c r="L26" i="27"/>
  <c r="S27" i="32"/>
  <c r="K31" i="97"/>
  <c r="P8" i="22"/>
  <c r="S40" i="15"/>
  <c r="D29" i="27"/>
  <c r="K30" i="32"/>
  <c r="C34" i="97"/>
  <c r="E28" i="27"/>
  <c r="L29" i="32"/>
  <c r="D33" i="97"/>
  <c r="U39" i="15"/>
  <c r="F28" i="27"/>
  <c r="M29" i="32"/>
  <c r="E33" i="97"/>
  <c r="Q40" i="18"/>
  <c r="Q40" i="20"/>
  <c r="C9" i="22"/>
  <c r="T7" i="22"/>
  <c r="S8" i="22"/>
  <c r="S40" i="18"/>
  <c r="S40" i="20"/>
  <c r="O41" i="18"/>
  <c r="O41" i="20"/>
  <c r="AH8" i="97"/>
  <c r="P8" i="20"/>
  <c r="R7" i="20"/>
  <c r="T39" i="18"/>
  <c r="T39" i="20"/>
  <c r="H17" i="27"/>
  <c r="O18" i="32"/>
  <c r="G22" i="97"/>
  <c r="U39" i="18"/>
  <c r="U39" i="20"/>
  <c r="G3" i="27"/>
  <c r="N4" i="32"/>
  <c r="F8" i="97"/>
  <c r="X5" i="20"/>
  <c r="V5" i="15"/>
  <c r="AD9" i="97"/>
  <c r="T6" i="18"/>
  <c r="W6" i="20"/>
  <c r="V6" i="20"/>
  <c r="Q7" i="18"/>
  <c r="E3" i="27"/>
  <c r="L4" i="32"/>
  <c r="D8" i="97"/>
  <c r="R6" i="15"/>
  <c r="W5" i="15"/>
  <c r="X4" i="15"/>
  <c r="Z11" i="97"/>
  <c r="P7" i="15"/>
  <c r="AD10" i="97"/>
  <c r="O8" i="18"/>
  <c r="U6" i="18"/>
  <c r="U6" i="20"/>
  <c r="S7" i="18"/>
  <c r="AC40" i="97"/>
  <c r="AE27" i="97"/>
  <c r="Z40" i="97"/>
  <c r="AA28" i="97"/>
  <c r="L36" i="26"/>
  <c r="Y41" i="97"/>
  <c r="AA10" i="97"/>
  <c r="AD27" i="97"/>
  <c r="AD39" i="97"/>
  <c r="AC28" i="97"/>
  <c r="Y29" i="97"/>
  <c r="AE39" i="97"/>
  <c r="E18" i="27"/>
  <c r="L19" i="32"/>
  <c r="D23" i="97"/>
  <c r="F8" i="22"/>
  <c r="C19" i="27"/>
  <c r="J20" i="32"/>
  <c r="B24" i="97"/>
  <c r="B9" i="22"/>
  <c r="G7" i="22"/>
  <c r="D8" i="22"/>
  <c r="I17" i="27"/>
  <c r="P18" i="32"/>
  <c r="H22" i="97"/>
  <c r="H7" i="22"/>
  <c r="D28" i="27"/>
  <c r="K29" i="32"/>
  <c r="C33" i="97"/>
  <c r="I27" i="27"/>
  <c r="P28" i="32"/>
  <c r="H32" i="97"/>
  <c r="P40" i="15"/>
  <c r="P40" i="18"/>
  <c r="P40" i="20"/>
  <c r="R7" i="22"/>
  <c r="V6" i="22"/>
  <c r="G28" i="27"/>
  <c r="N29" i="32"/>
  <c r="F33" i="97"/>
  <c r="G18" i="27"/>
  <c r="N19" i="32"/>
  <c r="F23" i="97"/>
  <c r="X37" i="15"/>
  <c r="K3" i="14"/>
  <c r="V38" i="15"/>
  <c r="V38" i="18"/>
  <c r="V38" i="20"/>
  <c r="W38" i="15"/>
  <c r="R39" i="15"/>
  <c r="R39" i="18"/>
  <c r="H27" i="27"/>
  <c r="O28" i="32"/>
  <c r="G32" i="97"/>
  <c r="C29" i="27"/>
  <c r="J30" i="32"/>
  <c r="B34" i="97"/>
  <c r="W6" i="22"/>
  <c r="X5" i="22"/>
  <c r="T6" i="20"/>
  <c r="L24" i="26"/>
  <c r="R39" i="20"/>
  <c r="W38" i="18"/>
  <c r="W38" i="20"/>
  <c r="Y11" i="97"/>
  <c r="X37" i="18"/>
  <c r="X37" i="20"/>
  <c r="L15" i="27"/>
  <c r="S16" i="32"/>
  <c r="K20" i="97"/>
  <c r="AE9" i="97"/>
  <c r="D3" i="27"/>
  <c r="K4" i="32"/>
  <c r="C8" i="97"/>
  <c r="L6" i="26"/>
  <c r="O8" i="20"/>
  <c r="S7" i="20"/>
  <c r="Z10" i="97"/>
  <c r="P7" i="18"/>
  <c r="R6" i="18"/>
  <c r="T5" i="15"/>
  <c r="S6" i="15"/>
  <c r="U5" i="15"/>
  <c r="AC10" i="97"/>
  <c r="X4" i="18"/>
  <c r="O7" i="15"/>
  <c r="Q7" i="20"/>
  <c r="W5" i="18"/>
  <c r="V5" i="18"/>
  <c r="Q6" i="15"/>
  <c r="AB39" i="97"/>
  <c r="AB27" i="97"/>
  <c r="AG38" i="97"/>
  <c r="Z28" i="97"/>
  <c r="AH25" i="97"/>
  <c r="AF26" i="97"/>
  <c r="AG26" i="97"/>
  <c r="AF38" i="97"/>
  <c r="AH37" i="97"/>
  <c r="I6" i="22"/>
  <c r="J16" i="27"/>
  <c r="Q17" i="32"/>
  <c r="I21" i="97"/>
  <c r="D18" i="27"/>
  <c r="K19" i="32"/>
  <c r="C23" i="97"/>
  <c r="C8" i="22"/>
  <c r="E7" i="22"/>
  <c r="K5" i="22"/>
  <c r="K16" i="27"/>
  <c r="R17" i="32"/>
  <c r="J21" i="97"/>
  <c r="F17" i="27"/>
  <c r="M18" i="32"/>
  <c r="E22" i="97"/>
  <c r="J6" i="22"/>
  <c r="O40" i="15"/>
  <c r="K3" i="15"/>
  <c r="F27" i="27"/>
  <c r="M28" i="32"/>
  <c r="E32" i="97"/>
  <c r="K26" i="27"/>
  <c r="R27" i="32"/>
  <c r="J31" i="97"/>
  <c r="Q39" i="15"/>
  <c r="Q39" i="18"/>
  <c r="Q39" i="20"/>
  <c r="Q7" i="22"/>
  <c r="O8" i="22"/>
  <c r="S7" i="22"/>
  <c r="U38" i="15"/>
  <c r="U38" i="18"/>
  <c r="J26" i="27"/>
  <c r="Q27" i="32"/>
  <c r="I31" i="97"/>
  <c r="L25" i="27"/>
  <c r="S26" i="32"/>
  <c r="K30" i="97"/>
  <c r="S39" i="15"/>
  <c r="S39" i="18"/>
  <c r="T38" i="15"/>
  <c r="U6" i="22"/>
  <c r="T6" i="22"/>
  <c r="U38" i="20"/>
  <c r="O40" i="18"/>
  <c r="O40" i="20"/>
  <c r="T38" i="18"/>
  <c r="T38" i="20"/>
  <c r="S39" i="20"/>
  <c r="X4" i="20"/>
  <c r="AB9" i="97"/>
  <c r="P7" i="20"/>
  <c r="AG8" i="97"/>
  <c r="C3" i="27"/>
  <c r="J4" i="32"/>
  <c r="B8" i="97"/>
  <c r="R6" i="20"/>
  <c r="O7" i="18"/>
  <c r="Y10" i="97"/>
  <c r="R5" i="15"/>
  <c r="Q6" i="18"/>
  <c r="X3" i="15"/>
  <c r="K3" i="17"/>
  <c r="V5" i="20"/>
  <c r="AD8" i="97"/>
  <c r="T5" i="18"/>
  <c r="U5" i="18"/>
  <c r="V4" i="15"/>
  <c r="W5" i="20"/>
  <c r="W4" i="15"/>
  <c r="P6" i="15"/>
  <c r="S6" i="18"/>
  <c r="AC27" i="97"/>
  <c r="AD38" i="97"/>
  <c r="AE26" i="97"/>
  <c r="AE38" i="97"/>
  <c r="Y28" i="97"/>
  <c r="AA27" i="97"/>
  <c r="Y40" i="97"/>
  <c r="AD26" i="97"/>
  <c r="AC39" i="97"/>
  <c r="AA39" i="97"/>
  <c r="H6" i="22"/>
  <c r="I16" i="27"/>
  <c r="P17" i="32"/>
  <c r="H21" i="97"/>
  <c r="G6" i="22"/>
  <c r="F7" i="22"/>
  <c r="E17" i="27"/>
  <c r="L18" i="32"/>
  <c r="D22" i="97"/>
  <c r="D7" i="22"/>
  <c r="O7" i="22"/>
  <c r="G17" i="27"/>
  <c r="N18" i="32"/>
  <c r="F22" i="97"/>
  <c r="I26" i="27"/>
  <c r="P27" i="32"/>
  <c r="H31" i="97"/>
  <c r="V37" i="15"/>
  <c r="V37" i="18"/>
  <c r="I3" i="14"/>
  <c r="H16" i="27"/>
  <c r="O17" i="32"/>
  <c r="G21" i="97"/>
  <c r="P39" i="15"/>
  <c r="P39" i="18"/>
  <c r="C28" i="27"/>
  <c r="J29" i="32"/>
  <c r="B33" i="97"/>
  <c r="W5" i="22"/>
  <c r="R6" i="22"/>
  <c r="C18" i="27"/>
  <c r="J19" i="32"/>
  <c r="B23" i="97"/>
  <c r="W37" i="15"/>
  <c r="J3" i="14"/>
  <c r="H26" i="27"/>
  <c r="O27" i="32"/>
  <c r="G31" i="97"/>
  <c r="X36" i="15"/>
  <c r="X36" i="18"/>
  <c r="K2" i="14"/>
  <c r="R38" i="15"/>
  <c r="B8" i="22"/>
  <c r="G27" i="27"/>
  <c r="N28" i="32"/>
  <c r="F32" i="97"/>
  <c r="E27" i="27"/>
  <c r="L28" i="32"/>
  <c r="D32" i="97"/>
  <c r="X4" i="22"/>
  <c r="P7" i="22"/>
  <c r="V5" i="22"/>
  <c r="L35" i="26"/>
  <c r="V37" i="20"/>
  <c r="W37" i="18"/>
  <c r="W37" i="20"/>
  <c r="P39" i="20"/>
  <c r="R38" i="18"/>
  <c r="R38" i="20"/>
  <c r="Q6" i="20"/>
  <c r="X36" i="20"/>
  <c r="L14" i="27"/>
  <c r="S15" i="32"/>
  <c r="K19" i="97"/>
  <c r="AA9" i="97"/>
  <c r="T5" i="20"/>
  <c r="AC9" i="97"/>
  <c r="S5" i="15"/>
  <c r="O6" i="15"/>
  <c r="T4" i="15"/>
  <c r="U5" i="20"/>
  <c r="U4" i="15"/>
  <c r="W4" i="18"/>
  <c r="R5" i="18"/>
  <c r="Z9" i="97"/>
  <c r="P6" i="18"/>
  <c r="AE8" i="97"/>
  <c r="AF8" i="97"/>
  <c r="Q5" i="15"/>
  <c r="V4" i="18"/>
  <c r="O7" i="20"/>
  <c r="S6" i="20"/>
  <c r="K3" i="20"/>
  <c r="K3" i="18"/>
  <c r="X3" i="18"/>
  <c r="L23" i="26"/>
  <c r="AB38" i="97"/>
  <c r="Z39" i="97"/>
  <c r="AF25" i="97"/>
  <c r="Z27" i="97"/>
  <c r="AG37" i="97"/>
  <c r="Y39" i="97"/>
  <c r="AF37" i="97"/>
  <c r="AH36" i="97"/>
  <c r="AG25" i="97"/>
  <c r="AB26" i="97"/>
  <c r="AH24" i="97"/>
  <c r="R5" i="22"/>
  <c r="E6" i="22"/>
  <c r="C7" i="22"/>
  <c r="J15" i="27"/>
  <c r="Q16" i="32"/>
  <c r="I20" i="97"/>
  <c r="J5" i="22"/>
  <c r="D17" i="27"/>
  <c r="K18" i="32"/>
  <c r="C22" i="97"/>
  <c r="F16" i="27"/>
  <c r="M17" i="32"/>
  <c r="E21" i="97"/>
  <c r="K4" i="22"/>
  <c r="I5" i="22"/>
  <c r="K35" i="15"/>
  <c r="J3" i="15"/>
  <c r="D27" i="27"/>
  <c r="K28" i="32"/>
  <c r="C32" i="97"/>
  <c r="K15" i="27"/>
  <c r="R16" i="32"/>
  <c r="J20" i="97"/>
  <c r="K2" i="15"/>
  <c r="T37" i="15"/>
  <c r="G3" i="14"/>
  <c r="Q6" i="22"/>
  <c r="S6" i="22"/>
  <c r="Q38" i="15"/>
  <c r="Q38" i="18"/>
  <c r="F26" i="27"/>
  <c r="M27" i="32"/>
  <c r="E31" i="97"/>
  <c r="U37" i="15"/>
  <c r="U37" i="18"/>
  <c r="U37" i="20"/>
  <c r="H3" i="14"/>
  <c r="K25" i="27"/>
  <c r="R26" i="32"/>
  <c r="J30" i="97"/>
  <c r="O39" i="15"/>
  <c r="O39" i="18"/>
  <c r="C27" i="27"/>
  <c r="J28" i="32"/>
  <c r="B32" i="97"/>
  <c r="J25" i="27"/>
  <c r="Q26" i="32"/>
  <c r="I30" i="97"/>
  <c r="L24" i="27"/>
  <c r="S25" i="32"/>
  <c r="K29" i="97"/>
  <c r="T37" i="18"/>
  <c r="T37" i="20"/>
  <c r="S38" i="15"/>
  <c r="S38" i="18"/>
  <c r="S38" i="20"/>
  <c r="I3" i="15"/>
  <c r="T5" i="22"/>
  <c r="U5" i="22"/>
  <c r="Q38" i="20"/>
  <c r="O39" i="20"/>
  <c r="L5" i="26"/>
  <c r="X3" i="20"/>
  <c r="R5" i="20"/>
  <c r="AB8" i="97"/>
  <c r="P6" i="20"/>
  <c r="V3" i="15"/>
  <c r="I3" i="17"/>
  <c r="R4" i="15"/>
  <c r="X2" i="15"/>
  <c r="K2" i="17"/>
  <c r="V4" i="20"/>
  <c r="P5" i="15"/>
  <c r="AA8" i="97"/>
  <c r="Q5" i="18"/>
  <c r="T4" i="18"/>
  <c r="K35" i="18"/>
  <c r="O6" i="18"/>
  <c r="W3" i="15"/>
  <c r="J3" i="17"/>
  <c r="W4" i="20"/>
  <c r="S5" i="18"/>
  <c r="U4" i="18"/>
  <c r="L34" i="26"/>
  <c r="AD25" i="97"/>
  <c r="AA26" i="97"/>
  <c r="AE25" i="97"/>
  <c r="AC26" i="97"/>
  <c r="AA38" i="97"/>
  <c r="AE37" i="97"/>
  <c r="AC38" i="97"/>
  <c r="AD37" i="97"/>
  <c r="Y27" i="97"/>
  <c r="C17" i="27"/>
  <c r="J18" i="32"/>
  <c r="B22" i="97"/>
  <c r="F6" i="22"/>
  <c r="E16" i="27"/>
  <c r="L17" i="32"/>
  <c r="D21" i="97"/>
  <c r="H5" i="22"/>
  <c r="B7" i="22"/>
  <c r="G5" i="22"/>
  <c r="H15" i="27"/>
  <c r="O16" i="32"/>
  <c r="G20" i="97"/>
  <c r="W36" i="15"/>
  <c r="J2" i="14"/>
  <c r="G16" i="27"/>
  <c r="N17" i="32"/>
  <c r="F21" i="97"/>
  <c r="H25" i="27"/>
  <c r="O26" i="32"/>
  <c r="G30" i="97"/>
  <c r="V36" i="15"/>
  <c r="I2" i="14"/>
  <c r="G26" i="27"/>
  <c r="N27" i="32"/>
  <c r="F31" i="97"/>
  <c r="X35" i="15"/>
  <c r="K34" i="14"/>
  <c r="V4" i="22"/>
  <c r="X3" i="22"/>
  <c r="Q5" i="22"/>
  <c r="I15" i="27"/>
  <c r="P16" i="32"/>
  <c r="H20" i="97"/>
  <c r="R37" i="15"/>
  <c r="R37" i="18"/>
  <c r="R37" i="20"/>
  <c r="E3" i="14"/>
  <c r="H3" i="15"/>
  <c r="G3" i="15"/>
  <c r="I25" i="27"/>
  <c r="P26" i="32"/>
  <c r="H30" i="97"/>
  <c r="D6" i="22"/>
  <c r="F25" i="27"/>
  <c r="M26" i="32"/>
  <c r="E30" i="97"/>
  <c r="P38" i="15"/>
  <c r="P38" i="18"/>
  <c r="E26" i="27"/>
  <c r="L27" i="32"/>
  <c r="D31" i="97"/>
  <c r="W4" i="22"/>
  <c r="P6" i="22"/>
  <c r="P38" i="20"/>
  <c r="X35" i="18"/>
  <c r="X35" i="20"/>
  <c r="L4" i="26"/>
  <c r="Y9" i="97"/>
  <c r="W36" i="18"/>
  <c r="W36" i="20"/>
  <c r="V36" i="18"/>
  <c r="V36" i="20"/>
  <c r="T4" i="20"/>
  <c r="Q5" i="20"/>
  <c r="U4" i="20"/>
  <c r="O6" i="20"/>
  <c r="T3" i="15"/>
  <c r="G3" i="17"/>
  <c r="K2" i="20"/>
  <c r="K2" i="18"/>
  <c r="X2" i="18"/>
  <c r="S5" i="20"/>
  <c r="S4" i="15"/>
  <c r="O5" i="15"/>
  <c r="AC8" i="97"/>
  <c r="R4" i="18"/>
  <c r="T36" i="18"/>
  <c r="T36" i="20"/>
  <c r="J3" i="18"/>
  <c r="W3" i="18"/>
  <c r="J3" i="20"/>
  <c r="Z8" i="97"/>
  <c r="P5" i="18"/>
  <c r="I3" i="20"/>
  <c r="I3" i="18"/>
  <c r="V3" i="18"/>
  <c r="Q4" i="15"/>
  <c r="U3" i="15"/>
  <c r="H3" i="17"/>
  <c r="AB37" i="97"/>
  <c r="L22" i="26"/>
  <c r="Z38" i="97"/>
  <c r="AA37" i="97"/>
  <c r="AF36" i="97"/>
  <c r="AB25" i="97"/>
  <c r="AG24" i="97"/>
  <c r="AG36" i="97"/>
  <c r="Z26" i="97"/>
  <c r="AF24" i="97"/>
  <c r="AH35" i="97"/>
  <c r="K14" i="27"/>
  <c r="R15" i="32"/>
  <c r="J19" i="97"/>
  <c r="E5" i="22"/>
  <c r="C6" i="22"/>
  <c r="I4" i="22"/>
  <c r="F15" i="27"/>
  <c r="M16" i="32"/>
  <c r="E20" i="97"/>
  <c r="J14" i="27"/>
  <c r="Q15" i="32"/>
  <c r="I19" i="97"/>
  <c r="D16" i="27"/>
  <c r="K17" i="32"/>
  <c r="C21" i="97"/>
  <c r="E3" i="15"/>
  <c r="E25" i="27"/>
  <c r="L26" i="32"/>
  <c r="D30" i="97"/>
  <c r="U36" i="15"/>
  <c r="H2" i="14"/>
  <c r="J2" i="15"/>
  <c r="D26" i="27"/>
  <c r="K27" i="32"/>
  <c r="C31" i="97"/>
  <c r="Q37" i="15"/>
  <c r="Q37" i="18"/>
  <c r="Q37" i="20"/>
  <c r="D3" i="14"/>
  <c r="T36" i="15"/>
  <c r="G2" i="14"/>
  <c r="T4" i="22"/>
  <c r="U4" i="22"/>
  <c r="S5" i="22"/>
  <c r="O38" i="15"/>
  <c r="O38" i="18"/>
  <c r="J24" i="27"/>
  <c r="Q25" i="32"/>
  <c r="I29" i="97"/>
  <c r="I2" i="15"/>
  <c r="X2" i="22"/>
  <c r="L23" i="27"/>
  <c r="S24" i="32"/>
  <c r="K28" i="97"/>
  <c r="K34" i="15"/>
  <c r="K24" i="27"/>
  <c r="R25" i="32"/>
  <c r="J29" i="97"/>
  <c r="S37" i="15"/>
  <c r="F3" i="14"/>
  <c r="I35" i="15"/>
  <c r="I35" i="18"/>
  <c r="J35" i="15"/>
  <c r="O6" i="22"/>
  <c r="J4" i="22"/>
  <c r="S37" i="18"/>
  <c r="S37" i="20"/>
  <c r="O38" i="20"/>
  <c r="U36" i="18"/>
  <c r="U36" i="20"/>
  <c r="V3" i="20"/>
  <c r="R4" i="20"/>
  <c r="P5" i="20"/>
  <c r="R3" i="15"/>
  <c r="E3" i="17"/>
  <c r="H3" i="20"/>
  <c r="H3" i="18"/>
  <c r="U3" i="18"/>
  <c r="Q4" i="18"/>
  <c r="W3" i="20"/>
  <c r="V2" i="15"/>
  <c r="I2" i="17"/>
  <c r="J35" i="18"/>
  <c r="P4" i="15"/>
  <c r="X2" i="20"/>
  <c r="X34" i="15"/>
  <c r="K34" i="17"/>
  <c r="W2" i="15"/>
  <c r="J2" i="17"/>
  <c r="G3" i="18"/>
  <c r="T3" i="18"/>
  <c r="G3" i="20"/>
  <c r="S4" i="18"/>
  <c r="Y8" i="97"/>
  <c r="O5" i="18"/>
  <c r="AD24" i="97"/>
  <c r="AE24" i="97"/>
  <c r="AC37" i="97"/>
  <c r="AC25" i="97"/>
  <c r="Y38" i="97"/>
  <c r="AA25" i="97"/>
  <c r="AH34" i="97"/>
  <c r="AE36" i="97"/>
  <c r="AD36" i="97"/>
  <c r="L21" i="26"/>
  <c r="Y26" i="97"/>
  <c r="G15" i="27"/>
  <c r="N16" i="32"/>
  <c r="F20" i="97"/>
  <c r="C16" i="27"/>
  <c r="J17" i="32"/>
  <c r="B21" i="97"/>
  <c r="B6" i="22"/>
  <c r="F5" i="22"/>
  <c r="I14" i="27"/>
  <c r="P15" i="32"/>
  <c r="H19" i="97"/>
  <c r="G4" i="22"/>
  <c r="D5" i="22"/>
  <c r="H4" i="22"/>
  <c r="D3" i="15"/>
  <c r="F3" i="15"/>
  <c r="L22" i="27"/>
  <c r="S23" i="32"/>
  <c r="K27" i="97"/>
  <c r="G25" i="27"/>
  <c r="N26" i="32"/>
  <c r="F30" i="97"/>
  <c r="H24" i="27"/>
  <c r="O25" i="32"/>
  <c r="G29" i="97"/>
  <c r="P5" i="22"/>
  <c r="W35" i="15"/>
  <c r="J34" i="14"/>
  <c r="C26" i="27"/>
  <c r="J27" i="32"/>
  <c r="B31" i="97"/>
  <c r="H14" i="27"/>
  <c r="O15" i="32"/>
  <c r="G19" i="97"/>
  <c r="E15" i="27"/>
  <c r="L16" i="32"/>
  <c r="D20" i="97"/>
  <c r="R36" i="15"/>
  <c r="E2" i="14"/>
  <c r="G35" i="15"/>
  <c r="G35" i="18"/>
  <c r="H35" i="15"/>
  <c r="H35" i="18"/>
  <c r="P37" i="15"/>
  <c r="P37" i="18"/>
  <c r="P37" i="20"/>
  <c r="C3" i="14"/>
  <c r="V35" i="15"/>
  <c r="V35" i="18"/>
  <c r="V35" i="20"/>
  <c r="I34" i="14"/>
  <c r="I24" i="27"/>
  <c r="P25" i="32"/>
  <c r="H29" i="97"/>
  <c r="G2" i="15"/>
  <c r="H2" i="15"/>
  <c r="V3" i="22"/>
  <c r="R4" i="22"/>
  <c r="W3" i="22"/>
  <c r="L33" i="26"/>
  <c r="W35" i="18"/>
  <c r="W35" i="20"/>
  <c r="K39" i="26"/>
  <c r="U3" i="20"/>
  <c r="T3" i="20"/>
  <c r="R36" i="18"/>
  <c r="R36" i="20"/>
  <c r="F14" i="27"/>
  <c r="M15" i="32"/>
  <c r="E19" i="97"/>
  <c r="Q4" i="20"/>
  <c r="Q3" i="15"/>
  <c r="D3" i="17"/>
  <c r="K34" i="20"/>
  <c r="K34" i="18"/>
  <c r="X34" i="18"/>
  <c r="S4" i="20"/>
  <c r="T2" i="15"/>
  <c r="G2" i="17"/>
  <c r="S3" i="15"/>
  <c r="F3" i="17"/>
  <c r="P4" i="18"/>
  <c r="U2" i="15"/>
  <c r="H2" i="17"/>
  <c r="J2" i="20"/>
  <c r="J2" i="18"/>
  <c r="W2" i="18"/>
  <c r="O4" i="15"/>
  <c r="E3" i="20"/>
  <c r="E3" i="18"/>
  <c r="R3" i="18"/>
  <c r="O5" i="20"/>
  <c r="I2" i="18"/>
  <c r="V2" i="18"/>
  <c r="I2" i="20"/>
  <c r="Z37" i="97"/>
  <c r="AB36" i="97"/>
  <c r="AB24" i="97"/>
  <c r="AG35" i="97"/>
  <c r="AF35" i="97"/>
  <c r="Z25" i="97"/>
  <c r="D15" i="27"/>
  <c r="K16" i="32"/>
  <c r="C20" i="97"/>
  <c r="C5" i="22"/>
  <c r="E4" i="22"/>
  <c r="Q36" i="15"/>
  <c r="Q36" i="18"/>
  <c r="Q36" i="20"/>
  <c r="D2" i="14"/>
  <c r="C3" i="15"/>
  <c r="E35" i="15"/>
  <c r="E35" i="18"/>
  <c r="E2" i="15"/>
  <c r="S36" i="15"/>
  <c r="F2" i="14"/>
  <c r="D25" i="27"/>
  <c r="K26" i="32"/>
  <c r="C30" i="97"/>
  <c r="W2" i="22"/>
  <c r="S4" i="22"/>
  <c r="F24" i="27"/>
  <c r="M25" i="32"/>
  <c r="E29" i="97"/>
  <c r="I34" i="15"/>
  <c r="T35" i="15"/>
  <c r="T35" i="18"/>
  <c r="G34" i="14"/>
  <c r="O37" i="15"/>
  <c r="B3" i="14"/>
  <c r="K41" i="29"/>
  <c r="K39" i="29"/>
  <c r="K40" i="29"/>
  <c r="J34" i="15"/>
  <c r="U35" i="15"/>
  <c r="U35" i="18"/>
  <c r="U35" i="20"/>
  <c r="H34" i="14"/>
  <c r="U3" i="22"/>
  <c r="T3" i="22"/>
  <c r="K23" i="27"/>
  <c r="R24" i="32"/>
  <c r="J28" i="97"/>
  <c r="J23" i="27"/>
  <c r="Q24" i="32"/>
  <c r="I28" i="97"/>
  <c r="V2" i="22"/>
  <c r="L3" i="26"/>
  <c r="Q4" i="22"/>
  <c r="O5" i="22"/>
  <c r="O37" i="18"/>
  <c r="O37" i="20"/>
  <c r="T35" i="20"/>
  <c r="V2" i="20"/>
  <c r="S36" i="18"/>
  <c r="S36" i="20"/>
  <c r="G14" i="27"/>
  <c r="N15" i="32"/>
  <c r="F19" i="97"/>
  <c r="R3" i="20"/>
  <c r="P4" i="20"/>
  <c r="X34" i="20"/>
  <c r="W2" i="20"/>
  <c r="H2" i="20"/>
  <c r="H2" i="18"/>
  <c r="U2" i="18"/>
  <c r="W34" i="15"/>
  <c r="J34" i="17"/>
  <c r="G2" i="18"/>
  <c r="T2" i="18"/>
  <c r="G2" i="20"/>
  <c r="R2" i="15"/>
  <c r="E2" i="17"/>
  <c r="P3" i="15"/>
  <c r="C3" i="17"/>
  <c r="V34" i="15"/>
  <c r="I34" i="17"/>
  <c r="O4" i="18"/>
  <c r="F3" i="20"/>
  <c r="F3" i="18"/>
  <c r="S3" i="18"/>
  <c r="D3" i="20"/>
  <c r="D3" i="18"/>
  <c r="Q3" i="18"/>
  <c r="AD35" i="97"/>
  <c r="J39" i="26"/>
  <c r="AG34" i="97"/>
  <c r="AA36" i="97"/>
  <c r="AA24" i="97"/>
  <c r="AE35" i="97"/>
  <c r="AC36" i="97"/>
  <c r="Y25" i="97"/>
  <c r="AC24" i="97"/>
  <c r="L32" i="26"/>
  <c r="Y37" i="97"/>
  <c r="I39" i="26"/>
  <c r="AF34" i="97"/>
  <c r="E14" i="27"/>
  <c r="L15" i="32"/>
  <c r="D19" i="97"/>
  <c r="B5" i="22"/>
  <c r="C15" i="27"/>
  <c r="J16" i="32"/>
  <c r="B20" i="97"/>
  <c r="D4" i="22"/>
  <c r="E24" i="27"/>
  <c r="L25" i="32"/>
  <c r="D29" i="97"/>
  <c r="F4" i="22"/>
  <c r="F35" i="15"/>
  <c r="H23" i="27"/>
  <c r="O24" i="32"/>
  <c r="G28" i="97"/>
  <c r="P36" i="15"/>
  <c r="C2" i="14"/>
  <c r="G24" i="27"/>
  <c r="N25" i="32"/>
  <c r="F29" i="97"/>
  <c r="F2" i="15"/>
  <c r="R35" i="15"/>
  <c r="R35" i="18"/>
  <c r="R35" i="20"/>
  <c r="E34" i="14"/>
  <c r="D35" i="15"/>
  <c r="P4" i="22"/>
  <c r="U2" i="22"/>
  <c r="B3" i="15"/>
  <c r="C25" i="27"/>
  <c r="J26" i="32"/>
  <c r="B30" i="97"/>
  <c r="J22" i="27"/>
  <c r="Q23" i="32"/>
  <c r="I27" i="97"/>
  <c r="K43" i="29"/>
  <c r="K42" i="29"/>
  <c r="K44" i="29"/>
  <c r="G34" i="15"/>
  <c r="D2" i="15"/>
  <c r="I23" i="27"/>
  <c r="P24" i="32"/>
  <c r="H28" i="97"/>
  <c r="S3" i="22"/>
  <c r="H34" i="15"/>
  <c r="K22" i="27"/>
  <c r="R23" i="32"/>
  <c r="J27" i="97"/>
  <c r="T2" i="22"/>
  <c r="R3" i="22"/>
  <c r="S3" i="20"/>
  <c r="P36" i="18"/>
  <c r="P36" i="20"/>
  <c r="L20" i="26"/>
  <c r="Q3" i="20"/>
  <c r="T2" i="20"/>
  <c r="U34" i="15"/>
  <c r="H34" i="17"/>
  <c r="D35" i="18"/>
  <c r="S2" i="15"/>
  <c r="F2" i="17"/>
  <c r="F35" i="18"/>
  <c r="O4" i="20"/>
  <c r="I34" i="20"/>
  <c r="I34" i="18"/>
  <c r="V34" i="18"/>
  <c r="J34" i="18"/>
  <c r="W34" i="18"/>
  <c r="J34" i="20"/>
  <c r="O3" i="15"/>
  <c r="B3" i="17"/>
  <c r="C3" i="20"/>
  <c r="C3" i="18"/>
  <c r="P3" i="18"/>
  <c r="Q2" i="15"/>
  <c r="D2" i="17"/>
  <c r="U2" i="20"/>
  <c r="T34" i="15"/>
  <c r="G34" i="17"/>
  <c r="E2" i="20"/>
  <c r="E2" i="18"/>
  <c r="R2" i="18"/>
  <c r="I39" i="29"/>
  <c r="I40" i="29"/>
  <c r="AB35" i="97"/>
  <c r="Z36" i="97"/>
  <c r="Z24" i="97"/>
  <c r="AC35" i="97"/>
  <c r="AE34" i="97"/>
  <c r="G39" i="26"/>
  <c r="AD34" i="97"/>
  <c r="P3" i="22"/>
  <c r="C4" i="22"/>
  <c r="Q35" i="15"/>
  <c r="Q35" i="18"/>
  <c r="Q35" i="20"/>
  <c r="D34" i="14"/>
  <c r="S35" i="15"/>
  <c r="S35" i="18"/>
  <c r="S35" i="20"/>
  <c r="F34" i="14"/>
  <c r="Y24" i="97"/>
  <c r="D24" i="27"/>
  <c r="K25" i="32"/>
  <c r="C29" i="97"/>
  <c r="Q3" i="22"/>
  <c r="O4" i="22"/>
  <c r="R2" i="22"/>
  <c r="F23" i="27"/>
  <c r="M24" i="32"/>
  <c r="E28" i="97"/>
  <c r="D14" i="27"/>
  <c r="K15" i="32"/>
  <c r="C19" i="97"/>
  <c r="G23" i="27"/>
  <c r="N24" i="32"/>
  <c r="F28" i="97"/>
  <c r="O36" i="15"/>
  <c r="O36" i="18"/>
  <c r="O36" i="20"/>
  <c r="B2" i="14"/>
  <c r="C2" i="15"/>
  <c r="H22" i="27"/>
  <c r="O23" i="32"/>
  <c r="G27" i="97"/>
  <c r="J41" i="29"/>
  <c r="J39" i="29"/>
  <c r="J40" i="29"/>
  <c r="I22" i="27"/>
  <c r="P23" i="32"/>
  <c r="H27" i="97"/>
  <c r="E34" i="15"/>
  <c r="C35" i="15"/>
  <c r="H39" i="26"/>
  <c r="C35" i="18"/>
  <c r="W34" i="20"/>
  <c r="R2" i="20"/>
  <c r="P3" i="20"/>
  <c r="I41" i="29"/>
  <c r="I44" i="29"/>
  <c r="B3" i="20"/>
  <c r="B3" i="18"/>
  <c r="O3" i="18"/>
  <c r="F2" i="20"/>
  <c r="F2" i="18"/>
  <c r="S2" i="18"/>
  <c r="P2" i="15"/>
  <c r="C2" i="17"/>
  <c r="G34" i="20"/>
  <c r="G34" i="18"/>
  <c r="T34" i="18"/>
  <c r="H34" i="20"/>
  <c r="H34" i="18"/>
  <c r="U34" i="18"/>
  <c r="R34" i="15"/>
  <c r="E34" i="17"/>
  <c r="D2" i="18"/>
  <c r="Q2" i="18"/>
  <c r="D2" i="20"/>
  <c r="V34" i="20"/>
  <c r="G39" i="29"/>
  <c r="G40" i="29"/>
  <c r="AA35" i="97"/>
  <c r="AB34" i="97"/>
  <c r="L31" i="26"/>
  <c r="Y36" i="97"/>
  <c r="B4" i="22"/>
  <c r="C14" i="27"/>
  <c r="J15" i="32"/>
  <c r="B19" i="97"/>
  <c r="B2" i="15"/>
  <c r="F34" i="15"/>
  <c r="H41" i="29"/>
  <c r="H39" i="29"/>
  <c r="H40" i="29"/>
  <c r="E23" i="27"/>
  <c r="L24" i="32"/>
  <c r="D28" i="97"/>
  <c r="P35" i="15"/>
  <c r="P35" i="18"/>
  <c r="P35" i="20"/>
  <c r="C34" i="14"/>
  <c r="F22" i="27"/>
  <c r="M23" i="32"/>
  <c r="E27" i="97"/>
  <c r="Q2" i="22"/>
  <c r="D34" i="15"/>
  <c r="J43" i="29"/>
  <c r="J42" i="29"/>
  <c r="J44" i="29"/>
  <c r="B35" i="15"/>
  <c r="B35" i="18"/>
  <c r="D23" i="27"/>
  <c r="K24" i="32"/>
  <c r="C28" i="97"/>
  <c r="C24" i="27"/>
  <c r="J25" i="32"/>
  <c r="B29" i="97"/>
  <c r="S2" i="22"/>
  <c r="G41" i="29"/>
  <c r="G42" i="29"/>
  <c r="S2" i="20"/>
  <c r="U34" i="20"/>
  <c r="O3" i="20"/>
  <c r="I43" i="29"/>
  <c r="I42" i="29"/>
  <c r="Q2" i="20"/>
  <c r="Q34" i="15"/>
  <c r="D34" i="17"/>
  <c r="S34" i="15"/>
  <c r="F34" i="17"/>
  <c r="T34" i="20"/>
  <c r="O2" i="15"/>
  <c r="B2" i="17"/>
  <c r="C2" i="18"/>
  <c r="P2" i="18"/>
  <c r="C2" i="20"/>
  <c r="E34" i="20"/>
  <c r="E34" i="18"/>
  <c r="R34" i="18"/>
  <c r="E39" i="26"/>
  <c r="Z35" i="97"/>
  <c r="AC34" i="97"/>
  <c r="D39" i="26"/>
  <c r="AA34" i="97"/>
  <c r="G22" i="27"/>
  <c r="N23" i="32"/>
  <c r="F27" i="97"/>
  <c r="L19" i="26"/>
  <c r="E41" i="29"/>
  <c r="E39" i="29"/>
  <c r="E40" i="29"/>
  <c r="O35" i="15"/>
  <c r="O35" i="18"/>
  <c r="B34" i="14"/>
  <c r="C34" i="15"/>
  <c r="P2" i="22"/>
  <c r="E22" i="27"/>
  <c r="L23" i="32"/>
  <c r="D27" i="97"/>
  <c r="H44" i="29"/>
  <c r="H43" i="29"/>
  <c r="H42" i="29"/>
  <c r="O3" i="22"/>
  <c r="G43" i="29"/>
  <c r="G44" i="29"/>
  <c r="P2" i="20"/>
  <c r="O35" i="20"/>
  <c r="R34" i="20"/>
  <c r="B2" i="18"/>
  <c r="O2" i="18"/>
  <c r="B2" i="20"/>
  <c r="F34" i="20"/>
  <c r="F34" i="18"/>
  <c r="S34" i="18"/>
  <c r="P34" i="15"/>
  <c r="C34" i="17"/>
  <c r="D34" i="20"/>
  <c r="D34" i="18"/>
  <c r="Q34" i="18"/>
  <c r="F39" i="26"/>
  <c r="D41" i="29"/>
  <c r="Y35" i="97"/>
  <c r="C39" i="26"/>
  <c r="Z34" i="97"/>
  <c r="D22" i="27"/>
  <c r="K23" i="32"/>
  <c r="C27" i="97"/>
  <c r="Y34" i="97"/>
  <c r="C23" i="27"/>
  <c r="J24" i="32"/>
  <c r="B28" i="97"/>
  <c r="F41" i="29"/>
  <c r="F39" i="29"/>
  <c r="F40" i="29"/>
  <c r="E42" i="29"/>
  <c r="E43" i="29"/>
  <c r="E44" i="29"/>
  <c r="B34" i="15"/>
  <c r="O2" i="20"/>
  <c r="D39" i="29"/>
  <c r="D40" i="29"/>
  <c r="S34" i="20"/>
  <c r="Q34" i="20"/>
  <c r="C34" i="20"/>
  <c r="C34" i="18"/>
  <c r="P34" i="18"/>
  <c r="O34" i="15"/>
  <c r="B34" i="17"/>
  <c r="C39" i="29"/>
  <c r="C40" i="29"/>
  <c r="L30" i="26"/>
  <c r="F43" i="29"/>
  <c r="F42" i="29"/>
  <c r="F44" i="29"/>
  <c r="D42" i="29"/>
  <c r="O4" i="25"/>
  <c r="O5" i="25"/>
  <c r="P5" i="25"/>
  <c r="D44" i="29"/>
  <c r="D43" i="29"/>
  <c r="P34" i="20"/>
  <c r="B34" i="20"/>
  <c r="B34" i="18"/>
  <c r="O34" i="18"/>
  <c r="C41" i="29"/>
  <c r="C43" i="29"/>
  <c r="L29" i="26"/>
  <c r="L39" i="26"/>
  <c r="B39" i="26"/>
  <c r="O34" i="20"/>
  <c r="O2" i="22"/>
  <c r="C44" i="29"/>
  <c r="C42" i="29"/>
  <c r="E19" i="32"/>
  <c r="B41" i="29"/>
  <c r="B39" i="29"/>
  <c r="B40" i="29"/>
  <c r="F18" i="32"/>
  <c r="E18" i="32"/>
  <c r="B18" i="32"/>
  <c r="C18" i="32"/>
  <c r="C22" i="27"/>
  <c r="J23" i="32"/>
  <c r="B27" i="97"/>
  <c r="B42" i="29"/>
  <c r="B43" i="29"/>
  <c r="L43" i="29"/>
  <c r="B44" i="29"/>
  <c r="Q5" i="29"/>
  <c r="R5" i="29"/>
  <c r="O7" i="29"/>
  <c r="P5" i="29"/>
  <c r="I33" i="32"/>
  <c r="H47" i="26"/>
  <c r="Q4" i="29"/>
  <c r="R4" i="29"/>
  <c r="P4" i="29"/>
  <c r="O6" i="29"/>
  <c r="G19" i="32"/>
  <c r="P7" i="29"/>
  <c r="P6" i="29"/>
  <c r="Q6" i="29"/>
  <c r="R6" i="29"/>
  <c r="L44" i="29"/>
  <c r="C47" i="29"/>
  <c r="C48" i="29"/>
  <c r="I34" i="32"/>
  <c r="B40" i="35"/>
  <c r="B39" i="35"/>
  <c r="F39" i="35"/>
  <c r="W39" i="35"/>
  <c r="B41" i="35"/>
  <c r="G40" i="35"/>
  <c r="R40" i="35"/>
  <c r="W8" i="35"/>
  <c r="H41" i="35"/>
  <c r="R39" i="35"/>
  <c r="P39" i="35"/>
  <c r="E24" i="35"/>
  <c r="N8" i="35"/>
  <c r="P43" i="35"/>
  <c r="R43" i="35"/>
  <c r="R44" i="35"/>
  <c r="V8" i="35"/>
  <c r="R48" i="35"/>
  <c r="P44" i="35"/>
  <c r="R45" i="35"/>
  <c r="W43" i="35"/>
  <c r="P45" i="35"/>
  <c r="R47" i="35"/>
  <c r="P47" i="35"/>
  <c r="P40" i="35"/>
  <c r="W40" i="35"/>
  <c r="P46" i="35"/>
  <c r="W45" i="35"/>
  <c r="W48" i="35"/>
  <c r="R46" i="35"/>
  <c r="W41" i="35"/>
  <c r="R41" i="35"/>
  <c r="N12" i="35"/>
  <c r="P41" i="35"/>
  <c r="F25" i="35"/>
  <c r="W24" i="35"/>
  <c r="W46" i="35"/>
  <c r="W44" i="35"/>
  <c r="W47" i="35"/>
  <c r="N16" i="35"/>
  <c r="P48" i="35"/>
  <c r="W26" i="35"/>
  <c r="V39" i="35"/>
  <c r="B25" i="35"/>
  <c r="B24" i="35"/>
  <c r="R9" i="35"/>
  <c r="N9" i="35"/>
  <c r="D1" i="99"/>
  <c r="D1" i="111"/>
  <c r="D1" i="110"/>
  <c r="V45" i="35"/>
  <c r="D1" i="108"/>
  <c r="V43" i="35"/>
  <c r="V48" i="35"/>
  <c r="D1" i="107"/>
  <c r="D1" i="109"/>
  <c r="D1" i="112"/>
  <c r="D1" i="102"/>
  <c r="D1" i="101"/>
  <c r="W9" i="35"/>
  <c r="V46" i="35"/>
  <c r="V41" i="35"/>
  <c r="V40" i="35"/>
  <c r="R12" i="35"/>
  <c r="W12" i="35"/>
  <c r="D1" i="91"/>
  <c r="W17" i="35"/>
  <c r="W28" i="35"/>
  <c r="V47" i="35"/>
  <c r="W25" i="35"/>
  <c r="W31" i="35"/>
  <c r="W13" i="35"/>
  <c r="W32" i="35"/>
  <c r="R15" i="35"/>
  <c r="W16" i="35"/>
  <c r="W30" i="35"/>
  <c r="W33" i="35"/>
  <c r="W29" i="35"/>
  <c r="W11" i="35"/>
  <c r="W14" i="35"/>
  <c r="N15" i="35"/>
  <c r="R13" i="35"/>
  <c r="V44" i="35"/>
  <c r="N13" i="35"/>
  <c r="R16" i="35"/>
  <c r="W27" i="35"/>
  <c r="W15" i="35"/>
  <c r="W42" i="35"/>
  <c r="D1" i="88"/>
  <c r="R11" i="35"/>
  <c r="N11" i="35"/>
  <c r="W10" i="35"/>
  <c r="R17" i="35"/>
  <c r="N17" i="35"/>
  <c r="D1" i="93"/>
  <c r="R42" i="35"/>
  <c r="P42" i="35"/>
  <c r="D1" i="80"/>
  <c r="V24" i="35"/>
  <c r="O24" i="35"/>
  <c r="O25" i="35"/>
  <c r="R14" i="35"/>
  <c r="R29" i="35"/>
  <c r="N14" i="35"/>
  <c r="O31" i="35"/>
  <c r="R31" i="35"/>
  <c r="O29" i="35"/>
  <c r="O28" i="35"/>
  <c r="R28" i="35"/>
  <c r="O27" i="35"/>
  <c r="R27" i="35"/>
  <c r="O30" i="35"/>
  <c r="R30" i="35"/>
  <c r="R24" i="35"/>
  <c r="O33" i="35"/>
  <c r="R33" i="35"/>
  <c r="O26" i="35"/>
  <c r="R26" i="35"/>
  <c r="R25" i="35"/>
  <c r="O32" i="35"/>
  <c r="R32" i="35"/>
  <c r="V9" i="35"/>
  <c r="D1" i="105"/>
  <c r="D1" i="100"/>
  <c r="V32" i="35"/>
  <c r="V31" i="35"/>
  <c r="V30" i="35"/>
  <c r="V27" i="35"/>
  <c r="D1" i="103"/>
  <c r="D1" i="104"/>
  <c r="D1" i="106"/>
  <c r="R10" i="35"/>
  <c r="D1" i="90"/>
  <c r="V13" i="35"/>
  <c r="V12" i="35"/>
  <c r="V25" i="35"/>
  <c r="V28" i="35"/>
  <c r="N10" i="35"/>
  <c r="V29" i="35"/>
  <c r="V33" i="35"/>
  <c r="D1" i="96"/>
  <c r="D1" i="94"/>
  <c r="V16" i="35"/>
  <c r="V17" i="35"/>
  <c r="V11" i="35"/>
  <c r="V15" i="35"/>
  <c r="D1" i="89"/>
  <c r="D1" i="87"/>
  <c r="V42" i="35"/>
  <c r="D1" i="92"/>
  <c r="V14" i="35"/>
  <c r="V26" i="35"/>
  <c r="V10" i="35"/>
  <c r="N7" i="99"/>
  <c r="E43" i="93"/>
  <c r="E19" i="93"/>
  <c r="E31" i="93"/>
  <c r="N7" i="91"/>
  <c r="E19" i="111"/>
  <c r="F19" i="111"/>
  <c r="E43" i="111"/>
  <c r="F43" i="111"/>
  <c r="E31" i="111"/>
  <c r="F31" i="111"/>
  <c r="E31" i="107"/>
  <c r="E19" i="107"/>
  <c r="E43" i="107"/>
  <c r="E43" i="112"/>
  <c r="F43" i="112"/>
  <c r="E19" i="112"/>
  <c r="F19" i="112"/>
  <c r="E31" i="112"/>
  <c r="F31" i="112"/>
  <c r="E43" i="108"/>
  <c r="F43" i="108"/>
  <c r="E31" i="108"/>
  <c r="F31" i="108"/>
  <c r="E19" i="108"/>
  <c r="F19" i="108"/>
  <c r="E31" i="109"/>
  <c r="F31" i="109"/>
  <c r="E19" i="109"/>
  <c r="F19" i="109"/>
  <c r="E43" i="109"/>
  <c r="F43" i="109"/>
  <c r="E31" i="110"/>
  <c r="F31" i="110"/>
  <c r="E43" i="110"/>
  <c r="F43" i="110"/>
  <c r="E19" i="110"/>
  <c r="F19" i="110"/>
  <c r="E31" i="100"/>
  <c r="E19" i="100"/>
  <c r="E43" i="100"/>
  <c r="E31" i="103"/>
  <c r="F31" i="103"/>
  <c r="E43" i="103"/>
  <c r="F43" i="103"/>
  <c r="E19" i="103"/>
  <c r="F19" i="103"/>
  <c r="E43" i="101"/>
  <c r="F43" i="101"/>
  <c r="E31" i="101"/>
  <c r="F31" i="101"/>
  <c r="E19" i="101"/>
  <c r="F19" i="101"/>
  <c r="E31" i="105"/>
  <c r="F31" i="105"/>
  <c r="E19" i="105"/>
  <c r="F19" i="105"/>
  <c r="E43" i="105"/>
  <c r="F43" i="105"/>
  <c r="E19" i="102"/>
  <c r="F19" i="102"/>
  <c r="E31" i="102"/>
  <c r="F31" i="102"/>
  <c r="E43" i="102"/>
  <c r="F43" i="102"/>
  <c r="F31" i="93"/>
  <c r="D22" i="32"/>
  <c r="F19" i="93"/>
  <c r="N8" i="91"/>
  <c r="N9" i="99"/>
  <c r="U15" i="95"/>
  <c r="E31" i="99"/>
  <c r="F31" i="99"/>
  <c r="E19" i="99"/>
  <c r="F19" i="99"/>
  <c r="E43" i="99"/>
  <c r="F43" i="99"/>
  <c r="F43" i="93"/>
  <c r="E31" i="91"/>
  <c r="F31" i="91"/>
  <c r="E43" i="91"/>
  <c r="E19" i="91"/>
  <c r="F19" i="91"/>
  <c r="E43" i="94"/>
  <c r="E19" i="94"/>
  <c r="F19" i="94"/>
  <c r="E31" i="94"/>
  <c r="F31" i="94"/>
  <c r="E43" i="80"/>
  <c r="E31" i="80"/>
  <c r="F31" i="80"/>
  <c r="E43" i="90"/>
  <c r="E31" i="90"/>
  <c r="F31" i="90"/>
  <c r="E19" i="90"/>
  <c r="F19" i="90"/>
  <c r="E43" i="96"/>
  <c r="E19" i="96"/>
  <c r="F19" i="96"/>
  <c r="E31" i="96"/>
  <c r="F31" i="96"/>
  <c r="E31" i="106"/>
  <c r="E19" i="106"/>
  <c r="F19" i="106"/>
  <c r="O14" i="95"/>
  <c r="E43" i="106"/>
  <c r="F43" i="106"/>
  <c r="M3" i="95"/>
  <c r="AA3" i="95"/>
  <c r="X9" i="95"/>
  <c r="Y6" i="95"/>
  <c r="P3" i="95"/>
  <c r="P14" i="95"/>
  <c r="R3" i="95"/>
  <c r="Q3" i="95"/>
  <c r="X10" i="95"/>
  <c r="Z3" i="95"/>
  <c r="P15" i="95"/>
  <c r="E28" i="112"/>
  <c r="E47" i="110"/>
  <c r="X3" i="95"/>
  <c r="M22" i="95"/>
  <c r="M14" i="95"/>
  <c r="N15" i="95"/>
  <c r="E21" i="110"/>
  <c r="N3" i="95"/>
  <c r="Z15" i="95"/>
  <c r="N4" i="95"/>
  <c r="E32" i="109"/>
  <c r="R8" i="95"/>
  <c r="P4" i="95"/>
  <c r="E24" i="112"/>
  <c r="Q14" i="95"/>
  <c r="Y7" i="95"/>
  <c r="AA7" i="95"/>
  <c r="P6" i="95"/>
  <c r="R5" i="95"/>
  <c r="E39" i="109"/>
  <c r="R15" i="95"/>
  <c r="Z14" i="95"/>
  <c r="AA10" i="95"/>
  <c r="W8" i="95"/>
  <c r="M11" i="95"/>
  <c r="Z18" i="95"/>
  <c r="E21" i="112"/>
  <c r="AA17" i="95"/>
  <c r="Y3" i="95"/>
  <c r="W3" i="95"/>
  <c r="V21" i="95"/>
  <c r="E39" i="107"/>
  <c r="E51" i="107"/>
  <c r="V54" i="95"/>
  <c r="E27" i="107"/>
  <c r="O19" i="95"/>
  <c r="R19" i="95"/>
  <c r="O16" i="95"/>
  <c r="R4" i="95"/>
  <c r="N7" i="95"/>
  <c r="X20" i="95"/>
  <c r="N20" i="95"/>
  <c r="P11" i="95"/>
  <c r="P7" i="95"/>
  <c r="O5" i="95"/>
  <c r="N14" i="95"/>
  <c r="P16" i="95"/>
  <c r="P22" i="95"/>
  <c r="R14" i="95"/>
  <c r="O17" i="95"/>
  <c r="F19" i="100"/>
  <c r="F31" i="106"/>
  <c r="P18" i="95"/>
  <c r="P20" i="95"/>
  <c r="O18" i="95"/>
  <c r="F31" i="100"/>
  <c r="O21" i="95"/>
  <c r="R16" i="95"/>
  <c r="N18" i="95"/>
  <c r="O22" i="95"/>
  <c r="N11" i="95"/>
  <c r="O20" i="95"/>
  <c r="N21" i="95"/>
  <c r="N22" i="95"/>
  <c r="P19" i="95"/>
  <c r="P17" i="95"/>
  <c r="O3" i="95"/>
  <c r="N17" i="95"/>
  <c r="P21" i="95"/>
  <c r="N16" i="95"/>
  <c r="R20" i="95"/>
  <c r="E43" i="104"/>
  <c r="F43" i="104"/>
  <c r="E19" i="104"/>
  <c r="F19" i="104"/>
  <c r="E31" i="104"/>
  <c r="F31" i="104"/>
  <c r="E44" i="102"/>
  <c r="E32" i="102"/>
  <c r="N19" i="95"/>
  <c r="O15" i="95"/>
  <c r="F43" i="100"/>
  <c r="U9" i="95"/>
  <c r="F20" i="93"/>
  <c r="E33" i="93"/>
  <c r="N14" i="99"/>
  <c r="E32" i="93"/>
  <c r="F32" i="93"/>
  <c r="E51" i="99"/>
  <c r="U54" i="95"/>
  <c r="N12" i="99"/>
  <c r="U10" i="95"/>
  <c r="E32" i="91"/>
  <c r="F36" i="95"/>
  <c r="E25" i="93"/>
  <c r="H30" i="95"/>
  <c r="N15" i="99"/>
  <c r="U6" i="95"/>
  <c r="E37" i="93"/>
  <c r="H41" i="95"/>
  <c r="U4" i="95"/>
  <c r="U11" i="95"/>
  <c r="E49" i="93"/>
  <c r="H52" i="95"/>
  <c r="E33" i="99"/>
  <c r="U26" i="95"/>
  <c r="E45" i="99"/>
  <c r="U48" i="95"/>
  <c r="E21" i="99"/>
  <c r="U37" i="95"/>
  <c r="U3" i="95"/>
  <c r="U22" i="95"/>
  <c r="U14" i="95"/>
  <c r="U5" i="95"/>
  <c r="U7" i="95"/>
  <c r="N11" i="99"/>
  <c r="N16" i="99"/>
  <c r="N8" i="99"/>
  <c r="N10" i="99"/>
  <c r="F43" i="96"/>
  <c r="F43" i="94"/>
  <c r="F43" i="91"/>
  <c r="F43" i="90"/>
  <c r="F43" i="80"/>
  <c r="N15" i="91"/>
  <c r="D55" i="95"/>
  <c r="E40" i="91"/>
  <c r="F44" i="95"/>
  <c r="N11" i="91"/>
  <c r="E28" i="80"/>
  <c r="B33" i="95"/>
  <c r="E26" i="96"/>
  <c r="J31" i="95"/>
  <c r="E52" i="80"/>
  <c r="B55" i="95"/>
  <c r="E38" i="96"/>
  <c r="J42" i="95"/>
  <c r="N12" i="91"/>
  <c r="E50" i="96"/>
  <c r="J53" i="95"/>
  <c r="E40" i="80"/>
  <c r="B44" i="95"/>
  <c r="E47" i="93"/>
  <c r="H50" i="95"/>
  <c r="E23" i="93"/>
  <c r="H28" i="95"/>
  <c r="E35" i="93"/>
  <c r="H39" i="95"/>
  <c r="E48" i="93"/>
  <c r="H51" i="95"/>
  <c r="E24" i="93"/>
  <c r="E36" i="93"/>
  <c r="N10" i="91"/>
  <c r="E43" i="92"/>
  <c r="E31" i="92"/>
  <c r="F31" i="92"/>
  <c r="E19" i="92"/>
  <c r="F19" i="92"/>
  <c r="E43" i="89"/>
  <c r="F43" i="89"/>
  <c r="E19" i="89"/>
  <c r="F19" i="89"/>
  <c r="E31" i="89"/>
  <c r="F31" i="89"/>
  <c r="E34" i="80"/>
  <c r="E52" i="93"/>
  <c r="H55" i="95"/>
  <c r="E28" i="93"/>
  <c r="H33" i="95"/>
  <c r="E40" i="93"/>
  <c r="H44" i="95"/>
  <c r="E28" i="96"/>
  <c r="J33" i="95"/>
  <c r="N16" i="91"/>
  <c r="E38" i="107"/>
  <c r="E38" i="93"/>
  <c r="H42" i="95"/>
  <c r="E20" i="102"/>
  <c r="O36" i="95"/>
  <c r="E20" i="109"/>
  <c r="E26" i="109"/>
  <c r="F26" i="109"/>
  <c r="E50" i="109"/>
  <c r="F50" i="109"/>
  <c r="E38" i="109"/>
  <c r="E44" i="103"/>
  <c r="E32" i="103"/>
  <c r="F32" i="103"/>
  <c r="E20" i="103"/>
  <c r="P36" i="95"/>
  <c r="E39" i="90"/>
  <c r="E43" i="95"/>
  <c r="E52" i="96"/>
  <c r="J55" i="95"/>
  <c r="E40" i="96"/>
  <c r="J44" i="95"/>
  <c r="V20" i="95"/>
  <c r="E27" i="109"/>
  <c r="F27" i="109"/>
  <c r="E50" i="93"/>
  <c r="H53" i="95"/>
  <c r="E26" i="107"/>
  <c r="E33" i="112"/>
  <c r="F33" i="112"/>
  <c r="E51" i="109"/>
  <c r="E26" i="93"/>
  <c r="H31" i="95"/>
  <c r="E21" i="105"/>
  <c r="F21" i="105"/>
  <c r="E50" i="107"/>
  <c r="V53" i="95"/>
  <c r="X21" i="95"/>
  <c r="E48" i="96"/>
  <c r="J51" i="95"/>
  <c r="E50" i="101"/>
  <c r="F50" i="101"/>
  <c r="E26" i="101"/>
  <c r="F26" i="101"/>
  <c r="E38" i="101"/>
  <c r="N31" i="95"/>
  <c r="S4" i="95"/>
  <c r="S15" i="95"/>
  <c r="E39" i="112"/>
  <c r="F39" i="112"/>
  <c r="E36" i="112"/>
  <c r="F36" i="112"/>
  <c r="F20" i="109"/>
  <c r="E35" i="110"/>
  <c r="F35" i="110"/>
  <c r="Y17" i="95"/>
  <c r="E44" i="100"/>
  <c r="F44" i="100"/>
  <c r="E32" i="100"/>
  <c r="F32" i="100"/>
  <c r="E23" i="110"/>
  <c r="F23" i="110"/>
  <c r="E20" i="100"/>
  <c r="E52" i="108"/>
  <c r="W55" i="95"/>
  <c r="E45" i="112"/>
  <c r="F45" i="112"/>
  <c r="E27" i="90"/>
  <c r="E32" i="95"/>
  <c r="E45" i="105"/>
  <c r="F45" i="105"/>
  <c r="E40" i="108"/>
  <c r="E25" i="102"/>
  <c r="O41" i="95"/>
  <c r="AA15" i="95"/>
  <c r="E33" i="105"/>
  <c r="R26" i="95"/>
  <c r="R59" i="95"/>
  <c r="W22" i="95"/>
  <c r="E49" i="102"/>
  <c r="F49" i="102"/>
  <c r="E51" i="90"/>
  <c r="E54" i="95"/>
  <c r="E28" i="108"/>
  <c r="F28" i="108"/>
  <c r="E37" i="102"/>
  <c r="O30" i="95"/>
  <c r="AA14" i="95"/>
  <c r="W19" i="95"/>
  <c r="F21" i="110"/>
  <c r="E20" i="112"/>
  <c r="AA47" i="95"/>
  <c r="E25" i="108"/>
  <c r="F25" i="108"/>
  <c r="E33" i="101"/>
  <c r="F33" i="101"/>
  <c r="E32" i="112"/>
  <c r="AA25" i="95"/>
  <c r="AA58" i="95"/>
  <c r="E45" i="101"/>
  <c r="F45" i="101"/>
  <c r="E44" i="112"/>
  <c r="F44" i="112"/>
  <c r="E49" i="108"/>
  <c r="F49" i="108"/>
  <c r="E21" i="101"/>
  <c r="F21" i="101"/>
  <c r="E37" i="108"/>
  <c r="F37" i="108"/>
  <c r="E32" i="111"/>
  <c r="F32" i="111"/>
  <c r="E32" i="80"/>
  <c r="B36" i="95"/>
  <c r="E45" i="103"/>
  <c r="F45" i="103"/>
  <c r="E45" i="110"/>
  <c r="Y48" i="95"/>
  <c r="Y4" i="95"/>
  <c r="E33" i="103"/>
  <c r="F33" i="103"/>
  <c r="X14" i="95"/>
  <c r="Y15" i="95"/>
  <c r="E33" i="110"/>
  <c r="Y37" i="95"/>
  <c r="E44" i="109"/>
  <c r="F44" i="109"/>
  <c r="E21" i="103"/>
  <c r="P37" i="95"/>
  <c r="E20" i="111"/>
  <c r="F20" i="111"/>
  <c r="E48" i="112"/>
  <c r="F48" i="112"/>
  <c r="Q18" i="95"/>
  <c r="Z11" i="95"/>
  <c r="AA18" i="95"/>
  <c r="E37" i="105"/>
  <c r="F37" i="105"/>
  <c r="E44" i="111"/>
  <c r="F44" i="111"/>
  <c r="Q11" i="95"/>
  <c r="E28" i="100"/>
  <c r="F28" i="100"/>
  <c r="E52" i="112"/>
  <c r="F52" i="112"/>
  <c r="O10" i="95"/>
  <c r="E24" i="111"/>
  <c r="F24" i="111"/>
  <c r="E40" i="112"/>
  <c r="Q22" i="95"/>
  <c r="E52" i="100"/>
  <c r="F52" i="100"/>
  <c r="E40" i="100"/>
  <c r="E48" i="111"/>
  <c r="F48" i="111"/>
  <c r="D36" i="95"/>
  <c r="O7" i="95"/>
  <c r="E36" i="111"/>
  <c r="Z40" i="95"/>
  <c r="AA22" i="95"/>
  <c r="E34" i="102"/>
  <c r="O27" i="95"/>
  <c r="O60" i="95"/>
  <c r="S14" i="95"/>
  <c r="S5" i="95"/>
  <c r="E24" i="96"/>
  <c r="J29" i="95"/>
  <c r="S7" i="95"/>
  <c r="E51" i="112"/>
  <c r="F51" i="112"/>
  <c r="N6" i="95"/>
  <c r="S18" i="95"/>
  <c r="S16" i="95"/>
  <c r="E33" i="111"/>
  <c r="Z26" i="95"/>
  <c r="AA21" i="95"/>
  <c r="E21" i="111"/>
  <c r="E36" i="96"/>
  <c r="J40" i="95"/>
  <c r="E45" i="111"/>
  <c r="Z48" i="95"/>
  <c r="E27" i="112"/>
  <c r="AA54" i="95"/>
  <c r="E32" i="90"/>
  <c r="E36" i="95"/>
  <c r="Z7" i="95"/>
  <c r="E46" i="102"/>
  <c r="O49" i="95"/>
  <c r="E32" i="104"/>
  <c r="F32" i="104"/>
  <c r="E20" i="104"/>
  <c r="F20" i="104"/>
  <c r="E44" i="104"/>
  <c r="F44" i="104"/>
  <c r="E22" i="102"/>
  <c r="O38" i="95"/>
  <c r="E23" i="112"/>
  <c r="F23" i="112"/>
  <c r="E35" i="112"/>
  <c r="AA39" i="95"/>
  <c r="E47" i="112"/>
  <c r="F47" i="112"/>
  <c r="E39" i="99"/>
  <c r="U32" i="95"/>
  <c r="U65" i="95"/>
  <c r="L15" i="95"/>
  <c r="U17" i="95"/>
  <c r="N42" i="95"/>
  <c r="S17" i="95"/>
  <c r="F40" i="108"/>
  <c r="W33" i="95"/>
  <c r="W44" i="95"/>
  <c r="Z22" i="95"/>
  <c r="E40" i="111"/>
  <c r="E52" i="111"/>
  <c r="E28" i="111"/>
  <c r="AA37" i="95"/>
  <c r="F39" i="109"/>
  <c r="X32" i="95"/>
  <c r="X65" i="95"/>
  <c r="X43" i="95"/>
  <c r="F47" i="110"/>
  <c r="Y50" i="95"/>
  <c r="L16" i="95"/>
  <c r="Q8" i="95"/>
  <c r="F44" i="103"/>
  <c r="P47" i="95"/>
  <c r="E49" i="105"/>
  <c r="Q16" i="95"/>
  <c r="V18" i="95"/>
  <c r="E48" i="107"/>
  <c r="V51" i="95"/>
  <c r="E36" i="107"/>
  <c r="E24" i="107"/>
  <c r="V32" i="95"/>
  <c r="V43" i="95"/>
  <c r="V14" i="95"/>
  <c r="E32" i="107"/>
  <c r="E44" i="107"/>
  <c r="V47" i="95"/>
  <c r="E20" i="107"/>
  <c r="F38" i="109"/>
  <c r="X31" i="95"/>
  <c r="X64" i="95"/>
  <c r="X42" i="95"/>
  <c r="V31" i="95"/>
  <c r="V42" i="95"/>
  <c r="V22" i="95"/>
  <c r="E40" i="107"/>
  <c r="E52" i="107"/>
  <c r="V55" i="95"/>
  <c r="E28" i="107"/>
  <c r="U59" i="95"/>
  <c r="E38" i="99"/>
  <c r="U31" i="95"/>
  <c r="U64" i="95"/>
  <c r="U20" i="95"/>
  <c r="Z51" i="95"/>
  <c r="Y10" i="95"/>
  <c r="X11" i="95"/>
  <c r="V19" i="95"/>
  <c r="E37" i="107"/>
  <c r="E49" i="107"/>
  <c r="V52" i="95"/>
  <c r="E25" i="107"/>
  <c r="L18" i="95"/>
  <c r="U18" i="95"/>
  <c r="F44" i="102"/>
  <c r="O47" i="95"/>
  <c r="F40" i="100"/>
  <c r="M33" i="95"/>
  <c r="M66" i="95"/>
  <c r="P25" i="95"/>
  <c r="P58" i="95"/>
  <c r="Z29" i="95"/>
  <c r="W11" i="95"/>
  <c r="AA4" i="95"/>
  <c r="F40" i="112"/>
  <c r="AA33" i="95"/>
  <c r="AA44" i="95"/>
  <c r="L17" i="95"/>
  <c r="U21" i="95"/>
  <c r="F20" i="100"/>
  <c r="M36" i="95"/>
  <c r="F24" i="112"/>
  <c r="AA51" i="95"/>
  <c r="F32" i="109"/>
  <c r="X25" i="95"/>
  <c r="X58" i="95"/>
  <c r="X36" i="95"/>
  <c r="X22" i="95"/>
  <c r="E40" i="109"/>
  <c r="E52" i="109"/>
  <c r="E28" i="109"/>
  <c r="F28" i="109"/>
  <c r="AA20" i="95"/>
  <c r="E50" i="112"/>
  <c r="F50" i="112"/>
  <c r="E38" i="112"/>
  <c r="E26" i="112"/>
  <c r="Y22" i="95"/>
  <c r="E40" i="110"/>
  <c r="E52" i="110"/>
  <c r="E28" i="110"/>
  <c r="F28" i="110"/>
  <c r="Y21" i="95"/>
  <c r="E39" i="110"/>
  <c r="E51" i="110"/>
  <c r="E27" i="110"/>
  <c r="F27" i="110"/>
  <c r="Y18" i="95"/>
  <c r="E36" i="110"/>
  <c r="E48" i="110"/>
  <c r="E24" i="110"/>
  <c r="F24" i="110"/>
  <c r="F45" i="110"/>
  <c r="E20" i="110"/>
  <c r="F20" i="110"/>
  <c r="Y14" i="95"/>
  <c r="E32" i="110"/>
  <c r="E44" i="110"/>
  <c r="AA6" i="95"/>
  <c r="S9" i="95"/>
  <c r="S6" i="95"/>
  <c r="F28" i="112"/>
  <c r="AA55" i="95"/>
  <c r="Z8" i="95"/>
  <c r="Y11" i="95"/>
  <c r="AA11" i="95"/>
  <c r="F21" i="112"/>
  <c r="AA48" i="95"/>
  <c r="AA9" i="95"/>
  <c r="F51" i="109"/>
  <c r="X54" i="95"/>
  <c r="V17" i="95"/>
  <c r="E35" i="107"/>
  <c r="E47" i="107"/>
  <c r="V50" i="95"/>
  <c r="E23" i="107"/>
  <c r="U16" i="95"/>
  <c r="F32" i="102"/>
  <c r="O25" i="95"/>
  <c r="O58" i="95"/>
  <c r="S20" i="95"/>
  <c r="E25" i="105"/>
  <c r="Z19" i="95"/>
  <c r="E49" i="111"/>
  <c r="E37" i="111"/>
  <c r="E25" i="111"/>
  <c r="F25" i="111"/>
  <c r="V16" i="95"/>
  <c r="E34" i="107"/>
  <c r="E46" i="107"/>
  <c r="V49" i="95"/>
  <c r="E22" i="107"/>
  <c r="V15" i="95"/>
  <c r="E33" i="107"/>
  <c r="E45" i="107"/>
  <c r="V48" i="95"/>
  <c r="E21" i="107"/>
  <c r="E20" i="108"/>
  <c r="F20" i="108"/>
  <c r="W14" i="95"/>
  <c r="E44" i="108"/>
  <c r="E32" i="108"/>
  <c r="E46" i="99"/>
  <c r="U49" i="95"/>
  <c r="O4" i="95"/>
  <c r="E35" i="103"/>
  <c r="E47" i="103"/>
  <c r="E23" i="103"/>
  <c r="N10" i="95"/>
  <c r="E48" i="101"/>
  <c r="E36" i="101"/>
  <c r="E24" i="101"/>
  <c r="E38" i="103"/>
  <c r="E50" i="103"/>
  <c r="E26" i="103"/>
  <c r="E34" i="103"/>
  <c r="P27" i="95"/>
  <c r="E46" i="103"/>
  <c r="P49" i="95"/>
  <c r="E22" i="103"/>
  <c r="Q20" i="95"/>
  <c r="E35" i="101"/>
  <c r="E47" i="101"/>
  <c r="E23" i="101"/>
  <c r="E39" i="101"/>
  <c r="E51" i="101"/>
  <c r="E27" i="101"/>
  <c r="Q17" i="95"/>
  <c r="N9" i="95"/>
  <c r="E36" i="103"/>
  <c r="E48" i="103"/>
  <c r="E24" i="103"/>
  <c r="E44" i="101"/>
  <c r="E32" i="101"/>
  <c r="E20" i="101"/>
  <c r="E49" i="101"/>
  <c r="E37" i="101"/>
  <c r="E25" i="101"/>
  <c r="O8" i="95"/>
  <c r="Q21" i="95"/>
  <c r="R21" i="95"/>
  <c r="O9" i="95"/>
  <c r="R17" i="95"/>
  <c r="S19" i="95"/>
  <c r="E37" i="103"/>
  <c r="E49" i="103"/>
  <c r="E25" i="103"/>
  <c r="N8" i="95"/>
  <c r="P10" i="95"/>
  <c r="E34" i="105"/>
  <c r="E46" i="105"/>
  <c r="E22" i="105"/>
  <c r="M18" i="95"/>
  <c r="O6" i="95"/>
  <c r="E39" i="103"/>
  <c r="E51" i="103"/>
  <c r="E27" i="103"/>
  <c r="M19" i="95"/>
  <c r="E39" i="102"/>
  <c r="E51" i="102"/>
  <c r="E27" i="102"/>
  <c r="O11" i="95"/>
  <c r="E20" i="105"/>
  <c r="E32" i="105"/>
  <c r="E44" i="105"/>
  <c r="E38" i="105"/>
  <c r="E50" i="105"/>
  <c r="E26" i="105"/>
  <c r="R18" i="95"/>
  <c r="M17" i="95"/>
  <c r="E38" i="102"/>
  <c r="E50" i="102"/>
  <c r="E26" i="102"/>
  <c r="E40" i="103"/>
  <c r="E52" i="103"/>
  <c r="E28" i="103"/>
  <c r="E45" i="102"/>
  <c r="E33" i="102"/>
  <c r="E21" i="102"/>
  <c r="E34" i="101"/>
  <c r="E46" i="101"/>
  <c r="E22" i="101"/>
  <c r="M16" i="95"/>
  <c r="E47" i="106"/>
  <c r="E35" i="106"/>
  <c r="E23" i="106"/>
  <c r="P8" i="95"/>
  <c r="S22" i="95"/>
  <c r="E36" i="102"/>
  <c r="E48" i="102"/>
  <c r="E24" i="102"/>
  <c r="S21" i="95"/>
  <c r="M20" i="95"/>
  <c r="Q19" i="95"/>
  <c r="R9" i="95"/>
  <c r="E52" i="101"/>
  <c r="E40" i="101"/>
  <c r="E28" i="101"/>
  <c r="P9" i="95"/>
  <c r="N5" i="95"/>
  <c r="E40" i="102"/>
  <c r="E52" i="102"/>
  <c r="E28" i="102"/>
  <c r="P5" i="95"/>
  <c r="E35" i="102"/>
  <c r="E47" i="102"/>
  <c r="E23" i="102"/>
  <c r="M21" i="95"/>
  <c r="M15" i="95"/>
  <c r="E50" i="99"/>
  <c r="U53" i="95"/>
  <c r="N9" i="91"/>
  <c r="E26" i="99"/>
  <c r="F20" i="90"/>
  <c r="E32" i="89"/>
  <c r="L25" i="95"/>
  <c r="F20" i="96"/>
  <c r="E50" i="80"/>
  <c r="B53" i="95"/>
  <c r="F44" i="93"/>
  <c r="E50" i="89"/>
  <c r="L53" i="95"/>
  <c r="E32" i="96"/>
  <c r="F32" i="96"/>
  <c r="H36" i="95"/>
  <c r="E38" i="80"/>
  <c r="B42" i="95"/>
  <c r="E26" i="80"/>
  <c r="B31" i="95"/>
  <c r="E27" i="99"/>
  <c r="F20" i="91"/>
  <c r="E32" i="94"/>
  <c r="I36" i="95"/>
  <c r="E34" i="94"/>
  <c r="I38" i="95"/>
  <c r="F20" i="94"/>
  <c r="E33" i="90"/>
  <c r="E37" i="95"/>
  <c r="E22" i="99"/>
  <c r="E36" i="80"/>
  <c r="B40" i="95"/>
  <c r="E24" i="80"/>
  <c r="B29" i="95"/>
  <c r="E48" i="80"/>
  <c r="B51" i="95"/>
  <c r="F32" i="91"/>
  <c r="E27" i="80"/>
  <c r="B32" i="95"/>
  <c r="F44" i="91"/>
  <c r="E39" i="80"/>
  <c r="B43" i="95"/>
  <c r="F51" i="90"/>
  <c r="E36" i="99"/>
  <c r="U29" i="95"/>
  <c r="U62" i="95"/>
  <c r="E48" i="99"/>
  <c r="J8" i="95"/>
  <c r="E24" i="99"/>
  <c r="E51" i="80"/>
  <c r="B54" i="95"/>
  <c r="F51" i="99"/>
  <c r="E34" i="99"/>
  <c r="D38" i="95"/>
  <c r="E34" i="90"/>
  <c r="E38" i="95"/>
  <c r="E23" i="99"/>
  <c r="E37" i="96"/>
  <c r="J41" i="95"/>
  <c r="E47" i="99"/>
  <c r="F21" i="99"/>
  <c r="F45" i="99"/>
  <c r="E35" i="99"/>
  <c r="F33" i="99"/>
  <c r="N14" i="91"/>
  <c r="E50" i="94"/>
  <c r="I53" i="95"/>
  <c r="E35" i="94"/>
  <c r="I39" i="95"/>
  <c r="E28" i="94"/>
  <c r="I33" i="95"/>
  <c r="F58" i="95"/>
  <c r="R28" i="97"/>
  <c r="L8" i="95"/>
  <c r="E25" i="96"/>
  <c r="J30" i="95"/>
  <c r="E44" i="99"/>
  <c r="E32" i="99"/>
  <c r="E20" i="99"/>
  <c r="E49" i="96"/>
  <c r="J52" i="95"/>
  <c r="U19" i="95"/>
  <c r="N13" i="99"/>
  <c r="C41" i="95"/>
  <c r="E36" i="92"/>
  <c r="G40" i="95"/>
  <c r="E40" i="99"/>
  <c r="E52" i="99"/>
  <c r="E28" i="99"/>
  <c r="F43" i="92"/>
  <c r="F48" i="93"/>
  <c r="H9" i="95"/>
  <c r="H7" i="95"/>
  <c r="H6" i="95"/>
  <c r="H11" i="95"/>
  <c r="F37" i="93"/>
  <c r="B11" i="95"/>
  <c r="D43" i="95"/>
  <c r="D29" i="95"/>
  <c r="E23" i="94"/>
  <c r="I28" i="95"/>
  <c r="E37" i="94"/>
  <c r="I41" i="95"/>
  <c r="E52" i="91"/>
  <c r="F55" i="95"/>
  <c r="E25" i="94"/>
  <c r="I30" i="95"/>
  <c r="D40" i="95"/>
  <c r="D32" i="95"/>
  <c r="D50" i="95"/>
  <c r="E38" i="94"/>
  <c r="I42" i="95"/>
  <c r="E28" i="91"/>
  <c r="F33" i="95"/>
  <c r="D39" i="95"/>
  <c r="E47" i="94"/>
  <c r="I50" i="95"/>
  <c r="D28" i="95"/>
  <c r="E26" i="94"/>
  <c r="I31" i="95"/>
  <c r="E49" i="94"/>
  <c r="I52" i="95"/>
  <c r="D51" i="95"/>
  <c r="D54" i="95"/>
  <c r="E34" i="91"/>
  <c r="F38" i="95"/>
  <c r="F34" i="80"/>
  <c r="B38" i="95"/>
  <c r="F36" i="93"/>
  <c r="H40" i="95"/>
  <c r="E28" i="92"/>
  <c r="G33" i="95"/>
  <c r="F22" i="80"/>
  <c r="E24" i="91"/>
  <c r="F29" i="95"/>
  <c r="F33" i="93"/>
  <c r="H37" i="95"/>
  <c r="F24" i="93"/>
  <c r="H29" i="95"/>
  <c r="E50" i="90"/>
  <c r="E53" i="95"/>
  <c r="E51" i="94"/>
  <c r="I54" i="95"/>
  <c r="F25" i="93"/>
  <c r="H8" i="95"/>
  <c r="F49" i="93"/>
  <c r="E26" i="90"/>
  <c r="E31" i="95"/>
  <c r="F46" i="80"/>
  <c r="E38" i="90"/>
  <c r="E42" i="95"/>
  <c r="D33" i="95"/>
  <c r="D44" i="95"/>
  <c r="F28" i="93"/>
  <c r="B9" i="95"/>
  <c r="F40" i="93"/>
  <c r="F52" i="93"/>
  <c r="F40" i="80"/>
  <c r="F52" i="80"/>
  <c r="B10" i="95"/>
  <c r="E36" i="91"/>
  <c r="F40" i="95"/>
  <c r="F28" i="80"/>
  <c r="E48" i="91"/>
  <c r="F51" i="95"/>
  <c r="E39" i="94"/>
  <c r="I43" i="95"/>
  <c r="B7" i="95"/>
  <c r="E27" i="94"/>
  <c r="I32" i="95"/>
  <c r="E47" i="91"/>
  <c r="F50" i="95"/>
  <c r="E35" i="91"/>
  <c r="F39" i="95"/>
  <c r="E23" i="91"/>
  <c r="F28" i="95"/>
  <c r="E47" i="90"/>
  <c r="E50" i="95"/>
  <c r="E35" i="90"/>
  <c r="E39" i="95"/>
  <c r="E23" i="90"/>
  <c r="E28" i="95"/>
  <c r="E34" i="93"/>
  <c r="E24" i="94"/>
  <c r="I29" i="95"/>
  <c r="E48" i="94"/>
  <c r="I51" i="95"/>
  <c r="E36" i="94"/>
  <c r="I40" i="95"/>
  <c r="F47" i="93"/>
  <c r="F35" i="93"/>
  <c r="F23" i="93"/>
  <c r="E46" i="89"/>
  <c r="L49" i="95"/>
  <c r="E22" i="89"/>
  <c r="L38" i="95"/>
  <c r="E34" i="89"/>
  <c r="L27" i="95"/>
  <c r="E45" i="89"/>
  <c r="L48" i="95"/>
  <c r="E21" i="89"/>
  <c r="L37" i="95"/>
  <c r="E33" i="89"/>
  <c r="L26" i="95"/>
  <c r="F38" i="93"/>
  <c r="E38" i="89"/>
  <c r="L31" i="95"/>
  <c r="E47" i="89"/>
  <c r="L50" i="95"/>
  <c r="E23" i="89"/>
  <c r="L39" i="95"/>
  <c r="E35" i="89"/>
  <c r="L28" i="95"/>
  <c r="E36" i="89"/>
  <c r="L29" i="95"/>
  <c r="E24" i="89"/>
  <c r="L40" i="95"/>
  <c r="E48" i="89"/>
  <c r="L51" i="95"/>
  <c r="E34" i="96"/>
  <c r="J38" i="95"/>
  <c r="C22" i="32"/>
  <c r="F20" i="102"/>
  <c r="F32" i="80"/>
  <c r="E33" i="106"/>
  <c r="E45" i="106"/>
  <c r="X53" i="95"/>
  <c r="F20" i="103"/>
  <c r="E21" i="106"/>
  <c r="X47" i="95"/>
  <c r="M47" i="95"/>
  <c r="E20" i="106"/>
  <c r="S36" i="95"/>
  <c r="F33" i="105"/>
  <c r="AA26" i="95"/>
  <c r="R37" i="95"/>
  <c r="F44" i="80"/>
  <c r="N53" i="95"/>
  <c r="F40" i="96"/>
  <c r="E32" i="106"/>
  <c r="S25" i="95"/>
  <c r="E44" i="106"/>
  <c r="S47" i="95"/>
  <c r="M5" i="95"/>
  <c r="D42" i="95"/>
  <c r="F38" i="101"/>
  <c r="D53" i="95"/>
  <c r="D31" i="95"/>
  <c r="F52" i="108"/>
  <c r="F26" i="93"/>
  <c r="F32" i="90"/>
  <c r="F50" i="93"/>
  <c r="E52" i="104"/>
  <c r="F52" i="104"/>
  <c r="E26" i="106"/>
  <c r="S42" i="95"/>
  <c r="E40" i="104"/>
  <c r="F40" i="104"/>
  <c r="E50" i="106"/>
  <c r="F50" i="106"/>
  <c r="E38" i="106"/>
  <c r="F38" i="106"/>
  <c r="Y26" i="95"/>
  <c r="Y59" i="95"/>
  <c r="E28" i="104"/>
  <c r="F28" i="104"/>
  <c r="E48" i="106"/>
  <c r="F48" i="106"/>
  <c r="F25" i="102"/>
  <c r="F20" i="80"/>
  <c r="Y28" i="95"/>
  <c r="Y61" i="95"/>
  <c r="Y39" i="95"/>
  <c r="M25" i="95"/>
  <c r="M58" i="95"/>
  <c r="L9" i="95"/>
  <c r="F32" i="112"/>
  <c r="E26" i="89"/>
  <c r="L42" i="95"/>
  <c r="Q36" i="95"/>
  <c r="O52" i="95"/>
  <c r="F22" i="102"/>
  <c r="F37" i="102"/>
  <c r="AA36" i="95"/>
  <c r="F36" i="111"/>
  <c r="F45" i="93"/>
  <c r="N37" i="95"/>
  <c r="AA43" i="95"/>
  <c r="P48" i="95"/>
  <c r="AA32" i="95"/>
  <c r="AA65" i="95"/>
  <c r="E22" i="104"/>
  <c r="Q38" i="95"/>
  <c r="N48" i="95"/>
  <c r="E46" i="104"/>
  <c r="Q49" i="95"/>
  <c r="E34" i="104"/>
  <c r="F34" i="104"/>
  <c r="AA40" i="95"/>
  <c r="E44" i="89"/>
  <c r="L47" i="95"/>
  <c r="AA29" i="95"/>
  <c r="AA62" i="95"/>
  <c r="F38" i="80"/>
  <c r="AA28" i="95"/>
  <c r="AA61" i="95"/>
  <c r="F21" i="103"/>
  <c r="F27" i="112"/>
  <c r="AA50" i="95"/>
  <c r="E36" i="106"/>
  <c r="F36" i="106"/>
  <c r="F46" i="102"/>
  <c r="F34" i="102"/>
  <c r="P26" i="95"/>
  <c r="P59" i="95"/>
  <c r="F20" i="112"/>
  <c r="Z25" i="95"/>
  <c r="Z58" i="95"/>
  <c r="E24" i="106"/>
  <c r="S40" i="95"/>
  <c r="Z36" i="95"/>
  <c r="E20" i="89"/>
  <c r="L36" i="95"/>
  <c r="E33" i="80"/>
  <c r="F33" i="80"/>
  <c r="R48" i="95"/>
  <c r="Z47" i="95"/>
  <c r="W41" i="95"/>
  <c r="W30" i="95"/>
  <c r="W63" i="95"/>
  <c r="M55" i="95"/>
  <c r="F33" i="110"/>
  <c r="E22" i="106"/>
  <c r="F22" i="106"/>
  <c r="N26" i="95"/>
  <c r="N59" i="95"/>
  <c r="E34" i="106"/>
  <c r="F34" i="106"/>
  <c r="M44" i="95"/>
  <c r="E46" i="106"/>
  <c r="F46" i="106"/>
  <c r="F28" i="111"/>
  <c r="F50" i="99"/>
  <c r="F36" i="99"/>
  <c r="M10" i="95"/>
  <c r="W52" i="95"/>
  <c r="F21" i="93"/>
  <c r="F46" i="99"/>
  <c r="Z9" i="95"/>
  <c r="E36" i="104"/>
  <c r="Q29" i="95"/>
  <c r="Q25" i="95"/>
  <c r="Q58" i="95"/>
  <c r="E48" i="104"/>
  <c r="F48" i="104"/>
  <c r="R30" i="95"/>
  <c r="R63" i="95"/>
  <c r="F39" i="99"/>
  <c r="E24" i="104"/>
  <c r="F24" i="104"/>
  <c r="Y8" i="95"/>
  <c r="F35" i="112"/>
  <c r="Z37" i="95"/>
  <c r="R7" i="95"/>
  <c r="L6" i="95"/>
  <c r="L61" i="95"/>
  <c r="Q47" i="95"/>
  <c r="F34" i="103"/>
  <c r="Z62" i="95"/>
  <c r="F20" i="92"/>
  <c r="Y5" i="95"/>
  <c r="F45" i="111"/>
  <c r="F21" i="111"/>
  <c r="F21" i="91"/>
  <c r="F32" i="94"/>
  <c r="M6" i="95"/>
  <c r="F33" i="111"/>
  <c r="E33" i="91"/>
  <c r="F37" i="95"/>
  <c r="F24" i="80"/>
  <c r="Q7" i="95"/>
  <c r="Q62" i="95"/>
  <c r="F46" i="103"/>
  <c r="X6" i="95"/>
  <c r="Z5" i="95"/>
  <c r="X4" i="95"/>
  <c r="F32" i="101"/>
  <c r="N25" i="95"/>
  <c r="N58" i="95"/>
  <c r="F47" i="101"/>
  <c r="N50" i="95"/>
  <c r="F47" i="103"/>
  <c r="P50" i="95"/>
  <c r="F32" i="99"/>
  <c r="U25" i="95"/>
  <c r="U58" i="95"/>
  <c r="F48" i="99"/>
  <c r="U51" i="95"/>
  <c r="L20" i="95"/>
  <c r="F45" i="102"/>
  <c r="O48" i="95"/>
  <c r="F26" i="102"/>
  <c r="O42" i="95"/>
  <c r="F51" i="102"/>
  <c r="O54" i="95"/>
  <c r="F45" i="106"/>
  <c r="S48" i="95"/>
  <c r="S51" i="95"/>
  <c r="F20" i="101"/>
  <c r="N36" i="95"/>
  <c r="F26" i="103"/>
  <c r="P42" i="95"/>
  <c r="W15" i="95"/>
  <c r="E33" i="108"/>
  <c r="F33" i="108"/>
  <c r="E45" i="108"/>
  <c r="E21" i="108"/>
  <c r="F21" i="108"/>
  <c r="F52" i="110"/>
  <c r="Y55" i="95"/>
  <c r="F38" i="112"/>
  <c r="AA42" i="95"/>
  <c r="AA31" i="95"/>
  <c r="AA64" i="95"/>
  <c r="V44" i="95"/>
  <c r="V33" i="95"/>
  <c r="F34" i="101"/>
  <c r="N27" i="95"/>
  <c r="N60" i="95"/>
  <c r="F38" i="105"/>
  <c r="R31" i="95"/>
  <c r="R64" i="95"/>
  <c r="F25" i="103"/>
  <c r="P41" i="95"/>
  <c r="F51" i="110"/>
  <c r="Y54" i="95"/>
  <c r="F24" i="99"/>
  <c r="U40" i="95"/>
  <c r="F35" i="106"/>
  <c r="S28" i="95"/>
  <c r="S61" i="95"/>
  <c r="F50" i="102"/>
  <c r="O53" i="95"/>
  <c r="F39" i="102"/>
  <c r="O32" i="95"/>
  <c r="O65" i="95"/>
  <c r="F22" i="105"/>
  <c r="R38" i="95"/>
  <c r="F22" i="103"/>
  <c r="P38" i="95"/>
  <c r="F50" i="103"/>
  <c r="P53" i="95"/>
  <c r="F48" i="101"/>
  <c r="N51" i="95"/>
  <c r="F37" i="111"/>
  <c r="Z41" i="95"/>
  <c r="Z30" i="95"/>
  <c r="Z63" i="95"/>
  <c r="F40" i="110"/>
  <c r="Y33" i="95"/>
  <c r="Y66" i="95"/>
  <c r="Y44" i="95"/>
  <c r="V30" i="95"/>
  <c r="V41" i="95"/>
  <c r="V29" i="95"/>
  <c r="V40" i="95"/>
  <c r="F40" i="111"/>
  <c r="Z33" i="95"/>
  <c r="Z66" i="95"/>
  <c r="Z44" i="95"/>
  <c r="X17" i="95"/>
  <c r="E35" i="109"/>
  <c r="E47" i="109"/>
  <c r="E23" i="109"/>
  <c r="F23" i="102"/>
  <c r="O39" i="95"/>
  <c r="F37" i="101"/>
  <c r="N30" i="95"/>
  <c r="N63" i="95"/>
  <c r="F28" i="99"/>
  <c r="U44" i="95"/>
  <c r="F35" i="99"/>
  <c r="U28" i="95"/>
  <c r="U61" i="95"/>
  <c r="F47" i="99"/>
  <c r="U50" i="95"/>
  <c r="F23" i="99"/>
  <c r="U39" i="95"/>
  <c r="F27" i="99"/>
  <c r="U43" i="95"/>
  <c r="F38" i="99"/>
  <c r="F47" i="102"/>
  <c r="O50" i="95"/>
  <c r="F40" i="102"/>
  <c r="O33" i="95"/>
  <c r="O66" i="95"/>
  <c r="F48" i="102"/>
  <c r="O51" i="95"/>
  <c r="F47" i="106"/>
  <c r="S50" i="95"/>
  <c r="F28" i="103"/>
  <c r="P44" i="95"/>
  <c r="F51" i="103"/>
  <c r="P54" i="95"/>
  <c r="F49" i="103"/>
  <c r="P52" i="95"/>
  <c r="F49" i="101"/>
  <c r="N52" i="95"/>
  <c r="F44" i="101"/>
  <c r="N47" i="95"/>
  <c r="F27" i="101"/>
  <c r="N43" i="95"/>
  <c r="F35" i="101"/>
  <c r="N28" i="95"/>
  <c r="N61" i="95"/>
  <c r="F35" i="103"/>
  <c r="P28" i="95"/>
  <c r="P61" i="95"/>
  <c r="V27" i="95"/>
  <c r="V38" i="95"/>
  <c r="F49" i="111"/>
  <c r="Z52" i="95"/>
  <c r="Y47" i="95"/>
  <c r="F44" i="110"/>
  <c r="F39" i="110"/>
  <c r="Y32" i="95"/>
  <c r="Y65" i="95"/>
  <c r="Y43" i="95"/>
  <c r="F24" i="102"/>
  <c r="O40" i="95"/>
  <c r="F20" i="105"/>
  <c r="R36" i="95"/>
  <c r="F36" i="101"/>
  <c r="N29" i="95"/>
  <c r="N62" i="95"/>
  <c r="F35" i="102"/>
  <c r="O28" i="95"/>
  <c r="O61" i="95"/>
  <c r="F36" i="102"/>
  <c r="O29" i="95"/>
  <c r="O62" i="95"/>
  <c r="F22" i="101"/>
  <c r="N38" i="95"/>
  <c r="F21" i="102"/>
  <c r="O37" i="95"/>
  <c r="F38" i="102"/>
  <c r="O31" i="95"/>
  <c r="O64" i="95"/>
  <c r="F37" i="103"/>
  <c r="P30" i="95"/>
  <c r="P63" i="95"/>
  <c r="F21" i="106"/>
  <c r="S37" i="95"/>
  <c r="F38" i="103"/>
  <c r="P31" i="95"/>
  <c r="V37" i="95"/>
  <c r="V26" i="95"/>
  <c r="Y36" i="95"/>
  <c r="Y25" i="95"/>
  <c r="Y58" i="95"/>
  <c r="F32" i="110"/>
  <c r="X15" i="95"/>
  <c r="E45" i="109"/>
  <c r="E33" i="109"/>
  <c r="E21" i="109"/>
  <c r="F21" i="109"/>
  <c r="AA59" i="95"/>
  <c r="V25" i="95"/>
  <c r="V36" i="95"/>
  <c r="F26" i="99"/>
  <c r="U42" i="95"/>
  <c r="F52" i="101"/>
  <c r="N55" i="95"/>
  <c r="F27" i="103"/>
  <c r="P43" i="95"/>
  <c r="F52" i="111"/>
  <c r="Z55" i="95"/>
  <c r="L19" i="95"/>
  <c r="L22" i="95"/>
  <c r="L21" i="95"/>
  <c r="F28" i="101"/>
  <c r="N44" i="95"/>
  <c r="F33" i="102"/>
  <c r="O26" i="95"/>
  <c r="O59" i="95"/>
  <c r="F52" i="103"/>
  <c r="P55" i="95"/>
  <c r="F26" i="105"/>
  <c r="R42" i="95"/>
  <c r="Q55" i="95"/>
  <c r="F39" i="103"/>
  <c r="P32" i="95"/>
  <c r="P65" i="95"/>
  <c r="F24" i="103"/>
  <c r="P40" i="95"/>
  <c r="F51" i="101"/>
  <c r="N54" i="95"/>
  <c r="AA66" i="95"/>
  <c r="F48" i="110"/>
  <c r="Y51" i="95"/>
  <c r="Z16" i="95"/>
  <c r="E34" i="111"/>
  <c r="E46" i="111"/>
  <c r="Z49" i="95"/>
  <c r="E22" i="111"/>
  <c r="F52" i="102"/>
  <c r="O55" i="95"/>
  <c r="F36" i="103"/>
  <c r="P29" i="95"/>
  <c r="P62" i="95"/>
  <c r="W4" i="95"/>
  <c r="W66" i="95"/>
  <c r="F52" i="99"/>
  <c r="U55" i="95"/>
  <c r="F20" i="99"/>
  <c r="U36" i="95"/>
  <c r="L14" i="95"/>
  <c r="F40" i="103"/>
  <c r="P33" i="95"/>
  <c r="P66" i="95"/>
  <c r="F44" i="105"/>
  <c r="R47" i="95"/>
  <c r="F27" i="102"/>
  <c r="O43" i="95"/>
  <c r="F46" i="105"/>
  <c r="R49" i="95"/>
  <c r="F32" i="108"/>
  <c r="W25" i="95"/>
  <c r="W58" i="95"/>
  <c r="W36" i="95"/>
  <c r="F25" i="105"/>
  <c r="R41" i="95"/>
  <c r="F26" i="112"/>
  <c r="AA53" i="95"/>
  <c r="F44" i="99"/>
  <c r="U47" i="95"/>
  <c r="Y19" i="95"/>
  <c r="E37" i="110"/>
  <c r="E49" i="110"/>
  <c r="E25" i="110"/>
  <c r="F40" i="109"/>
  <c r="X33" i="95"/>
  <c r="X66" i="95"/>
  <c r="X44" i="95"/>
  <c r="F40" i="99"/>
  <c r="U33" i="95"/>
  <c r="U66" i="95"/>
  <c r="F34" i="99"/>
  <c r="U27" i="95"/>
  <c r="U60" i="95"/>
  <c r="F22" i="99"/>
  <c r="U38" i="95"/>
  <c r="F28" i="102"/>
  <c r="O44" i="95"/>
  <c r="F40" i="101"/>
  <c r="N33" i="95"/>
  <c r="N66" i="95"/>
  <c r="F23" i="106"/>
  <c r="S39" i="95"/>
  <c r="F46" i="101"/>
  <c r="N49" i="95"/>
  <c r="F50" i="105"/>
  <c r="R53" i="95"/>
  <c r="F32" i="105"/>
  <c r="R25" i="95"/>
  <c r="R58" i="95"/>
  <c r="F34" i="105"/>
  <c r="R27" i="95"/>
  <c r="R60" i="95"/>
  <c r="F33" i="106"/>
  <c r="S26" i="95"/>
  <c r="S59" i="95"/>
  <c r="F25" i="101"/>
  <c r="N41" i="95"/>
  <c r="F48" i="103"/>
  <c r="P51" i="95"/>
  <c r="F39" i="101"/>
  <c r="N32" i="95"/>
  <c r="N65" i="95"/>
  <c r="F23" i="101"/>
  <c r="N39" i="95"/>
  <c r="F24" i="101"/>
  <c r="N40" i="95"/>
  <c r="F23" i="103"/>
  <c r="P39" i="95"/>
  <c r="F44" i="108"/>
  <c r="W47" i="95"/>
  <c r="V28" i="95"/>
  <c r="V39" i="95"/>
  <c r="Y16" i="95"/>
  <c r="E46" i="110"/>
  <c r="E34" i="110"/>
  <c r="E22" i="110"/>
  <c r="Y40" i="95"/>
  <c r="Y29" i="95"/>
  <c r="Y62" i="95"/>
  <c r="F36" i="110"/>
  <c r="F52" i="109"/>
  <c r="X55" i="95"/>
  <c r="Z4" i="95"/>
  <c r="Z20" i="95"/>
  <c r="E38" i="111"/>
  <c r="E50" i="111"/>
  <c r="E26" i="111"/>
  <c r="F49" i="105"/>
  <c r="R52" i="95"/>
  <c r="M4" i="95"/>
  <c r="L3" i="95"/>
  <c r="E38" i="100"/>
  <c r="E50" i="100"/>
  <c r="E26" i="100"/>
  <c r="E39" i="104"/>
  <c r="E51" i="104"/>
  <c r="E27" i="104"/>
  <c r="E38" i="104"/>
  <c r="E50" i="104"/>
  <c r="E26" i="104"/>
  <c r="Q10" i="95"/>
  <c r="E33" i="100"/>
  <c r="E45" i="100"/>
  <c r="E21" i="100"/>
  <c r="P64" i="95"/>
  <c r="E46" i="100"/>
  <c r="E34" i="100"/>
  <c r="E22" i="100"/>
  <c r="E35" i="100"/>
  <c r="E47" i="100"/>
  <c r="E23" i="100"/>
  <c r="E36" i="105"/>
  <c r="E48" i="105"/>
  <c r="E24" i="105"/>
  <c r="S11" i="95"/>
  <c r="E49" i="100"/>
  <c r="E37" i="100"/>
  <c r="E25" i="100"/>
  <c r="E48" i="100"/>
  <c r="M51" i="95"/>
  <c r="E36" i="100"/>
  <c r="M29" i="95"/>
  <c r="E24" i="100"/>
  <c r="N64" i="95"/>
  <c r="P60" i="95"/>
  <c r="O63" i="95"/>
  <c r="Q6" i="95"/>
  <c r="Q5" i="95"/>
  <c r="E39" i="105"/>
  <c r="R32" i="95"/>
  <c r="E51" i="105"/>
  <c r="R54" i="95"/>
  <c r="E27" i="105"/>
  <c r="R43" i="95"/>
  <c r="E35" i="104"/>
  <c r="E47" i="104"/>
  <c r="E23" i="104"/>
  <c r="S8" i="95"/>
  <c r="E39" i="100"/>
  <c r="E51" i="100"/>
  <c r="E27" i="100"/>
  <c r="E35" i="105"/>
  <c r="R28" i="95"/>
  <c r="E47" i="105"/>
  <c r="R50" i="95"/>
  <c r="E23" i="105"/>
  <c r="E49" i="104"/>
  <c r="E37" i="104"/>
  <c r="E25" i="104"/>
  <c r="E51" i="106"/>
  <c r="E39" i="106"/>
  <c r="E27" i="106"/>
  <c r="Q15" i="95"/>
  <c r="F44" i="106"/>
  <c r="S3" i="95"/>
  <c r="F32" i="106"/>
  <c r="E52" i="106"/>
  <c r="E40" i="106"/>
  <c r="E28" i="106"/>
  <c r="E49" i="106"/>
  <c r="E37" i="106"/>
  <c r="E25" i="106"/>
  <c r="R22" i="95"/>
  <c r="Q9" i="95"/>
  <c r="J7" i="95"/>
  <c r="L5" i="95"/>
  <c r="F44" i="90"/>
  <c r="F36" i="96"/>
  <c r="F24" i="96"/>
  <c r="F48" i="96"/>
  <c r="H58" i="95"/>
  <c r="T28" i="97"/>
  <c r="F27" i="80"/>
  <c r="L4" i="95"/>
  <c r="L10" i="95"/>
  <c r="E7" i="95"/>
  <c r="F39" i="90"/>
  <c r="E28" i="89"/>
  <c r="L44" i="95"/>
  <c r="F27" i="90"/>
  <c r="E32" i="92"/>
  <c r="F32" i="92"/>
  <c r="E52" i="89"/>
  <c r="L55" i="95"/>
  <c r="F36" i="80"/>
  <c r="F44" i="94"/>
  <c r="E51" i="91"/>
  <c r="F54" i="95"/>
  <c r="F26" i="80"/>
  <c r="E10" i="95"/>
  <c r="E40" i="89"/>
  <c r="L33" i="95"/>
  <c r="F50" i="80"/>
  <c r="E39" i="89"/>
  <c r="L32" i="95"/>
  <c r="F28" i="96"/>
  <c r="J36" i="95"/>
  <c r="J11" i="95"/>
  <c r="J66" i="95"/>
  <c r="E27" i="89"/>
  <c r="E39" i="91"/>
  <c r="F43" i="95"/>
  <c r="E51" i="89"/>
  <c r="L54" i="95"/>
  <c r="F51" i="80"/>
  <c r="F52" i="96"/>
  <c r="F39" i="80"/>
  <c r="F44" i="96"/>
  <c r="E27" i="91"/>
  <c r="F32" i="95"/>
  <c r="F48" i="80"/>
  <c r="B60" i="95"/>
  <c r="N30" i="97"/>
  <c r="C52" i="95"/>
  <c r="L11" i="95"/>
  <c r="E37" i="89"/>
  <c r="E25" i="89"/>
  <c r="E49" i="89"/>
  <c r="F48" i="89"/>
  <c r="F33" i="90"/>
  <c r="C30" i="95"/>
  <c r="F21" i="90"/>
  <c r="G22" i="32"/>
  <c r="F37" i="96"/>
  <c r="D41" i="95"/>
  <c r="E40" i="94"/>
  <c r="I44" i="95"/>
  <c r="F45" i="90"/>
  <c r="E52" i="94"/>
  <c r="I55" i="95"/>
  <c r="F25" i="96"/>
  <c r="E24" i="90"/>
  <c r="E29" i="95"/>
  <c r="E48" i="90"/>
  <c r="E51" i="95"/>
  <c r="E36" i="90"/>
  <c r="E40" i="95"/>
  <c r="C51" i="95"/>
  <c r="E37" i="99"/>
  <c r="U30" i="95"/>
  <c r="E49" i="99"/>
  <c r="U52" i="95"/>
  <c r="E25" i="99"/>
  <c r="U41" i="95"/>
  <c r="D30" i="95"/>
  <c r="H61" i="95"/>
  <c r="H63" i="95"/>
  <c r="H64" i="95"/>
  <c r="E33" i="96"/>
  <c r="D52" i="95"/>
  <c r="H66" i="95"/>
  <c r="F49" i="96"/>
  <c r="J63" i="95"/>
  <c r="N13" i="91"/>
  <c r="B64" i="95"/>
  <c r="B62" i="95"/>
  <c r="B65" i="95"/>
  <c r="B66" i="95"/>
  <c r="F46" i="93"/>
  <c r="H59" i="95"/>
  <c r="T29" i="97"/>
  <c r="E59" i="95"/>
  <c r="Q29" i="97"/>
  <c r="F32" i="89"/>
  <c r="J6" i="95"/>
  <c r="H62" i="95"/>
  <c r="F6" i="95"/>
  <c r="F22" i="90"/>
  <c r="E52" i="92"/>
  <c r="G55" i="95"/>
  <c r="E40" i="90"/>
  <c r="E44" i="95"/>
  <c r="E28" i="90"/>
  <c r="E33" i="95"/>
  <c r="E52" i="90"/>
  <c r="C40" i="95"/>
  <c r="C29" i="95"/>
  <c r="C38" i="95"/>
  <c r="F24" i="91"/>
  <c r="E40" i="92"/>
  <c r="G44" i="95"/>
  <c r="F51" i="94"/>
  <c r="F34" i="93"/>
  <c r="H38" i="95"/>
  <c r="E47" i="92"/>
  <c r="G50" i="95"/>
  <c r="B58" i="95"/>
  <c r="N28" i="97"/>
  <c r="F22" i="93"/>
  <c r="F46" i="94"/>
  <c r="E48" i="92"/>
  <c r="G51" i="95"/>
  <c r="F22" i="94"/>
  <c r="E24" i="92"/>
  <c r="G29" i="95"/>
  <c r="F34" i="94"/>
  <c r="F26" i="96"/>
  <c r="F50" i="96"/>
  <c r="J9" i="95"/>
  <c r="F38" i="96"/>
  <c r="F11" i="95"/>
  <c r="F22" i="91"/>
  <c r="F34" i="91"/>
  <c r="F46" i="91"/>
  <c r="F35" i="94"/>
  <c r="E26" i="92"/>
  <c r="G31" i="95"/>
  <c r="F36" i="91"/>
  <c r="F7" i="95"/>
  <c r="E38" i="92"/>
  <c r="G42" i="95"/>
  <c r="E50" i="92"/>
  <c r="G53" i="95"/>
  <c r="F34" i="96"/>
  <c r="F48" i="91"/>
  <c r="I9" i="95"/>
  <c r="E33" i="94"/>
  <c r="F26" i="94"/>
  <c r="F35" i="90"/>
  <c r="F47" i="90"/>
  <c r="F38" i="94"/>
  <c r="F50" i="94"/>
  <c r="F46" i="96"/>
  <c r="F34" i="90"/>
  <c r="F46" i="90"/>
  <c r="E23" i="92"/>
  <c r="F36" i="94"/>
  <c r="F23" i="94"/>
  <c r="E35" i="92"/>
  <c r="F26" i="90"/>
  <c r="I6" i="95"/>
  <c r="F47" i="94"/>
  <c r="F24" i="94"/>
  <c r="E6" i="95"/>
  <c r="F23" i="90"/>
  <c r="F48" i="94"/>
  <c r="E9" i="95"/>
  <c r="I7" i="95"/>
  <c r="F47" i="91"/>
  <c r="F50" i="90"/>
  <c r="F38" i="90"/>
  <c r="F27" i="94"/>
  <c r="F39" i="94"/>
  <c r="I10" i="95"/>
  <c r="E49" i="80"/>
  <c r="B52" i="95"/>
  <c r="E25" i="80"/>
  <c r="B30" i="95"/>
  <c r="E37" i="80"/>
  <c r="B41" i="95"/>
  <c r="E49" i="90"/>
  <c r="E52" i="95"/>
  <c r="E25" i="90"/>
  <c r="E30" i="95"/>
  <c r="E37" i="90"/>
  <c r="E41" i="95"/>
  <c r="F25" i="94"/>
  <c r="F49" i="94"/>
  <c r="E47" i="80"/>
  <c r="B50" i="95"/>
  <c r="B28" i="95"/>
  <c r="E35" i="80"/>
  <c r="B39" i="95"/>
  <c r="E47" i="96"/>
  <c r="J50" i="95"/>
  <c r="E23" i="96"/>
  <c r="J28" i="95"/>
  <c r="E35" i="96"/>
  <c r="F37" i="94"/>
  <c r="F22" i="96"/>
  <c r="E51" i="92"/>
  <c r="G54" i="95"/>
  <c r="E27" i="92"/>
  <c r="G32" i="95"/>
  <c r="E39" i="92"/>
  <c r="G43" i="95"/>
  <c r="I8" i="95"/>
  <c r="F28" i="91"/>
  <c r="F52" i="91"/>
  <c r="F40" i="91"/>
  <c r="F23" i="91"/>
  <c r="F35" i="91"/>
  <c r="Q44" i="95"/>
  <c r="F26" i="106"/>
  <c r="J58" i="95"/>
  <c r="V28" i="97"/>
  <c r="H60" i="95"/>
  <c r="T30" i="97"/>
  <c r="I58" i="95"/>
  <c r="U28" i="97"/>
  <c r="D59" i="95"/>
  <c r="P29" i="97"/>
  <c r="D58" i="95"/>
  <c r="P28" i="97"/>
  <c r="E58" i="95"/>
  <c r="Q28" i="97"/>
  <c r="B59" i="95"/>
  <c r="N29" i="97"/>
  <c r="S53" i="95"/>
  <c r="F20" i="106"/>
  <c r="S27" i="95"/>
  <c r="S60" i="95"/>
  <c r="Q27" i="95"/>
  <c r="Q60" i="95"/>
  <c r="S10" i="95"/>
  <c r="F38" i="89"/>
  <c r="Q33" i="95"/>
  <c r="Q66" i="95"/>
  <c r="F50" i="89"/>
  <c r="F45" i="89"/>
  <c r="F44" i="89"/>
  <c r="F46" i="104"/>
  <c r="S31" i="95"/>
  <c r="S64" i="95"/>
  <c r="M9" i="95"/>
  <c r="F35" i="89"/>
  <c r="F26" i="89"/>
  <c r="F33" i="91"/>
  <c r="B37" i="95"/>
  <c r="F22" i="104"/>
  <c r="F20" i="89"/>
  <c r="S38" i="95"/>
  <c r="S29" i="95"/>
  <c r="S62" i="95"/>
  <c r="F24" i="106"/>
  <c r="F34" i="111"/>
  <c r="F35" i="109"/>
  <c r="F22" i="111"/>
  <c r="S49" i="95"/>
  <c r="D61" i="95"/>
  <c r="Q51" i="95"/>
  <c r="F33" i="89"/>
  <c r="F21" i="89"/>
  <c r="F22" i="110"/>
  <c r="F23" i="109"/>
  <c r="Y9" i="95"/>
  <c r="C53" i="95"/>
  <c r="F26" i="111"/>
  <c r="F23" i="89"/>
  <c r="C31" i="95"/>
  <c r="F47" i="89"/>
  <c r="F36" i="104"/>
  <c r="C54" i="95"/>
  <c r="Q40" i="95"/>
  <c r="F21" i="80"/>
  <c r="F22" i="89"/>
  <c r="F46" i="89"/>
  <c r="F34" i="89"/>
  <c r="C42" i="95"/>
  <c r="G36" i="95"/>
  <c r="F25" i="110"/>
  <c r="F45" i="91"/>
  <c r="W10" i="95"/>
  <c r="F44" i="92"/>
  <c r="F48" i="90"/>
  <c r="F39" i="89"/>
  <c r="Z10" i="95"/>
  <c r="F38" i="100"/>
  <c r="M31" i="95"/>
  <c r="F51" i="89"/>
  <c r="F49" i="89"/>
  <c r="L52" i="95"/>
  <c r="F47" i="104"/>
  <c r="Q50" i="95"/>
  <c r="F22" i="100"/>
  <c r="M38" i="95"/>
  <c r="F38" i="104"/>
  <c r="Q31" i="95"/>
  <c r="Q64" i="95"/>
  <c r="F49" i="110"/>
  <c r="Y52" i="95"/>
  <c r="AA5" i="95"/>
  <c r="Z17" i="95"/>
  <c r="E35" i="111"/>
  <c r="E47" i="111"/>
  <c r="E23" i="111"/>
  <c r="F27" i="100"/>
  <c r="M43" i="95"/>
  <c r="F47" i="100"/>
  <c r="M50" i="95"/>
  <c r="F49" i="106"/>
  <c r="S52" i="95"/>
  <c r="F35" i="104"/>
  <c r="Q28" i="95"/>
  <c r="Q61" i="95"/>
  <c r="F25" i="100"/>
  <c r="M41" i="95"/>
  <c r="F35" i="100"/>
  <c r="M28" i="95"/>
  <c r="M61" i="95"/>
  <c r="F21" i="100"/>
  <c r="M37" i="95"/>
  <c r="F50" i="111"/>
  <c r="Z53" i="95"/>
  <c r="Y30" i="95"/>
  <c r="Y63" i="95"/>
  <c r="Y41" i="95"/>
  <c r="Y20" i="95"/>
  <c r="E50" i="110"/>
  <c r="E38" i="110"/>
  <c r="E26" i="110"/>
  <c r="X5" i="95"/>
  <c r="W5" i="95"/>
  <c r="F40" i="89"/>
  <c r="F52" i="106"/>
  <c r="S55" i="95"/>
  <c r="F25" i="104"/>
  <c r="Q41" i="95"/>
  <c r="F51" i="100"/>
  <c r="M54" i="95"/>
  <c r="F48" i="105"/>
  <c r="R51" i="95"/>
  <c r="F34" i="100"/>
  <c r="M27" i="95"/>
  <c r="M60" i="95"/>
  <c r="F45" i="100"/>
  <c r="M48" i="95"/>
  <c r="F27" i="104"/>
  <c r="Q43" i="95"/>
  <c r="F38" i="111"/>
  <c r="Z31" i="95"/>
  <c r="Z64" i="95"/>
  <c r="Z42" i="95"/>
  <c r="F34" i="110"/>
  <c r="Y27" i="95"/>
  <c r="Y60" i="95"/>
  <c r="Y38" i="95"/>
  <c r="F40" i="106"/>
  <c r="S33" i="95"/>
  <c r="S66" i="95"/>
  <c r="F51" i="106"/>
  <c r="S54" i="95"/>
  <c r="F37" i="89"/>
  <c r="L30" i="95"/>
  <c r="L63" i="95"/>
  <c r="F23" i="105"/>
  <c r="R39" i="95"/>
  <c r="F37" i="100"/>
  <c r="M30" i="95"/>
  <c r="F36" i="105"/>
  <c r="R29" i="95"/>
  <c r="R62" i="95"/>
  <c r="F33" i="109"/>
  <c r="X26" i="95"/>
  <c r="X59" i="95"/>
  <c r="X37" i="95"/>
  <c r="F45" i="108"/>
  <c r="W48" i="95"/>
  <c r="F25" i="89"/>
  <c r="L41" i="95"/>
  <c r="F37" i="106"/>
  <c r="S30" i="95"/>
  <c r="S63" i="95"/>
  <c r="F24" i="100"/>
  <c r="M40" i="95"/>
  <c r="U8" i="95"/>
  <c r="F27" i="89"/>
  <c r="L43" i="95"/>
  <c r="F27" i="106"/>
  <c r="S43" i="95"/>
  <c r="F37" i="104"/>
  <c r="Q30" i="95"/>
  <c r="Q63" i="95"/>
  <c r="F39" i="100"/>
  <c r="M32" i="95"/>
  <c r="M65" i="95"/>
  <c r="F49" i="100"/>
  <c r="M52" i="95"/>
  <c r="F46" i="100"/>
  <c r="M49" i="95"/>
  <c r="F26" i="104"/>
  <c r="Q42" i="95"/>
  <c r="F51" i="104"/>
  <c r="Q54" i="95"/>
  <c r="F26" i="100"/>
  <c r="M42" i="95"/>
  <c r="W21" i="95"/>
  <c r="E39" i="108"/>
  <c r="E51" i="108"/>
  <c r="E27" i="108"/>
  <c r="Z27" i="95"/>
  <c r="Z60" i="95"/>
  <c r="Z38" i="95"/>
  <c r="F45" i="109"/>
  <c r="X48" i="95"/>
  <c r="Z21" i="95"/>
  <c r="E39" i="111"/>
  <c r="E51" i="111"/>
  <c r="E27" i="111"/>
  <c r="F27" i="111"/>
  <c r="F47" i="109"/>
  <c r="X50" i="95"/>
  <c r="AA16" i="95"/>
  <c r="E46" i="112"/>
  <c r="F46" i="112"/>
  <c r="E34" i="112"/>
  <c r="E22" i="112"/>
  <c r="F49" i="104"/>
  <c r="Q52" i="95"/>
  <c r="F33" i="100"/>
  <c r="M26" i="95"/>
  <c r="M59" i="95"/>
  <c r="F46" i="110"/>
  <c r="Y49" i="95"/>
  <c r="X39" i="95"/>
  <c r="X28" i="95"/>
  <c r="X61" i="95"/>
  <c r="W37" i="95"/>
  <c r="W26" i="95"/>
  <c r="W59" i="95"/>
  <c r="F37" i="110"/>
  <c r="F24" i="105"/>
  <c r="R40" i="95"/>
  <c r="Z59" i="95"/>
  <c r="F25" i="106"/>
  <c r="S41" i="95"/>
  <c r="F28" i="106"/>
  <c r="S44" i="95"/>
  <c r="F39" i="106"/>
  <c r="S32" i="95"/>
  <c r="S65" i="95"/>
  <c r="F23" i="104"/>
  <c r="Q39" i="95"/>
  <c r="F23" i="100"/>
  <c r="M39" i="95"/>
  <c r="F50" i="104"/>
  <c r="Q53" i="95"/>
  <c r="F39" i="104"/>
  <c r="Q32" i="95"/>
  <c r="Q65" i="95"/>
  <c r="F50" i="100"/>
  <c r="M53" i="95"/>
  <c r="W16" i="95"/>
  <c r="E46" i="108"/>
  <c r="E34" i="108"/>
  <c r="E22" i="108"/>
  <c r="F22" i="108"/>
  <c r="X16" i="95"/>
  <c r="E34" i="109"/>
  <c r="F34" i="109"/>
  <c r="E46" i="109"/>
  <c r="X49" i="95"/>
  <c r="E22" i="109"/>
  <c r="F22" i="109"/>
  <c r="F46" i="111"/>
  <c r="J62" i="95"/>
  <c r="Q4" i="95"/>
  <c r="F51" i="105"/>
  <c r="L65" i="95"/>
  <c r="F39" i="105"/>
  <c r="L64" i="95"/>
  <c r="R6" i="95"/>
  <c r="F47" i="105"/>
  <c r="F35" i="105"/>
  <c r="L59" i="95"/>
  <c r="S58" i="95"/>
  <c r="M7" i="95"/>
  <c r="L7" i="95"/>
  <c r="L66" i="95"/>
  <c r="R10" i="95"/>
  <c r="E45" i="104"/>
  <c r="E33" i="104"/>
  <c r="E21" i="104"/>
  <c r="M8" i="95"/>
  <c r="F28" i="89"/>
  <c r="E40" i="105"/>
  <c r="E52" i="105"/>
  <c r="E28" i="105"/>
  <c r="F27" i="105"/>
  <c r="F36" i="100"/>
  <c r="F24" i="89"/>
  <c r="L60" i="95"/>
  <c r="F48" i="100"/>
  <c r="L58" i="95"/>
  <c r="C63" i="95"/>
  <c r="F52" i="89"/>
  <c r="F36" i="89"/>
  <c r="F21" i="92"/>
  <c r="E65" i="95"/>
  <c r="D66" i="95"/>
  <c r="J61" i="95"/>
  <c r="E34" i="92"/>
  <c r="G38" i="95"/>
  <c r="F45" i="80"/>
  <c r="D37" i="95"/>
  <c r="C32" i="95"/>
  <c r="E33" i="92"/>
  <c r="F33" i="92"/>
  <c r="C43" i="95"/>
  <c r="I11" i="95"/>
  <c r="I66" i="95"/>
  <c r="F28" i="94"/>
  <c r="E25" i="92"/>
  <c r="G30" i="95"/>
  <c r="F52" i="94"/>
  <c r="F24" i="90"/>
  <c r="F40" i="94"/>
  <c r="F36" i="90"/>
  <c r="E37" i="92"/>
  <c r="G41" i="95"/>
  <c r="F8" i="95"/>
  <c r="E49" i="92"/>
  <c r="G52" i="95"/>
  <c r="E11" i="95"/>
  <c r="D63" i="95"/>
  <c r="C28" i="95"/>
  <c r="C39" i="95"/>
  <c r="C50" i="95"/>
  <c r="G6" i="95"/>
  <c r="F39" i="91"/>
  <c r="F37" i="99"/>
  <c r="F51" i="91"/>
  <c r="F27" i="91"/>
  <c r="F10" i="95"/>
  <c r="F65" i="95"/>
  <c r="F60" i="95"/>
  <c r="R30" i="97"/>
  <c r="F61" i="95"/>
  <c r="D60" i="95"/>
  <c r="P30" i="97"/>
  <c r="D65" i="95"/>
  <c r="I65" i="95"/>
  <c r="I64" i="95"/>
  <c r="E26" i="91"/>
  <c r="E38" i="91"/>
  <c r="E50" i="91"/>
  <c r="I61" i="95"/>
  <c r="E62" i="95"/>
  <c r="E25" i="91"/>
  <c r="E49" i="91"/>
  <c r="E37" i="91"/>
  <c r="F45" i="96"/>
  <c r="E60" i="95"/>
  <c r="Q30" i="97"/>
  <c r="I62" i="95"/>
  <c r="D62" i="95"/>
  <c r="J64" i="95"/>
  <c r="F21" i="96"/>
  <c r="F25" i="99"/>
  <c r="I60" i="95"/>
  <c r="U30" i="97"/>
  <c r="I63" i="95"/>
  <c r="E61" i="95"/>
  <c r="E64" i="95"/>
  <c r="F62" i="95"/>
  <c r="F66" i="95"/>
  <c r="J60" i="95"/>
  <c r="V30" i="97"/>
  <c r="F33" i="96"/>
  <c r="J37" i="95"/>
  <c r="F52" i="90"/>
  <c r="E55" i="95"/>
  <c r="E39" i="93"/>
  <c r="H43" i="95"/>
  <c r="E51" i="93"/>
  <c r="H54" i="95"/>
  <c r="E27" i="93"/>
  <c r="H32" i="95"/>
  <c r="H10" i="95"/>
  <c r="F49" i="99"/>
  <c r="F47" i="96"/>
  <c r="F45" i="94"/>
  <c r="F47" i="92"/>
  <c r="D64" i="95"/>
  <c r="I59" i="95"/>
  <c r="U29" i="97"/>
  <c r="G8" i="95"/>
  <c r="G10" i="95"/>
  <c r="E8" i="95"/>
  <c r="E63" i="95"/>
  <c r="B8" i="95"/>
  <c r="F40" i="90"/>
  <c r="F28" i="90"/>
  <c r="D23" i="32"/>
  <c r="C36" i="95"/>
  <c r="F21" i="94"/>
  <c r="C33" i="95"/>
  <c r="C44" i="95"/>
  <c r="C55" i="95"/>
  <c r="F35" i="96"/>
  <c r="J39" i="95"/>
  <c r="F35" i="92"/>
  <c r="G39" i="95"/>
  <c r="F33" i="94"/>
  <c r="I37" i="95"/>
  <c r="F23" i="92"/>
  <c r="G28" i="95"/>
  <c r="F37" i="90"/>
  <c r="F23" i="80"/>
  <c r="F47" i="80"/>
  <c r="B6" i="95"/>
  <c r="F35" i="80"/>
  <c r="F25" i="90"/>
  <c r="F49" i="90"/>
  <c r="F51" i="92"/>
  <c r="F28" i="92"/>
  <c r="F52" i="92"/>
  <c r="E51" i="96"/>
  <c r="J54" i="95"/>
  <c r="E27" i="96"/>
  <c r="J32" i="95"/>
  <c r="E39" i="96"/>
  <c r="J43" i="95"/>
  <c r="F46" i="92"/>
  <c r="F23" i="96"/>
  <c r="F40" i="92"/>
  <c r="F25" i="80"/>
  <c r="F49" i="80"/>
  <c r="F37" i="80"/>
  <c r="G11" i="95"/>
  <c r="F27" i="92"/>
  <c r="F39" i="92"/>
  <c r="M64" i="95"/>
  <c r="C23" i="32"/>
  <c r="G58" i="95"/>
  <c r="S28" i="97"/>
  <c r="F27" i="108"/>
  <c r="C37" i="95"/>
  <c r="F9" i="95"/>
  <c r="F23" i="111"/>
  <c r="Z6" i="95"/>
  <c r="F26" i="110"/>
  <c r="G37" i="95"/>
  <c r="F22" i="92"/>
  <c r="F59" i="95"/>
  <c r="R29" i="97"/>
  <c r="W6" i="95"/>
  <c r="F34" i="108"/>
  <c r="W38" i="95"/>
  <c r="W27" i="95"/>
  <c r="W60" i="95"/>
  <c r="F51" i="108"/>
  <c r="W54" i="95"/>
  <c r="U63" i="95"/>
  <c r="W20" i="95"/>
  <c r="E38" i="108"/>
  <c r="E50" i="108"/>
  <c r="E26" i="108"/>
  <c r="F28" i="105"/>
  <c r="R44" i="95"/>
  <c r="F33" i="104"/>
  <c r="Q26" i="95"/>
  <c r="Q59" i="95"/>
  <c r="F22" i="112"/>
  <c r="AA49" i="95"/>
  <c r="F39" i="108"/>
  <c r="W32" i="95"/>
  <c r="W65" i="95"/>
  <c r="W43" i="95"/>
  <c r="F38" i="110"/>
  <c r="Y31" i="95"/>
  <c r="Y64" i="95"/>
  <c r="Y42" i="95"/>
  <c r="X19" i="95"/>
  <c r="E37" i="109"/>
  <c r="E49" i="109"/>
  <c r="E25" i="109"/>
  <c r="F46" i="109"/>
  <c r="F50" i="110"/>
  <c r="Y53" i="95"/>
  <c r="F47" i="111"/>
  <c r="Z50" i="95"/>
  <c r="F52" i="105"/>
  <c r="R55" i="95"/>
  <c r="F46" i="108"/>
  <c r="W49" i="95"/>
  <c r="F35" i="111"/>
  <c r="Z28" i="95"/>
  <c r="Z39" i="95"/>
  <c r="W17" i="95"/>
  <c r="E35" i="108"/>
  <c r="E47" i="108"/>
  <c r="E23" i="108"/>
  <c r="F23" i="108"/>
  <c r="F40" i="105"/>
  <c r="R33" i="95"/>
  <c r="F45" i="104"/>
  <c r="Q48" i="95"/>
  <c r="X38" i="95"/>
  <c r="X27" i="95"/>
  <c r="X60" i="95"/>
  <c r="F51" i="111"/>
  <c r="Z54" i="95"/>
  <c r="F21" i="104"/>
  <c r="Q37" i="95"/>
  <c r="F34" i="112"/>
  <c r="AA27" i="95"/>
  <c r="AA60" i="95"/>
  <c r="AA38" i="95"/>
  <c r="F39" i="111"/>
  <c r="Z32" i="95"/>
  <c r="Z65" i="95"/>
  <c r="Z43" i="95"/>
  <c r="M63" i="95"/>
  <c r="R11" i="95"/>
  <c r="L62" i="95"/>
  <c r="M62" i="95"/>
  <c r="R65" i="95"/>
  <c r="R61" i="95"/>
  <c r="G23" i="32"/>
  <c r="F50" i="92"/>
  <c r="G61" i="95"/>
  <c r="F25" i="92"/>
  <c r="F45" i="92"/>
  <c r="F34" i="92"/>
  <c r="G9" i="95"/>
  <c r="G64" i="95"/>
  <c r="F26" i="92"/>
  <c r="G63" i="95"/>
  <c r="F38" i="92"/>
  <c r="C60" i="95"/>
  <c r="O30" i="97"/>
  <c r="E66" i="95"/>
  <c r="F37" i="92"/>
  <c r="F49" i="92"/>
  <c r="F39" i="93"/>
  <c r="F48" i="92"/>
  <c r="F24" i="92"/>
  <c r="F36" i="92"/>
  <c r="F51" i="93"/>
  <c r="G7" i="95"/>
  <c r="F27" i="93"/>
  <c r="F30" i="95"/>
  <c r="F63" i="95"/>
  <c r="F25" i="91"/>
  <c r="F31" i="95"/>
  <c r="F26" i="91"/>
  <c r="G60" i="95"/>
  <c r="S30" i="97"/>
  <c r="C65" i="95"/>
  <c r="G65" i="95"/>
  <c r="F41" i="95"/>
  <c r="F37" i="91"/>
  <c r="H65" i="95"/>
  <c r="J59" i="95"/>
  <c r="V29" i="97"/>
  <c r="F52" i="95"/>
  <c r="F49" i="91"/>
  <c r="F53" i="95"/>
  <c r="F50" i="91"/>
  <c r="G66" i="95"/>
  <c r="F42" i="95"/>
  <c r="F38" i="91"/>
  <c r="B61" i="95"/>
  <c r="B63" i="95"/>
  <c r="J10" i="95"/>
  <c r="C58" i="95"/>
  <c r="O28" i="97"/>
  <c r="F51" i="96"/>
  <c r="F39" i="96"/>
  <c r="F27" i="96"/>
  <c r="C59" i="95"/>
  <c r="O29" i="97"/>
  <c r="G59" i="95"/>
  <c r="S29" i="97"/>
  <c r="Z61" i="95"/>
  <c r="F64" i="95"/>
  <c r="G26" i="32"/>
  <c r="G29" i="32"/>
  <c r="G28" i="32"/>
  <c r="G27" i="32"/>
  <c r="AA8" i="95"/>
  <c r="C64" i="95"/>
  <c r="F25" i="109"/>
  <c r="X7" i="95"/>
  <c r="F38" i="108"/>
  <c r="W31" i="95"/>
  <c r="W42" i="95"/>
  <c r="X8" i="95"/>
  <c r="F49" i="109"/>
  <c r="X52" i="95"/>
  <c r="W18" i="95"/>
  <c r="E36" i="108"/>
  <c r="F36" i="108"/>
  <c r="E48" i="108"/>
  <c r="E24" i="108"/>
  <c r="F24" i="108"/>
  <c r="F47" i="108"/>
  <c r="W50" i="95"/>
  <c r="W9" i="95"/>
  <c r="F37" i="109"/>
  <c r="X30" i="95"/>
  <c r="X41" i="95"/>
  <c r="X18" i="95"/>
  <c r="E36" i="109"/>
  <c r="E48" i="109"/>
  <c r="E24" i="109"/>
  <c r="F24" i="109"/>
  <c r="F26" i="108"/>
  <c r="AA19" i="95"/>
  <c r="E37" i="112"/>
  <c r="E49" i="112"/>
  <c r="E25" i="112"/>
  <c r="W28" i="95"/>
  <c r="W61" i="95"/>
  <c r="W39" i="95"/>
  <c r="F35" i="108"/>
  <c r="W7" i="95"/>
  <c r="F50" i="108"/>
  <c r="W53" i="95"/>
  <c r="R66" i="95"/>
  <c r="C62" i="95"/>
  <c r="G62" i="95"/>
  <c r="C61" i="95"/>
  <c r="C66" i="95"/>
  <c r="J65" i="95"/>
  <c r="F49" i="112"/>
  <c r="F25" i="112"/>
  <c r="AA52" i="95"/>
  <c r="F48" i="108"/>
  <c r="W51" i="95"/>
  <c r="X63" i="95"/>
  <c r="F48" i="109"/>
  <c r="X51" i="95"/>
  <c r="W29" i="95"/>
  <c r="W62" i="95"/>
  <c r="W40" i="95"/>
  <c r="AA41" i="95"/>
  <c r="AA30" i="95"/>
  <c r="AA63" i="95"/>
  <c r="F36" i="109"/>
  <c r="X29" i="95"/>
  <c r="X62" i="95"/>
  <c r="X40" i="95"/>
  <c r="W64" i="95"/>
  <c r="F37" i="112"/>
  <c r="V11" i="95"/>
  <c r="V9" i="95"/>
  <c r="V3" i="95"/>
  <c r="V10" i="95"/>
  <c r="V8" i="95"/>
  <c r="V4" i="95"/>
  <c r="V6" i="95"/>
  <c r="V5" i="95"/>
  <c r="V66" i="95"/>
  <c r="V7" i="95"/>
  <c r="V59" i="95"/>
  <c r="V65" i="95"/>
  <c r="V58" i="95"/>
  <c r="V63" i="95"/>
  <c r="V64" i="95"/>
  <c r="F37" i="107"/>
  <c r="F49" i="107"/>
  <c r="F25" i="107"/>
  <c r="F40" i="107"/>
  <c r="F28" i="107"/>
  <c r="F52" i="107"/>
  <c r="F27" i="107"/>
  <c r="F39" i="107"/>
  <c r="F51" i="107"/>
  <c r="F50" i="107"/>
  <c r="F26" i="107"/>
  <c r="F38" i="107"/>
  <c r="F45" i="107"/>
  <c r="F33" i="107"/>
  <c r="F21" i="107"/>
  <c r="F43" i="107"/>
  <c r="F19" i="107"/>
  <c r="F31" i="107"/>
  <c r="F20" i="107"/>
  <c r="F32" i="107"/>
  <c r="F44" i="107"/>
  <c r="F48" i="107"/>
  <c r="F22" i="107"/>
  <c r="F24" i="107"/>
  <c r="F47" i="107"/>
  <c r="F46" i="107"/>
  <c r="F23" i="107"/>
  <c r="F36" i="107"/>
  <c r="F35" i="107"/>
  <c r="F34" i="107"/>
  <c r="V60" i="95"/>
  <c r="V61" i="95"/>
  <c r="V62" i="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<sst xmlns="http://schemas.openxmlformats.org/spreadsheetml/2006/main" count="1529" uniqueCount="208">
  <si>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</si>
  <si>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</si>
  <si>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</si>
  <si>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</si>
  <si>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</si>
  <si>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</si>
  <si>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</si>
  <si>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</si>
  <si>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</si>
  <si>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</si>
  <si>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</si>
  <si>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</si>
  <si>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</si>
  <si>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</si>
  <si>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</si>
  <si>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</si>
  <si>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</si>
  <si>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</si>
  <si>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</si>
  <si>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</si>
  <si>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</si>
  <si>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</si>
  <si>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</si>
  <si>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</si>
  <si>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</si>
  <si>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</si>
  <si>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</si>
  <si>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</si>
  <si>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</si>
  <si>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</si>
  <si>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</si>
  <si>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</si>
  <si>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</si>
  <si>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</si>
  <si>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</si>
  <si>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</si>
  <si>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</si>
  <si>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</si>
  <si>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</si>
  <si>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</si>
  <si>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</si>
  <si>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</si>
  <si>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</si>
  <si>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</si>
  <si>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</si>
  <si>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</si>
  <si>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</si>
  <si>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</si>
  <si>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</si>
  <si>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</si>
  <si>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</si>
  <si>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</si>
  <si>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</si>
  <si>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</si>
  <si>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</si>
  <si>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</si>
  <si>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</si>
  <si>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</si>
  <si>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</si>
  <si>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</si>
  <si>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</si>
  <si>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</si>
  <si>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</si>
  <si>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</si>
  <si>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</si>
  <si>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</si>
  <si>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</si>
  <si>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</si>
  <si>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</si>
  <si>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</si>
  <si>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</si>
  <si>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</si>
  <si>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</si>
  <si>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</si>
  <si>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</si>
  <si>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</si>
  <si>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</si>
  <si>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</si>
  <si>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</si>
  <si>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</si>
  <si>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</si>
  <si>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</si>
  <si>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</si>
  <si>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</si>
  <si>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</si>
  <si>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</si>
  <si>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</si>
  <si>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</si>
  <si>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</si>
  <si>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</si>
  <si>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</si>
  <si>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</si>
  <si>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</si>
  <si>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</si>
  <si>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</si>
  <si>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</si>
  <si>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</si>
  <si>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</si>
  <si>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</si>
  <si>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</si>
  <si>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</si>
  <si>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</si>
  <si>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</si>
  <si>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</si>
  <si>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</si>
  <si>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</si>
  <si>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</si>
  <si>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</si>
  <si>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</si>
  <si>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</si>
  <si>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</si>
  <si>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</si>
  <si>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</si>
  <si>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</si>
  <si>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</si>
  <si>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</si>
  <si>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</si>
  <si>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</si>
  <si>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</si>
  <si>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</si>
  <si>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</si>
  <si>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</si>
  <si>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</si>
  <si>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</si>
  <si>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</si>
  <si>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</si>
  <si>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</si>
  <si>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</si>
  <si>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</si>
  <si>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</si>
  <si>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</si>
  <si>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</si>
  <si>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</si>
  <si>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Blackjack Hand Expected Return</t>
  </si>
  <si>
    <t>Bankroll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</si>
  <si>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</si>
  <si>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</si>
  <si>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</si>
  <si>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</si>
  <si>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</si>
  <si>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</si>
  <si>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</si>
  <si>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</si>
  <si>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</si>
  <si>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</si>
  <si>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</si>
  <si>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</si>
  <si>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</si>
  <si>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</si>
  <si>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</si>
  <si>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</si>
  <si>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</si>
  <si>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</si>
  <si>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</si>
  <si>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</si>
  <si>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</si>
  <si>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</si>
  <si>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</si>
  <si>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</si>
  <si>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1x4 2 Level</t>
  </si>
  <si>
    <t>H.Edge Bankroll</t>
  </si>
  <si>
    <t>1x3 3 Level</t>
  </si>
  <si>
    <t>Suggest Strategy</t>
  </si>
  <si>
    <t>Bankroll Steps</t>
  </si>
  <si>
    <t>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</si>
  <si>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</si>
  <si>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</si>
  <si>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</si>
  <si>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</si>
  <si>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</si>
  <si>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</si>
  <si>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</si>
  <si>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</si>
  <si>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</si>
  <si>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</si>
  <si>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</si>
  <si>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</si>
  <si>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</si>
  <si>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</si>
  <si>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</si>
  <si>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</si>
  <si>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</si>
  <si>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</si>
  <si>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</si>
  <si>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Lose</t>
  </si>
  <si>
    <t>1 HR</t>
  </si>
  <si>
    <t>Earning/Hour</t>
  </si>
  <si>
    <t>Strategy Evs</t>
  </si>
  <si>
    <t>Strategy Edges</t>
  </si>
  <si>
    <t>Strategy Bet Your Edge ROI</t>
  </si>
  <si>
    <t>Rsik</t>
  </si>
  <si>
    <t>Method 2</t>
  </si>
  <si>
    <t>Total EL</t>
  </si>
  <si>
    <t>Average</t>
  </si>
  <si>
    <t>Sum</t>
  </si>
  <si>
    <t>Method 1 (Wrong)</t>
  </si>
  <si>
    <t>indiviual win</t>
  </si>
  <si>
    <t>Individual Lose</t>
  </si>
  <si>
    <t>Each Lose</t>
  </si>
  <si>
    <t>Individual Expected Return</t>
  </si>
  <si>
    <t>Suggested</t>
  </si>
  <si>
    <t>1 x 6 x 2</t>
  </si>
  <si>
    <t>Soft 17</t>
  </si>
  <si>
    <t>Surrender Allow</t>
  </si>
  <si>
    <t>Split Up to</t>
  </si>
  <si>
    <t>Strategy  Return</t>
  </si>
  <si>
    <t>Bet x 2 Bankroll</t>
  </si>
  <si>
    <t>20190520 American Blackjack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</si>
</sst>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"/>
    <numFmt numFmtId="168" formatCode="_(* #,##0.0000_);_(* \(#,##0.0000\);_(* &quot;-&quot;??_);_(@_)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54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6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8" xfId="18" applyFont="1" applyFill="1" applyBorder="1" applyAlignment="1">
      <alignment horizontal="center" vertical="center"/>
    </xf>
    <xf numFmtId="10" fontId="4" fillId="0" borderId="49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5" xfId="18" applyBorder="1"/>
    <xf numFmtId="0" fontId="11" fillId="4" borderId="50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4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51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25" xfId="0" applyBorder="1"/>
    <xf numFmtId="0" fontId="0" fillId="0" borderId="31" xfId="0" applyBorder="1"/>
    <xf numFmtId="0" fontId="0" fillId="0" borderId="54" xfId="0" applyBorder="1"/>
    <xf numFmtId="0" fontId="0" fillId="0" borderId="52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1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8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0" fillId="0" borderId="49" xfId="0" applyBorder="1"/>
    <xf numFmtId="0" fontId="0" fillId="0" borderId="61" xfId="0" applyBorder="1"/>
    <xf numFmtId="0" fontId="0" fillId="0" borderId="62" xfId="0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59" xfId="0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6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17" fillId="5" borderId="0" xfId="0" applyFont="1" applyFill="1" applyAlignment="1">
      <alignment horizontal="center"/>
    </xf>
    <xf numFmtId="0" fontId="0" fillId="8" borderId="27" xfId="0" applyFill="1" applyBorder="1"/>
    <xf numFmtId="0" fontId="9" fillId="0" borderId="5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0" fillId="0" borderId="65" xfId="0" applyBorder="1"/>
    <xf numFmtId="0" fontId="0" fillId="0" borderId="9" xfId="0" applyBorder="1"/>
    <xf numFmtId="0" fontId="0" fillId="0" borderId="12" xfId="0" applyBorder="1"/>
    <xf numFmtId="0" fontId="0" fillId="0" borderId="58" xfId="0" applyBorder="1"/>
    <xf numFmtId="0" fontId="11" fillId="4" borderId="60" xfId="18" applyFont="1" applyFill="1" applyBorder="1" applyAlignment="1">
      <alignment horizontal="left" vertical="center"/>
    </xf>
    <xf numFmtId="0" fontId="11" fillId="4" borderId="63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7" xfId="0" applyBorder="1"/>
    <xf numFmtId="0" fontId="0" fillId="0" borderId="68" xfId="0" applyBorder="1"/>
    <xf numFmtId="0" fontId="0" fillId="0" borderId="15" xfId="0" applyBorder="1"/>
    <xf numFmtId="0" fontId="0" fillId="0" borderId="56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1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5" xfId="0" applyBorder="1"/>
    <xf numFmtId="0" fontId="0" fillId="0" borderId="53" xfId="0" applyBorder="1"/>
    <xf numFmtId="0" fontId="0" fillId="0" borderId="70" xfId="0" applyBorder="1"/>
    <xf numFmtId="0" fontId="0" fillId="0" borderId="71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166" fontId="0" fillId="0" borderId="1" xfId="20" applyNumberFormat="1" applyFont="1" applyBorder="1"/>
    <xf numFmtId="0" fontId="10" fillId="5" borderId="22" xfId="0" applyFont="1" applyFill="1" applyBorder="1" applyAlignment="1">
      <alignment horizontal="center"/>
    </xf>
    <xf numFmtId="10" fontId="9" fillId="0" borderId="2" xfId="1" applyNumberFormat="1" applyFont="1" applyBorder="1" applyAlignment="1">
      <alignment horizontal="center"/>
    </xf>
    <xf numFmtId="43" fontId="0" fillId="0" borderId="1" xfId="0" applyNumberFormat="1" applyBorder="1"/>
    <xf numFmtId="0" fontId="10" fillId="5" borderId="24" xfId="0" applyFont="1" applyFill="1" applyBorder="1" applyAlignment="1">
      <alignment horizontal="center"/>
    </xf>
    <xf numFmtId="167" fontId="0" fillId="0" borderId="1" xfId="0" applyNumberFormat="1" applyBorder="1"/>
    <xf numFmtId="168" fontId="0" fillId="0" borderId="0" xfId="20" applyNumberFormat="1" applyFont="1"/>
    <xf numFmtId="168" fontId="0" fillId="0" borderId="55" xfId="20" applyNumberFormat="1" applyFont="1" applyBorder="1" applyAlignment="1">
      <alignment horizontal="center"/>
    </xf>
    <xf numFmtId="168" fontId="0" fillId="0" borderId="32" xfId="20" applyNumberFormat="1" applyFont="1" applyBorder="1"/>
    <xf numFmtId="168" fontId="0" fillId="0" borderId="24" xfId="20" applyNumberFormat="1" applyFont="1" applyBorder="1"/>
    <xf numFmtId="168" fontId="0" fillId="0" borderId="41" xfId="20" applyNumberFormat="1" applyFont="1" applyBorder="1" applyAlignment="1">
      <alignment horizontal="center"/>
    </xf>
    <xf numFmtId="168" fontId="0" fillId="0" borderId="39" xfId="20" applyNumberFormat="1" applyFont="1" applyBorder="1" applyAlignment="1">
      <alignment horizontal="center"/>
    </xf>
    <xf numFmtId="168" fontId="0" fillId="0" borderId="26" xfId="20" applyNumberFormat="1" applyFont="1" applyBorder="1"/>
    <xf numFmtId="168" fontId="0" fillId="0" borderId="19" xfId="20" applyNumberFormat="1" applyFont="1" applyBorder="1"/>
    <xf numFmtId="168" fontId="0" fillId="0" borderId="29" xfId="20" applyNumberFormat="1" applyFont="1" applyBorder="1"/>
    <xf numFmtId="168" fontId="0" fillId="0" borderId="52" xfId="20" applyNumberFormat="1" applyFont="1" applyBorder="1"/>
    <xf numFmtId="168" fontId="0" fillId="0" borderId="31" xfId="20" applyNumberFormat="1" applyFont="1" applyBorder="1"/>
    <xf numFmtId="168" fontId="0" fillId="0" borderId="54" xfId="20" applyNumberFormat="1" applyFont="1" applyBorder="1"/>
    <xf numFmtId="43" fontId="0" fillId="0" borderId="28" xfId="0" applyNumberFormat="1" applyBorder="1"/>
    <xf numFmtId="43" fontId="0" fillId="0" borderId="14" xfId="0" applyNumberFormat="1" applyBorder="1"/>
    <xf numFmtId="0" fontId="1" fillId="0" borderId="0" xfId="18" applyFont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7" xfId="18" applyBorder="1"/>
    <xf numFmtId="0" fontId="4" fillId="0" borderId="72" xfId="18" applyBorder="1"/>
    <xf numFmtId="0" fontId="4" fillId="0" borderId="24" xfId="18" applyBorder="1"/>
    <xf numFmtId="0" fontId="4" fillId="0" borderId="69" xfId="18" applyBorder="1"/>
    <xf numFmtId="0" fontId="4" fillId="0" borderId="11" xfId="18" applyBorder="1"/>
    <xf numFmtId="0" fontId="4" fillId="0" borderId="33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3" xfId="18" applyBorder="1"/>
    <xf numFmtId="0" fontId="4" fillId="0" borderId="22" xfId="18" applyBorder="1"/>
    <xf numFmtId="0" fontId="4" fillId="0" borderId="68" xfId="18" applyBorder="1"/>
    <xf numFmtId="0" fontId="4" fillId="0" borderId="73" xfId="18" applyBorder="1"/>
    <xf numFmtId="10" fontId="4" fillId="0" borderId="35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7" xfId="18" applyFont="1" applyBorder="1"/>
    <xf numFmtId="0" fontId="4" fillId="0" borderId="42" xfId="18" applyBorder="1"/>
    <xf numFmtId="0" fontId="15" fillId="0" borderId="39" xfId="18" applyFont="1" applyBorder="1"/>
    <xf numFmtId="0" fontId="15" fillId="0" borderId="40" xfId="18" applyFont="1" applyBorder="1"/>
    <xf numFmtId="0" fontId="15" fillId="0" borderId="41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6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3" xfId="18" applyFont="1" applyBorder="1"/>
    <xf numFmtId="10" fontId="21" fillId="0" borderId="45" xfId="1" applyNumberFormat="1" applyFont="1" applyBorder="1"/>
    <xf numFmtId="0" fontId="21" fillId="0" borderId="45" xfId="18" applyFont="1" applyBorder="1"/>
    <xf numFmtId="0" fontId="21" fillId="0" borderId="46" xfId="18" applyFont="1" applyBorder="1"/>
    <xf numFmtId="0" fontId="17" fillId="0" borderId="0" xfId="0" applyFont="1" applyAlignment="1">
      <alignment horizontal="center"/>
    </xf>
    <xf numFmtId="0" fontId="17" fillId="0" borderId="59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5" xfId="0" applyFont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0" fontId="0" fillId="0" borderId="47" xfId="0" applyBorder="1"/>
    <xf numFmtId="0" fontId="0" fillId="0" borderId="72" xfId="0" applyBorder="1"/>
    <xf numFmtId="0" fontId="0" fillId="0" borderId="24" xfId="0" applyBorder="1"/>
    <xf numFmtId="0" fontId="0" fillId="0" borderId="32" xfId="0" applyBorder="1"/>
    <xf numFmtId="0" fontId="0" fillId="0" borderId="69" xfId="0" applyBorder="1"/>
    <xf numFmtId="168" fontId="0" fillId="0" borderId="33" xfId="20" applyNumberFormat="1" applyFont="1" applyBorder="1"/>
    <xf numFmtId="168" fontId="0" fillId="0" borderId="11" xfId="20" applyNumberFormat="1" applyFont="1" applyBorder="1"/>
    <xf numFmtId="168" fontId="0" fillId="0" borderId="12" xfId="20" applyNumberFormat="1" applyFont="1" applyBorder="1"/>
    <xf numFmtId="168" fontId="0" fillId="0" borderId="56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6" xfId="18" applyFont="1" applyBorder="1"/>
    <xf numFmtId="0" fontId="12" fillId="10" borderId="4" xfId="18" applyFont="1" applyFill="1" applyBorder="1"/>
    <xf numFmtId="0" fontId="4" fillId="0" borderId="5" xfId="18" applyBorder="1"/>
    <xf numFmtId="0" fontId="18" fillId="7" borderId="34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5" xfId="0" applyFon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5" borderId="30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7" fillId="5" borderId="66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9" fontId="9" fillId="0" borderId="34" xfId="1" applyFont="1" applyBorder="1" applyAlignment="1">
      <alignment horizontal="center"/>
    </xf>
    <xf numFmtId="9" fontId="9" fillId="0" borderId="18" xfId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5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5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3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7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21" fillId="0" borderId="44" xfId="18" applyFont="1" applyBorder="1" applyAlignment="1">
      <alignment horizontal="center"/>
    </xf>
    <xf numFmtId="0" fontId="21" fillId="0" borderId="34" xfId="18" applyFont="1" applyBorder="1" applyAlignment="1">
      <alignment horizontal="center"/>
    </xf>
    <xf numFmtId="0" fontId="21" fillId="0" borderId="18" xfId="18" applyFont="1" applyBorder="1" applyAlignment="1">
      <alignment horizontal="center"/>
    </xf>
    <xf numFmtId="0" fontId="21" fillId="0" borderId="35" xfId="18" applyFont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38" xfId="18" applyFont="1" applyFill="1" applyBorder="1" applyAlignment="1">
      <alignment horizontal="center"/>
    </xf>
    <xf numFmtId="0" fontId="12" fillId="10" borderId="74" xfId="18" applyFont="1" applyFill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38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2" xfId="18" applyFont="1" applyBorder="1" applyAlignment="1">
      <alignment horizontal="left"/>
    </xf>
    <xf numFmtId="0" fontId="21" fillId="0" borderId="36" xfId="18" applyFont="1" applyBorder="1" applyAlignment="1">
      <alignment horizontal="left"/>
    </xf>
    <xf numFmtId="0" fontId="21" fillId="0" borderId="42" xfId="18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5" borderId="24" xfId="0" applyFont="1" applyFill="1" applyBorder="1" applyAlignment="1" applyProtection="1">
      <alignment horizontal="center"/>
      <protection locked="0"/>
    </xf>
    <xf numFmtId="0" fontId="17" fillId="5" borderId="25" xfId="0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10" fontId="23" fillId="2" borderId="1" xfId="1" applyNumberFormat="1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0" fontId="22" fillId="2" borderId="24" xfId="0" applyFont="1" applyFill="1" applyBorder="1" applyAlignment="1" applyProtection="1">
      <alignment horizontal="center"/>
      <protection locked="0"/>
    </xf>
    <xf numFmtId="0" fontId="22" fillId="2" borderId="9" xfId="0" applyFont="1" applyFill="1" applyBorder="1" applyAlignment="1" applyProtection="1">
      <alignment horizontal="center"/>
      <protection locked="0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592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Analysis!$R$8:$R$17</c:f>
              <c:numCache>
                <c:formatCode>_(* #,##0.0000_);_(* \(#,##0.0000\);_(* "-"??_);_(@_)</c:formatCode>
                <c:ptCount val="10"/>
                <c:pt idx="0">
                  <c:v>-0.26705035554794893</c:v>
                </c:pt>
                <c:pt idx="1">
                  <c:v>-4.5425908463338605E-2</c:v>
                </c:pt>
                <c:pt idx="2">
                  <c:v>5.0633107987327897E-2</c:v>
                </c:pt>
                <c:pt idx="3">
                  <c:v>9.854771013118846E-2</c:v>
                </c:pt>
                <c:pt idx="4">
                  <c:v>0.12411937403112067</c:v>
                </c:pt>
                <c:pt idx="5">
                  <c:v>0.13826013205247728</c:v>
                </c:pt>
                <c:pt idx="6">
                  <c:v>0.14623359709564798</c:v>
                </c:pt>
                <c:pt idx="7">
                  <c:v>0.1507789949209864</c:v>
                </c:pt>
                <c:pt idx="8">
                  <c:v>0.15338633916668426</c:v>
                </c:pt>
                <c:pt idx="9">
                  <c:v>0.15488731096625641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Analysis!$S$8:$S$17</c:f>
              <c:numCache>
                <c:formatCode>General</c:formatCode>
                <c:ptCount val="10"/>
                <c:pt idx="0">
                  <c:v>0.62821099851806894</c:v>
                </c:pt>
                <c:pt idx="1">
                  <c:v>1.3364935669088351</c:v>
                </c:pt>
                <c:pt idx="2">
                  <c:v>2.114187216512097</c:v>
                </c:pt>
                <c:pt idx="3">
                  <c:v>2.9490490948915506</c:v>
                </c:pt>
                <c:pt idx="4">
                  <c:v>3.8288753716561272</c:v>
                </c:pt>
                <c:pt idx="5">
                  <c:v>4.7426621809010205</c:v>
                </c:pt>
                <c:pt idx="6">
                  <c:v>5.6812160996670693</c:v>
                </c:pt>
                <c:pt idx="7">
                  <c:v>6.6373021218393484</c:v>
                </c:pt>
                <c:pt idx="8">
                  <c:v>7.6054909699340598</c:v>
                </c:pt>
                <c:pt idx="9">
                  <c:v>8.5818607920947745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Analysis!$T$8:$T$17</c:f>
              <c:numCache>
                <c:formatCode>General</c:formatCode>
                <c:ptCount val="10"/>
                <c:pt idx="0">
                  <c:v>-0.63352517777397443</c:v>
                </c:pt>
                <c:pt idx="1">
                  <c:v>-1.347799268982935</c:v>
                </c:pt>
                <c:pt idx="2">
                  <c:v>-2.1320716054763027</c:v>
                </c:pt>
                <c:pt idx="3">
                  <c:v>-2.9739957697534818</c:v>
                </c:pt>
                <c:pt idx="4">
                  <c:v>-3.8612646964554402</c:v>
                </c:pt>
                <c:pt idx="5">
                  <c:v>-4.7827814354810352</c:v>
                </c:pt>
                <c:pt idx="6">
                  <c:v>-5.7292747946220874</c:v>
                </c:pt>
                <c:pt idx="7">
                  <c:v>-6.6934485652067224</c:v>
                </c:pt>
                <c:pt idx="8">
                  <c:v>-7.6698275422620563</c:v>
                </c:pt>
                <c:pt idx="9">
                  <c:v>-8.6544566980976949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Analysis!$U$8:$U$17</c:f>
              <c:numCache>
                <c:formatCode>_(* #,##0.0000_);_(* \(#,##0.0000\);_(* "-"??_);_(@_)</c:formatCode>
                <c:ptCount val="10"/>
                <c:pt idx="0">
                  <c:v>-5.3141792559054934E-3</c:v>
                </c:pt>
                <c:pt idx="1">
                  <c:v>-1.1305702074099866E-2</c:v>
                </c:pt>
                <c:pt idx="2">
                  <c:v>-1.7884388964205744E-2</c:v>
                </c:pt>
                <c:pt idx="3">
                  <c:v>-2.494667486193114E-2</c:v>
                </c:pt>
                <c:pt idx="4">
                  <c:v>-3.2389324799313002E-2</c:v>
                </c:pt>
                <c:pt idx="5">
                  <c:v>-4.0119254580014641E-2</c:v>
                </c:pt>
                <c:pt idx="6">
                  <c:v>-4.8058694955018133E-2</c:v>
                </c:pt>
                <c:pt idx="7">
                  <c:v>-5.6146443367373955E-2</c:v>
                </c:pt>
                <c:pt idx="8">
                  <c:v>-6.43365723279965E-2</c:v>
                </c:pt>
                <c:pt idx="9">
                  <c:v>-7.259590600292043E-2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'1x8'!$E$19:$E$28</c:f>
              <c:numCache>
                <c:formatCode>General</c:formatCode>
                <c:ptCount val="10"/>
                <c:pt idx="0">
                  <c:v>53.057788349048799</c:v>
                </c:pt>
                <c:pt idx="1">
                  <c:v>137.71158797345944</c:v>
                </c:pt>
                <c:pt idx="2">
                  <c:v>833.58563498394733</c:v>
                </c:pt>
                <c:pt idx="3">
                  <c:v>5842.4823738623054</c:v>
                </c:pt>
                <c:pt idx="4">
                  <c:v>43382.188878312176</c:v>
                </c:pt>
                <c:pt idx="5">
                  <c:v>331441.38468738145</c:v>
                </c:pt>
                <c:pt idx="6">
                  <c:v>2572950.8723189849</c:v>
                </c:pt>
                <c:pt idx="7">
                  <c:v>20168099.301438153</c:v>
                </c:pt>
                <c:pt idx="8">
                  <c:v>159074777.4643614</c:v>
                </c:pt>
                <c:pt idx="9">
                  <c:v>1259917873.7230885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'1x9'!$E$19:$E$28</c:f>
              <c:numCache>
                <c:formatCode>General</c:formatCode>
                <c:ptCount val="10"/>
                <c:pt idx="0">
                  <c:v>58.675368672954242</c:v>
                </c:pt>
                <c:pt idx="1">
                  <c:v>171.1411225105291</c:v>
                </c:pt>
                <c:pt idx="2">
                  <c:v>1164.0680270110358</c:v>
                </c:pt>
                <c:pt idx="3">
                  <c:v>9181.8362466417402</c:v>
                </c:pt>
                <c:pt idx="4">
                  <c:v>76740.369798982123</c:v>
                </c:pt>
                <c:pt idx="5">
                  <c:v>659895.85330351512</c:v>
                </c:pt>
                <c:pt idx="6">
                  <c:v>5765345.8328771107</c:v>
                </c:pt>
                <c:pt idx="7">
                  <c:v>50857772.589173473</c:v>
                </c:pt>
                <c:pt idx="8">
                  <c:v>451408297.12781107</c:v>
                </c:pt>
                <c:pt idx="9">
                  <c:v>4023155211.0215173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'1x10'!$E$19:$E$28</c:f>
              <c:numCache>
                <c:formatCode>General</c:formatCode>
                <c:ptCount val="10"/>
                <c:pt idx="0">
                  <c:v>64.563068062938925</c:v>
                </c:pt>
                <c:pt idx="1">
                  <c:v>208.47795308766518</c:v>
                </c:pt>
                <c:pt idx="2">
                  <c:v>1573.855906615335</c:v>
                </c:pt>
                <c:pt idx="3">
                  <c:v>13795.730453171569</c:v>
                </c:pt>
                <c:pt idx="4">
                  <c:v>128152.67213436347</c:v>
                </c:pt>
                <c:pt idx="5">
                  <c:v>1224769.4268840873</c:v>
                </c:pt>
                <c:pt idx="6">
                  <c:v>11892172.812752662</c:v>
                </c:pt>
                <c:pt idx="7">
                  <c:v>116582796.09179492</c:v>
                </c:pt>
                <c:pt idx="8">
                  <c:v>1149938829.0759523</c:v>
                </c:pt>
                <c:pt idx="9">
                  <c:v>11389081407.136274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_(* #,##0.0000_);_(* \(#,##0.0000\);_(* "-"??_);_(@_)</c:formatCode>
                <c:ptCount val="10"/>
                <c:pt idx="0">
                  <c:v>-1.571341236881026</c:v>
                </c:pt>
                <c:pt idx="1">
                  <c:v>-3.3839630305009751</c:v>
                </c:pt>
                <c:pt idx="2">
                  <c:v>-5.3646509283249006</c:v>
                </c:pt>
                <c:pt idx="3">
                  <c:v>-7.4501271745476298</c:v>
                </c:pt>
                <c:pt idx="4">
                  <c:v>-9.5954702561373963</c:v>
                </c:pt>
                <c:pt idx="5">
                  <c:v>-11.772811965320255</c:v>
                </c:pt>
                <c:pt idx="6">
                  <c:v>-13.966424475469724</c:v>
                </c:pt>
                <c:pt idx="7">
                  <c:v>-16.168007793214027</c:v>
                </c:pt>
                <c:pt idx="8">
                  <c:v>-18.373387838518376</c:v>
                </c:pt>
                <c:pt idx="9">
                  <c:v>-20.580538000476686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_(* #,##0.0000_);_(* \(#,##0.0000\);_(* "-"??_);_(@_)</c:formatCode>
                <c:ptCount val="10"/>
                <c:pt idx="0">
                  <c:v>-1.9622464217016438</c:v>
                </c:pt>
                <c:pt idx="1">
                  <c:v>-4.2191164022946044</c:v>
                </c:pt>
                <c:pt idx="2">
                  <c:v>-6.6953853307571096</c:v>
                </c:pt>
                <c:pt idx="3">
                  <c:v>-9.3202871038211654</c:v>
                </c:pt>
                <c:pt idx="4">
                  <c:v>-12.038374477498504</c:v>
                </c:pt>
                <c:pt idx="5">
                  <c:v>-14.811406880702311</c:v>
                </c:pt>
                <c:pt idx="6">
                  <c:v>-17.615329080921562</c:v>
                </c:pt>
                <c:pt idx="7">
                  <c:v>-20.435991960492185</c:v>
                </c:pt>
                <c:pt idx="8">
                  <c:v>-23.265474611643409</c:v>
                </c:pt>
                <c:pt idx="9">
                  <c:v>-26.09950303744623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_(* #,##0.0000_);_(* \(#,##0.0000\);_(* "-"??_);_(@_)</c:formatCode>
                <c:ptCount val="10"/>
                <c:pt idx="0">
                  <c:v>-2.3768899866919107</c:v>
                </c:pt>
                <c:pt idx="1">
                  <c:v>-5.1038306722286766</c:v>
                </c:pt>
                <c:pt idx="2">
                  <c:v>-8.1004079856891469</c:v>
                </c:pt>
                <c:pt idx="3">
                  <c:v>-11.287607760115666</c:v>
                </c:pt>
                <c:pt idx="4">
                  <c:v>-14.600251542049696</c:v>
                </c:pt>
                <c:pt idx="5">
                  <c:v>-17.990796722146371</c:v>
                </c:pt>
                <c:pt idx="6">
                  <c:v>-21.427546876371924</c:v>
                </c:pt>
                <c:pt idx="7">
                  <c:v>-24.89073292550917</c:v>
                </c:pt>
                <c:pt idx="8">
                  <c:v>-28.368624130590092</c:v>
                </c:pt>
                <c:pt idx="9">
                  <c:v>-31.854516229550942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_(* #,##0.0000_);_(* \(#,##0.0000\);_(* "-"??_);_(@_)</c:formatCode>
                <c:ptCount val="10"/>
                <c:pt idx="0">
                  <c:v>-2.818276445656211</c:v>
                </c:pt>
                <c:pt idx="1">
                  <c:v>-6.0461521911535598</c:v>
                </c:pt>
                <c:pt idx="2">
                  <c:v>-9.5952971379923291</c:v>
                </c:pt>
                <c:pt idx="3">
                  <c:v>-13.3768547997069</c:v>
                </c:pt>
                <c:pt idx="4">
                  <c:v>-17.315445673122678</c:v>
                </c:pt>
                <c:pt idx="5">
                  <c:v>-21.3543684000539</c:v>
                </c:pt>
                <c:pt idx="6">
                  <c:v>-25.454585329293238</c:v>
                </c:pt>
                <c:pt idx="7">
                  <c:v>-29.590941568274044</c:v>
                </c:pt>
                <c:pt idx="8">
                  <c:v>-33.74801699785624</c:v>
                </c:pt>
                <c:pt idx="9">
                  <c:v>-37.916710656183376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_(* #,##0.0000_);_(* \(#,##0.0000\);_(* "-"??_);_(@_)</c:formatCode>
                <c:ptCount val="10"/>
                <c:pt idx="0">
                  <c:v>-3.2831846675504144</c:v>
                </c:pt>
                <c:pt idx="1">
                  <c:v>-7.0395772877625147</c:v>
                </c:pt>
                <c:pt idx="2">
                  <c:v>-11.17086621356272</c:v>
                </c:pt>
                <c:pt idx="3">
                  <c:v>-15.576853771503057</c:v>
                </c:pt>
                <c:pt idx="4">
                  <c:v>-20.171199550760015</c:v>
                </c:pt>
                <c:pt idx="5">
                  <c:v>-24.887826451618363</c:v>
                </c:pt>
                <c:pt idx="6">
                  <c:v>-29.680410055771794</c:v>
                </c:pt>
                <c:pt idx="7">
                  <c:v>-34.51854443943968</c:v>
                </c:pt>
                <c:pt idx="8">
                  <c:v>-39.383243652633695</c:v>
                </c:pt>
                <c:pt idx="9">
                  <c:v>-44.263095572567678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_(* #,##0.0000_);_(* \(#,##0.0000\);_(* "-"??_);_(@_)</c:formatCode>
                <c:ptCount val="10"/>
                <c:pt idx="0">
                  <c:v>-3.7666549201844894</c:v>
                </c:pt>
                <c:pt idx="1">
                  <c:v>-8.0734679265459057</c:v>
                </c:pt>
                <c:pt idx="2">
                  <c:v>-12.810640692278527</c:v>
                </c:pt>
                <c:pt idx="3">
                  <c:v>-17.865439468889036</c:v>
                </c:pt>
                <c:pt idx="4">
                  <c:v>-23.139856729457161</c:v>
                </c:pt>
                <c:pt idx="5">
                  <c:v>-28.558147056809862</c:v>
                </c:pt>
                <c:pt idx="6">
                  <c:v>-34.066656911224726</c:v>
                </c:pt>
                <c:pt idx="7">
                  <c:v>-39.629797001844182</c:v>
                </c:pt>
                <c:pt idx="8">
                  <c:v>-45.225109237005611</c:v>
                </c:pt>
                <c:pt idx="9">
                  <c:v>-50.838952552774941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_(* #,##0.0000_);_(* \(#,##0.0000\);_(* "-"??_);_(@_)</c:formatCode>
                <c:ptCount val="10"/>
                <c:pt idx="0">
                  <c:v>-4.2638733946988783</c:v>
                </c:pt>
                <c:pt idx="1">
                  <c:v>-9.1373801151949312</c:v>
                </c:pt>
                <c:pt idx="2">
                  <c:v>-14.49816459625387</c:v>
                </c:pt>
                <c:pt idx="3">
                  <c:v>-20.22006983765278</c:v>
                </c:pt>
                <c:pt idx="4">
                  <c:v>-26.192861506821554</c:v>
                </c:pt>
                <c:pt idx="5">
                  <c:v>-32.330864873027664</c:v>
                </c:pt>
                <c:pt idx="6">
                  <c:v>-38.57303281705839</c:v>
                </c:pt>
                <c:pt idx="7">
                  <c:v>-44.878626259738922</c:v>
                </c:pt>
                <c:pt idx="8">
                  <c:v>-51.2217811815283</c:v>
                </c:pt>
                <c:pt idx="9">
                  <c:v>-57.586693024010799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-0.65017262950253207</c:v>
                </c:pt>
                <c:pt idx="1">
                  <c:v>-0.49854642770232854</c:v>
                </c:pt>
                <c:pt idx="2">
                  <c:v>-0.42291470251625346</c:v>
                </c:pt>
                <c:pt idx="3">
                  <c:v>-0.38255061787200351</c:v>
                </c:pt>
                <c:pt idx="4">
                  <c:v>-0.36022986643629418</c:v>
                </c:pt>
                <c:pt idx="5">
                  <c:v>-0.34764399720346084</c:v>
                </c:pt>
                <c:pt idx="6">
                  <c:v>-0.34046922659480117</c:v>
                </c:pt>
                <c:pt idx="7">
                  <c:v>-0.33635361392908314</c:v>
                </c:pt>
                <c:pt idx="8">
                  <c:v>-0.33398437612728638</c:v>
                </c:pt>
                <c:pt idx="9">
                  <c:v>-0.33261767644365398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1.118002240857211</c:v>
                </c:pt>
                <c:pt idx="1">
                  <c:v>2.345567737679064</c:v>
                </c:pt>
                <c:pt idx="2">
                  <c:v>3.6633715245986598</c:v>
                </c:pt>
                <c:pt idx="3">
                  <c:v>5.05215023084682</c:v>
                </c:pt>
                <c:pt idx="4">
                  <c:v>6.4945345926738884</c:v>
                </c:pt>
                <c:pt idx="5">
                  <c:v>7.9760130748138698</c:v>
                </c:pt>
                <c:pt idx="6">
                  <c:v>9.4851654427303149</c:v>
                </c:pt>
                <c:pt idx="7">
                  <c:v>11.013421748970025</c:v>
                </c:pt>
                <c:pt idx="8">
                  <c:v>12.554591471050202</c:v>
                </c:pt>
                <c:pt idx="9">
                  <c:v>14.104338045925404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-1.1274596752708625</c:v>
                </c:pt>
                <c:pt idx="1">
                  <c:v>-2.3654094269272612</c:v>
                </c:pt>
                <c:pt idx="2">
                  <c:v>-3.6943608148349352</c:v>
                </c:pt>
                <c:pt idx="3">
                  <c:v>-5.0948875150042419</c:v>
                </c:pt>
                <c:pt idx="4">
                  <c:v>-6.549473333145742</c:v>
                </c:pt>
                <c:pt idx="5">
                  <c:v>-8.043483977626769</c:v>
                </c:pt>
                <c:pt idx="6">
                  <c:v>-9.5654026075578891</c:v>
                </c:pt>
                <c:pt idx="7">
                  <c:v>-11.106586780357535</c:v>
                </c:pt>
                <c:pt idx="8">
                  <c:v>-12.660793606509795</c:v>
                </c:pt>
                <c:pt idx="9">
                  <c:v>-14.223649838999302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-9.4574344136515442E-3</c:v>
                </c:pt>
                <c:pt idx="1">
                  <c:v>-1.9841689248197181E-2</c:v>
                </c:pt>
                <c:pt idx="2">
                  <c:v>-3.0989290236275391E-2</c:v>
                </c:pt>
                <c:pt idx="3">
                  <c:v>-4.273728415742184E-2</c:v>
                </c:pt>
                <c:pt idx="4">
                  <c:v>-5.4938740471853542E-2</c:v>
                </c:pt>
                <c:pt idx="5">
                  <c:v>-6.7470902812899247E-2</c:v>
                </c:pt>
                <c:pt idx="6">
                  <c:v>-8.0237164827574148E-2</c:v>
                </c:pt>
                <c:pt idx="7">
                  <c:v>-9.3165031387510311E-2</c:v>
                </c:pt>
                <c:pt idx="8">
                  <c:v>-0.10620213545959345</c:v>
                </c:pt>
                <c:pt idx="9">
                  <c:v>-0.11931179307389783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_(* #,##0.0000_);_(* \(#,##0.0000\);_(* "-"??_);_(@_)</c:formatCode>
                <c:ptCount val="10"/>
                <c:pt idx="0">
                  <c:v>-4.7708506508407673</c:v>
                </c:pt>
                <c:pt idx="1">
                  <c:v>-10.222622500439154</c:v>
                </c:pt>
                <c:pt idx="2">
                  <c:v>-16.219657260099439</c:v>
                </c:pt>
                <c:pt idx="3">
                  <c:v>-22.621743328401728</c:v>
                </c:pt>
                <c:pt idx="4">
                  <c:v>-29.306008592730233</c:v>
                </c:pt>
                <c:pt idx="5">
                  <c:v>-36.176647297902633</c:v>
                </c:pt>
                <c:pt idx="6">
                  <c:v>-43.165160590701184</c:v>
                </c:pt>
                <c:pt idx="7">
                  <c:v>-50.225677159422453</c:v>
                </c:pt>
                <c:pt idx="8">
                  <c:v>-57.328972833937272</c:v>
                </c:pt>
                <c:pt idx="9">
                  <c:v>-64.457127797715714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_(* #,##0.0000_);_(* \(#,##0.0000\);_(* "-"??_);_(@_)</c:formatCode>
                <c:ptCount val="10"/>
                <c:pt idx="0">
                  <c:v>-6.084736729474832</c:v>
                </c:pt>
                <c:pt idx="1">
                  <c:v>-12.980330657323359</c:v>
                </c:pt>
                <c:pt idx="2">
                  <c:v>-20.206580956012825</c:v>
                </c:pt>
                <c:pt idx="3">
                  <c:v>-27.543489338615519</c:v>
                </c:pt>
                <c:pt idx="4">
                  <c:v>-34.913137451849764</c:v>
                </c:pt>
                <c:pt idx="5">
                  <c:v>-42.291757855846171</c:v>
                </c:pt>
                <c:pt idx="6">
                  <c:v>-49.672718436536016</c:v>
                </c:pt>
                <c:pt idx="7">
                  <c:v>-57.054269163282683</c:v>
                </c:pt>
                <c:pt idx="8">
                  <c:v>-64.435965158467951</c:v>
                </c:pt>
                <c:pt idx="9">
                  <c:v>-71.817696270289588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_(* #,##0.0000_);_(* \(#,##0.0000\);_(* "-"??_);_(@_)</c:formatCode>
                <c:ptCount val="10"/>
                <c:pt idx="0">
                  <c:v>-7.734408783459819</c:v>
                </c:pt>
                <c:pt idx="1">
                  <c:v>-16.52499688634915</c:v>
                </c:pt>
                <c:pt idx="2">
                  <c:v>-25.767031753521668</c:v>
                </c:pt>
                <c:pt idx="3">
                  <c:v>-35.168275194913932</c:v>
                </c:pt>
                <c:pt idx="4">
                  <c:v>-44.619220081215531</c:v>
                </c:pt>
                <c:pt idx="5">
                  <c:v>-54.084534859967214</c:v>
                </c:pt>
                <c:pt idx="6">
                  <c:v>-63.553802232682564</c:v>
                </c:pt>
                <c:pt idx="7">
                  <c:v>-73.024120418489687</c:v>
                </c:pt>
                <c:pt idx="8">
                  <c:v>-82.494711225956863</c:v>
                </c:pt>
                <c:pt idx="9">
                  <c:v>-91.965371479705439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_(* #,##0.0000_);_(* \(#,##0.0000\);_(* "-"??_);_(@_)</c:formatCode>
                <c:ptCount val="10"/>
                <c:pt idx="0">
                  <c:v>-9.4176752774288683</c:v>
                </c:pt>
                <c:pt idx="1">
                  <c:v>-20.13800313888332</c:v>
                </c:pt>
                <c:pt idx="2">
                  <c:v>-31.429760527105397</c:v>
                </c:pt>
                <c:pt idx="3">
                  <c:v>-42.928975368333369</c:v>
                </c:pt>
                <c:pt idx="4">
                  <c:v>-54.494914933968303</c:v>
                </c:pt>
                <c:pt idx="5">
                  <c:v>-66.080729704639126</c:v>
                </c:pt>
                <c:pt idx="6">
                  <c:v>-77.672175485899601</c:v>
                </c:pt>
                <c:pt idx="7">
                  <c:v>-89.265162928454743</c:v>
                </c:pt>
                <c:pt idx="8">
                  <c:v>-100.85856220204873</c:v>
                </c:pt>
                <c:pt idx="9">
                  <c:v>-112.45206948410983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_(* #,##0.0000_);_(* \(#,##0.0000\);_(* "-"??_);_(@_)</c:formatCode>
                <c:ptCount val="10"/>
                <c:pt idx="0">
                  <c:v>-11.125091526365104</c:v>
                </c:pt>
                <c:pt idx="1">
                  <c:v>-23.799840085532679</c:v>
                </c:pt>
                <c:pt idx="2">
                  <c:v>-37.16436897230691</c:v>
                </c:pt>
                <c:pt idx="3">
                  <c:v>-50.783460202682896</c:v>
                </c:pt>
                <c:pt idx="4">
                  <c:v>-64.485819655134591</c:v>
                </c:pt>
                <c:pt idx="5">
                  <c:v>-78.213403956364331</c:v>
                </c:pt>
                <c:pt idx="6">
                  <c:v>-91.948255594413197</c:v>
                </c:pt>
                <c:pt idx="7">
                  <c:v>-105.68513025195624</c:v>
                </c:pt>
                <c:pt idx="8">
                  <c:v>-119.42255434277922</c:v>
                </c:pt>
                <c:pt idx="9">
                  <c:v>-133.16012492496105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_(* #,##0.0000_);_(* \(#,##0.0000\);_(* "-"??_);_(@_)</c:formatCode>
                <c:ptCount val="10"/>
                <c:pt idx="0">
                  <c:v>-12.849317585911047</c:v>
                </c:pt>
                <c:pt idx="1">
                  <c:v>-27.495507476790284</c:v>
                </c:pt>
                <c:pt idx="2">
                  <c:v>-42.948196345611699</c:v>
                </c:pt>
                <c:pt idx="3">
                  <c:v>-58.701317990578303</c:v>
                </c:pt>
                <c:pt idx="4">
                  <c:v>-74.553663727979909</c:v>
                </c:pt>
                <c:pt idx="5">
                  <c:v>-90.436358950414558</c:v>
                </c:pt>
                <c:pt idx="6">
                  <c:v>-106.32788199017209</c:v>
                </c:pt>
                <c:pt idx="7">
                  <c:v>-122.22188590390505</c:v>
                </c:pt>
                <c:pt idx="8">
                  <c:v>-138.11656999862285</c:v>
                </c:pt>
                <c:pt idx="9">
                  <c:v>-154.01143716073102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_(* #,##0.0000_);_(* \(#,##0.0000\);_(* "-"??_);_(@_)</c:formatCode>
                <c:ptCount val="10"/>
                <c:pt idx="0">
                  <c:v>-14.584958425747226</c:v>
                </c:pt>
                <c:pt idx="1">
                  <c:v>-31.21405306542983</c:v>
                </c:pt>
                <c:pt idx="2">
                  <c:v>-48.765011766552611</c:v>
                </c:pt>
                <c:pt idx="3">
                  <c:v>-66.661225779240723</c:v>
                </c:pt>
                <c:pt idx="4">
                  <c:v>-84.672100122220911</c:v>
                </c:pt>
                <c:pt idx="5">
                  <c:v>-102.71824005455348</c:v>
                </c:pt>
                <c:pt idx="6">
                  <c:v>-120.77469429356921</c:v>
                </c:pt>
                <c:pt idx="7">
                  <c:v>-138.83406301693989</c:v>
                </c:pt>
                <c:pt idx="8">
                  <c:v>-156.89423515405323</c:v>
                </c:pt>
                <c:pt idx="9">
                  <c:v>-174.95462469867525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_(* #,##0.0000_);_(* \(#,##0.0000\);_(* "-"??_);_(@_)</c:formatCode>
                <c:ptCount val="10"/>
                <c:pt idx="0">
                  <c:v>-16.328200282714434</c:v>
                </c:pt>
                <c:pt idx="1">
                  <c:v>-34.947776563439973</c:v>
                </c:pt>
                <c:pt idx="2">
                  <c:v>-54.603556054256657</c:v>
                </c:pt>
                <c:pt idx="3">
                  <c:v>-74.648613730295423</c:v>
                </c:pt>
                <c:pt idx="4">
                  <c:v>-94.82336456867165</c:v>
                </c:pt>
                <c:pt idx="5">
                  <c:v>-115.03813198004863</c:v>
                </c:pt>
                <c:pt idx="6">
                  <c:v>-135.26464036096888</c:v>
                </c:pt>
                <c:pt idx="7">
                  <c:v>-155.49447680274434</c:v>
                </c:pt>
                <c:pt idx="8">
                  <c:v>-175.72523353962544</c:v>
                </c:pt>
                <c:pt idx="9">
                  <c:v>-195.95624008978658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-0.65017262950253207</c:v>
                </c:pt>
                <c:pt idx="1">
                  <c:v>-0.49854642770232854</c:v>
                </c:pt>
                <c:pt idx="2">
                  <c:v>-0.42291470251625346</c:v>
                </c:pt>
                <c:pt idx="3">
                  <c:v>-0.38255061787200351</c:v>
                </c:pt>
                <c:pt idx="4">
                  <c:v>-0.36022986643629418</c:v>
                </c:pt>
                <c:pt idx="5">
                  <c:v>-0.34764399720346084</c:v>
                </c:pt>
                <c:pt idx="6">
                  <c:v>-0.34046922659480117</c:v>
                </c:pt>
                <c:pt idx="7">
                  <c:v>-0.33635361392908314</c:v>
                </c:pt>
                <c:pt idx="8">
                  <c:v>-0.33398437612728638</c:v>
                </c:pt>
                <c:pt idx="9">
                  <c:v>-0.33261767644365398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1.118002240857211</c:v>
                </c:pt>
                <c:pt idx="1">
                  <c:v>2.345567737679064</c:v>
                </c:pt>
                <c:pt idx="2">
                  <c:v>3.6633715245986598</c:v>
                </c:pt>
                <c:pt idx="3">
                  <c:v>5.05215023084682</c:v>
                </c:pt>
                <c:pt idx="4">
                  <c:v>6.4945345926738884</c:v>
                </c:pt>
                <c:pt idx="5">
                  <c:v>7.9760130748138698</c:v>
                </c:pt>
                <c:pt idx="6">
                  <c:v>9.4851654427303149</c:v>
                </c:pt>
                <c:pt idx="7">
                  <c:v>11.013421748970025</c:v>
                </c:pt>
                <c:pt idx="8">
                  <c:v>12.554591471050202</c:v>
                </c:pt>
                <c:pt idx="9">
                  <c:v>14.104338045925404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-1.1274596752708625</c:v>
                </c:pt>
                <c:pt idx="1">
                  <c:v>-2.3654094269272612</c:v>
                </c:pt>
                <c:pt idx="2">
                  <c:v>-3.6943608148349352</c:v>
                </c:pt>
                <c:pt idx="3">
                  <c:v>-5.0948875150042419</c:v>
                </c:pt>
                <c:pt idx="4">
                  <c:v>-6.549473333145742</c:v>
                </c:pt>
                <c:pt idx="5">
                  <c:v>-8.043483977626769</c:v>
                </c:pt>
                <c:pt idx="6">
                  <c:v>-9.5654026075578891</c:v>
                </c:pt>
                <c:pt idx="7">
                  <c:v>-11.106586780357535</c:v>
                </c:pt>
                <c:pt idx="8">
                  <c:v>-12.660793606509795</c:v>
                </c:pt>
                <c:pt idx="9">
                  <c:v>-14.223649838999302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-9.4574344136515442E-3</c:v>
                </c:pt>
                <c:pt idx="1">
                  <c:v>-1.9841689248197181E-2</c:v>
                </c:pt>
                <c:pt idx="2">
                  <c:v>-3.0989290236275391E-2</c:v>
                </c:pt>
                <c:pt idx="3">
                  <c:v>-4.273728415742184E-2</c:v>
                </c:pt>
                <c:pt idx="4">
                  <c:v>-5.4938740471853542E-2</c:v>
                </c:pt>
                <c:pt idx="5">
                  <c:v>-6.7470902812899247E-2</c:v>
                </c:pt>
                <c:pt idx="6">
                  <c:v>-8.0237164827574148E-2</c:v>
                </c:pt>
                <c:pt idx="7">
                  <c:v>-9.3165031387510311E-2</c:v>
                </c:pt>
                <c:pt idx="8">
                  <c:v>-0.10620213545959345</c:v>
                </c:pt>
                <c:pt idx="9">
                  <c:v>-0.11931179307389783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'1x2'!$E$19:$E$28</c:f>
              <c:numCache>
                <c:formatCode>_(* #,##0.00_);_(* \(#,##0.00\);_(* "-"??_);_(@_)</c:formatCode>
                <c:ptCount val="10"/>
                <c:pt idx="0">
                  <c:v>-44.027738082863401</c:v>
                </c:pt>
                <c:pt idx="1">
                  <c:v>22.067699202554444</c:v>
                </c:pt>
                <c:pt idx="2">
                  <c:v>32.566060100999543</c:v>
                </c:pt>
                <c:pt idx="3">
                  <c:v>57.232405110712534</c:v>
                </c:pt>
                <c:pt idx="4" formatCode="General">
                  <c:v>105.69309415077394</c:v>
                </c:pt>
                <c:pt idx="5" formatCode="General">
                  <c:v>199.73731536111458</c:v>
                </c:pt>
                <c:pt idx="6" formatCode="General">
                  <c:v>382.71412854344993</c:v>
                </c:pt>
                <c:pt idx="7" formatCode="General">
                  <c:v>740.25167021127163</c:v>
                </c:pt>
                <c:pt idx="8" formatCode="General">
                  <c:v>1441.6136593093381</c:v>
                </c:pt>
                <c:pt idx="9" formatCode="General">
                  <c:v>2821.8792674931674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'1x3'!$E$19:$E$28</c:f>
              <c:numCache>
                <c:formatCode>General</c:formatCode>
                <c:ptCount val="10"/>
                <c:pt idx="0">
                  <c:v>59.24976994797197</c:v>
                </c:pt>
                <c:pt idx="1">
                  <c:v>30.026419796792073</c:v>
                </c:pt>
                <c:pt idx="2">
                  <c:v>68.031598059706198</c:v>
                </c:pt>
                <c:pt idx="3">
                  <c:v>177.32510434832255</c:v>
                </c:pt>
                <c:pt idx="4">
                  <c:v>487.17560116042188</c:v>
                </c:pt>
                <c:pt idx="5">
                  <c:v>1376.2443916416328</c:v>
                </c:pt>
                <c:pt idx="6">
                  <c:v>3953.9383575380884</c:v>
                </c:pt>
                <c:pt idx="7">
                  <c:v>11484.632119951075</c:v>
                </c:pt>
                <c:pt idx="8">
                  <c:v>33607.550401849425</c:v>
                </c:pt>
                <c:pt idx="9">
                  <c:v>98864.341905170877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'1x4'!$E$19:$E$28</c:f>
              <c:numCache>
                <c:formatCode>General</c:formatCode>
                <c:ptCount val="10"/>
                <c:pt idx="0">
                  <c:v>40.589476860244943</c:v>
                </c:pt>
                <c:pt idx="1">
                  <c:v>43.477889365449613</c:v>
                </c:pt>
                <c:pt idx="2">
                  <c:v>131.81526767636777</c:v>
                </c:pt>
                <c:pt idx="3">
                  <c:v>458.90169491931073</c:v>
                </c:pt>
                <c:pt idx="4">
                  <c:v>1688.5026609085203</c:v>
                </c:pt>
                <c:pt idx="5">
                  <c:v>6394.7669785559483</c:v>
                </c:pt>
                <c:pt idx="6">
                  <c:v>24631.37478213491</c:v>
                </c:pt>
                <c:pt idx="7">
                  <c:v>95889.226595258122</c:v>
                </c:pt>
                <c:pt idx="8">
                  <c:v>375937.65889546281</c:v>
                </c:pt>
                <c:pt idx="9">
                  <c:v>1481100.0592752809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'1x5'!$E$19:$E$28</c:f>
              <c:numCache>
                <c:formatCode>General</c:formatCode>
                <c:ptCount val="10"/>
                <c:pt idx="0">
                  <c:v>40.283799680993731</c:v>
                </c:pt>
                <c:pt idx="1">
                  <c:v>61.078851045725699</c:v>
                </c:pt>
                <c:pt idx="2">
                  <c:v>231.64613522834958</c:v>
                </c:pt>
                <c:pt idx="3">
                  <c:v>1010.8481853079469</c:v>
                </c:pt>
                <c:pt idx="4">
                  <c:v>4667.7133015994359</c:v>
                </c:pt>
                <c:pt idx="5">
                  <c:v>22185.570439195137</c:v>
                </c:pt>
                <c:pt idx="6">
                  <c:v>107208.31073972757</c:v>
                </c:pt>
                <c:pt idx="7">
                  <c:v>523401.39069605526</c:v>
                </c:pt>
                <c:pt idx="8">
                  <c:v>2572478.0865467805</c:v>
                </c:pt>
                <c:pt idx="9">
                  <c:v>12701468.038393151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'1x6'!$E$19:$E$28</c:f>
              <c:numCache>
                <c:formatCode>General</c:formatCode>
                <c:ptCount val="10"/>
                <c:pt idx="0">
                  <c:v>43.396457900985311</c:v>
                </c:pt>
                <c:pt idx="1">
                  <c:v>82.665641449654231</c:v>
                </c:pt>
                <c:pt idx="2">
                  <c:v>376.07163528962758</c:v>
                </c:pt>
                <c:pt idx="3">
                  <c:v>1973.1873773983696</c:v>
                </c:pt>
                <c:pt idx="4">
                  <c:v>10961.792554646956</c:v>
                </c:pt>
                <c:pt idx="5">
                  <c:v>62672.304844972437</c:v>
                </c:pt>
                <c:pt idx="6">
                  <c:v>364195.94313143805</c:v>
                </c:pt>
                <c:pt idx="7">
                  <c:v>2137586.0500168065</c:v>
                </c:pt>
                <c:pt idx="8">
                  <c:v>12627519.776494658</c:v>
                </c:pt>
                <c:pt idx="9">
                  <c:v>74921497.724907145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'1x7'!$E$18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'1x7'!$E$19:$E$28</c:f>
              <c:numCache>
                <c:formatCode>General</c:formatCode>
                <c:ptCount val="10"/>
                <c:pt idx="0">
                  <c:v>47.868616645061827</c:v>
                </c:pt>
                <c:pt idx="1">
                  <c:v>108.21368390847836</c:v>
                </c:pt>
                <c:pt idx="2">
                  <c:v>573.80992067179204</c:v>
                </c:pt>
                <c:pt idx="3">
                  <c:v>3516.6754312914363</c:v>
                </c:pt>
                <c:pt idx="4">
                  <c:v>22827.676110906974</c:v>
                </c:pt>
                <c:pt idx="5">
                  <c:v>152479.81374642873</c:v>
                </c:pt>
                <c:pt idx="6">
                  <c:v>1035009.5977016842</c:v>
                </c:pt>
                <c:pt idx="7">
                  <c:v>7094639.6742615318</c:v>
                </c:pt>
                <c:pt idx="8">
                  <c:v>48939295.355243951</c:v>
                </c:pt>
                <c:pt idx="9">
                  <c:v>339018142.96358919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4</xdr:row>
      <xdr:rowOff>180975</xdr:rowOff>
    </xdr:from>
    <xdr:to>
      <xdr:col>29</xdr:col>
      <xdr:colOff>171450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20</xdr:row>
      <xdr:rowOff>196850</xdr:rowOff>
    </xdr:from>
    <xdr:to>
      <xdr:col>28</xdr:col>
      <xdr:colOff>631825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36</xdr:row>
      <xdr:rowOff>63500</xdr:rowOff>
    </xdr:from>
    <xdr:to>
      <xdr:col>29</xdr:col>
      <xdr:colOff>479425</xdr:colOff>
      <xdr:row>47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16</xdr:row>
      <xdr:rowOff>180975</xdr:rowOff>
    </xdr:from>
    <xdr:to>
      <xdr:col>12</xdr:col>
      <xdr:colOff>295275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16</xdr:row>
      <xdr:rowOff>171450</xdr:rowOff>
    </xdr:from>
    <xdr:to>
      <xdr:col>12</xdr:col>
      <xdr:colOff>152400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16</xdr:row>
      <xdr:rowOff>152400</xdr:rowOff>
    </xdr:from>
    <xdr:to>
      <xdr:col>12</xdr:col>
      <xdr:colOff>180975</xdr:colOff>
      <xdr:row>28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16</xdr:row>
      <xdr:rowOff>114300</xdr:rowOff>
    </xdr:from>
    <xdr:to>
      <xdr:col>11</xdr:col>
      <xdr:colOff>485775</xdr:colOff>
      <xdr:row>28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28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16</xdr:row>
      <xdr:rowOff>60325</xdr:rowOff>
    </xdr:from>
    <xdr:to>
      <xdr:col>12</xdr:col>
      <xdr:colOff>298450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0"/>
  <sheetViews>
    <sheetView zoomScale="80" zoomScaleNormal="80" zoomScalePageLayoutView="80" workbookViewId="0">
      <selection activeCell="B18" sqref="B18"/>
    </sheetView>
  </sheetViews>
  <sheetFormatPr baseColWidth="10" defaultColWidth="11" defaultRowHeight="16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>
      <c r="A1" s="285" t="s">
        <v>120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7"/>
    </row>
    <row r="2" spans="1:19" ht="22" thickBot="1">
      <c r="A2" s="291" t="s">
        <v>50</v>
      </c>
      <c r="B2" s="292"/>
      <c r="C2" s="292"/>
      <c r="D2" s="292"/>
      <c r="E2" s="292"/>
      <c r="F2" s="293"/>
      <c r="G2" s="143"/>
      <c r="I2" s="294" t="s">
        <v>23</v>
      </c>
      <c r="J2" s="294"/>
      <c r="K2" s="294"/>
      <c r="L2" s="294"/>
      <c r="M2" s="294"/>
      <c r="N2" s="294"/>
      <c r="O2" s="294"/>
      <c r="P2" s="294"/>
      <c r="Q2" s="294"/>
      <c r="R2" s="294"/>
      <c r="S2" s="294"/>
    </row>
    <row r="3" spans="1:19" ht="17" thickBot="1">
      <c r="A3" s="112" t="s">
        <v>63</v>
      </c>
      <c r="B3" s="136" t="s">
        <v>61</v>
      </c>
      <c r="D3" s="124" t="s">
        <v>52</v>
      </c>
      <c r="E3" s="125" t="s">
        <v>61</v>
      </c>
      <c r="F3" s="144" t="s">
        <v>62</v>
      </c>
      <c r="G3" s="126" t="s">
        <v>85</v>
      </c>
      <c r="I3" s="48" t="s">
        <v>9</v>
      </c>
      <c r="J3" s="48" t="s">
        <v>22</v>
      </c>
      <c r="K3" s="48">
        <v>2</v>
      </c>
      <c r="L3" s="48">
        <v>3</v>
      </c>
      <c r="M3" s="48">
        <v>4</v>
      </c>
      <c r="N3" s="48">
        <v>5</v>
      </c>
      <c r="O3" s="48">
        <v>6</v>
      </c>
      <c r="P3" s="48">
        <v>7</v>
      </c>
      <c r="Q3" s="48">
        <v>8</v>
      </c>
      <c r="R3" s="48">
        <v>9</v>
      </c>
      <c r="S3" s="48">
        <v>10</v>
      </c>
    </row>
    <row r="4" spans="1:19" ht="17" thickBot="1">
      <c r="A4" s="112" t="s">
        <v>121</v>
      </c>
      <c r="B4" s="137" t="s">
        <v>6</v>
      </c>
      <c r="D4" s="127" t="s">
        <v>52</v>
      </c>
      <c r="E4" s="123" t="s">
        <v>51</v>
      </c>
      <c r="F4" s="123" t="s">
        <v>6</v>
      </c>
      <c r="G4" s="128"/>
      <c r="I4" s="48" t="s">
        <v>20</v>
      </c>
      <c r="J4" s="49" t="str">
        <f>Summary!C3</f>
        <v>H</v>
      </c>
      <c r="K4" s="49" t="str">
        <f>Summary!D3</f>
        <v>H</v>
      </c>
      <c r="L4" s="49" t="str">
        <f>Summary!E3</f>
        <v>H</v>
      </c>
      <c r="M4" s="49" t="str">
        <f>Summary!F3</f>
        <v>H</v>
      </c>
      <c r="N4" s="49" t="str">
        <f>Summary!G3</f>
        <v>H</v>
      </c>
      <c r="O4" s="49" t="str">
        <f>Summary!H3</f>
        <v>H</v>
      </c>
      <c r="P4" s="49" t="str">
        <f>Summary!I3</f>
        <v>H</v>
      </c>
      <c r="Q4" s="49" t="str">
        <f>Summary!J3</f>
        <v>H</v>
      </c>
      <c r="R4" s="49" t="str">
        <f>Summary!K3</f>
        <v>H</v>
      </c>
      <c r="S4" s="49" t="str">
        <f>Summary!L3</f>
        <v>H</v>
      </c>
    </row>
    <row r="5" spans="1:19" ht="17" thickBot="1">
      <c r="A5" s="112" t="s">
        <v>122</v>
      </c>
      <c r="B5" s="138">
        <v>4</v>
      </c>
      <c r="C5" s="114" t="str">
        <f>"True Count: " &amp; B5-4</f>
        <v>True Count: 0</v>
      </c>
      <c r="D5" s="127" t="s">
        <v>52</v>
      </c>
      <c r="E5" s="123" t="s">
        <v>82</v>
      </c>
      <c r="F5" s="123" t="s">
        <v>81</v>
      </c>
      <c r="G5" s="128"/>
      <c r="I5" s="48">
        <v>9</v>
      </c>
      <c r="J5" s="49" t="str">
        <f>Summary!C4</f>
        <v>H</v>
      </c>
      <c r="K5" s="49" t="str">
        <f>Summary!D4</f>
        <v>H</v>
      </c>
      <c r="L5" s="49" t="str">
        <f>Summary!E4</f>
        <v>D</v>
      </c>
      <c r="M5" s="49" t="str">
        <f>Summary!F4</f>
        <v>D</v>
      </c>
      <c r="N5" s="49" t="str">
        <f>Summary!G4</f>
        <v>D</v>
      </c>
      <c r="O5" s="49" t="str">
        <f>Summary!H4</f>
        <v>D</v>
      </c>
      <c r="P5" s="49" t="str">
        <f>Summary!I4</f>
        <v>H</v>
      </c>
      <c r="Q5" s="49" t="str">
        <f>Summary!J4</f>
        <v>H</v>
      </c>
      <c r="R5" s="49" t="str">
        <f>Summary!K4</f>
        <v>H</v>
      </c>
      <c r="S5" s="49" t="str">
        <f>Summary!L4</f>
        <v>H</v>
      </c>
    </row>
    <row r="6" spans="1:19" ht="17" thickBot="1">
      <c r="A6" s="112" t="s">
        <v>54</v>
      </c>
      <c r="B6" s="139" t="s">
        <v>74</v>
      </c>
      <c r="C6" s="121"/>
      <c r="D6" s="127" t="s">
        <v>52</v>
      </c>
      <c r="E6" s="123" t="s">
        <v>74</v>
      </c>
      <c r="F6" s="123" t="s">
        <v>55</v>
      </c>
      <c r="G6" s="128"/>
      <c r="I6" s="48">
        <v>10</v>
      </c>
      <c r="J6" s="49" t="str">
        <f>Summary!C5</f>
        <v>H</v>
      </c>
      <c r="K6" s="49" t="str">
        <f>Summary!D5</f>
        <v>D</v>
      </c>
      <c r="L6" s="49" t="str">
        <f>Summary!E5</f>
        <v>D</v>
      </c>
      <c r="M6" s="49" t="str">
        <f>Summary!F5</f>
        <v>D</v>
      </c>
      <c r="N6" s="49" t="str">
        <f>Summary!G5</f>
        <v>D</v>
      </c>
      <c r="O6" s="49" t="str">
        <f>Summary!H5</f>
        <v>D</v>
      </c>
      <c r="P6" s="49" t="str">
        <f>Summary!I5</f>
        <v>D</v>
      </c>
      <c r="Q6" s="49" t="str">
        <f>Summary!J5</f>
        <v>D</v>
      </c>
      <c r="R6" s="49" t="str">
        <f>Summary!K5</f>
        <v>D</v>
      </c>
      <c r="S6" s="49" t="str">
        <f>Summary!L5</f>
        <v>H</v>
      </c>
    </row>
    <row r="7" spans="1:19" ht="17" thickBot="1">
      <c r="A7" s="112" t="s">
        <v>60</v>
      </c>
      <c r="B7" s="140" t="s">
        <v>56</v>
      </c>
      <c r="C7" s="98"/>
      <c r="D7" s="127" t="s">
        <v>52</v>
      </c>
      <c r="E7" s="123" t="s">
        <v>56</v>
      </c>
      <c r="F7" s="123" t="s">
        <v>57</v>
      </c>
      <c r="G7" s="128"/>
      <c r="I7" s="48">
        <v>11</v>
      </c>
      <c r="J7" s="49" t="str">
        <f>Summary!C6</f>
        <v>H</v>
      </c>
      <c r="K7" s="49" t="str">
        <f>Summary!D6</f>
        <v>D</v>
      </c>
      <c r="L7" s="49" t="str">
        <f>Summary!E6</f>
        <v>D</v>
      </c>
      <c r="M7" s="49" t="str">
        <f>Summary!F6</f>
        <v>D</v>
      </c>
      <c r="N7" s="49" t="str">
        <f>Summary!G6</f>
        <v>D</v>
      </c>
      <c r="O7" s="49" t="str">
        <f>Summary!H6</f>
        <v>D</v>
      </c>
      <c r="P7" s="49" t="str">
        <f>Summary!I6</f>
        <v>D</v>
      </c>
      <c r="Q7" s="49" t="str">
        <f>Summary!J6</f>
        <v>D</v>
      </c>
      <c r="R7" s="49" t="str">
        <f>Summary!K6</f>
        <v>D</v>
      </c>
      <c r="S7" s="49" t="str">
        <f>Summary!L6</f>
        <v>D</v>
      </c>
    </row>
    <row r="8" spans="1:19" ht="17" thickBot="1">
      <c r="A8" s="112" t="s">
        <v>58</v>
      </c>
      <c r="B8" s="140" t="s">
        <v>57</v>
      </c>
      <c r="C8" s="98"/>
      <c r="D8" s="127" t="s">
        <v>52</v>
      </c>
      <c r="E8" s="123" t="s">
        <v>56</v>
      </c>
      <c r="F8" s="123" t="s">
        <v>57</v>
      </c>
      <c r="G8" s="128"/>
      <c r="I8" s="48">
        <v>12</v>
      </c>
      <c r="J8" s="49" t="str">
        <f>Summary!C7</f>
        <v>H</v>
      </c>
      <c r="K8" s="49" t="str">
        <f>Summary!D7</f>
        <v>H</v>
      </c>
      <c r="L8" s="49" t="str">
        <f>Summary!E7</f>
        <v>H</v>
      </c>
      <c r="M8" s="49" t="str">
        <f>Summary!F7</f>
        <v>S</v>
      </c>
      <c r="N8" s="49" t="str">
        <f>Summary!G7</f>
        <v>S</v>
      </c>
      <c r="O8" s="49" t="str">
        <f>Summary!H7</f>
        <v>S</v>
      </c>
      <c r="P8" s="49" t="str">
        <f>Summary!I7</f>
        <v>H</v>
      </c>
      <c r="Q8" s="49" t="str">
        <f>Summary!J7</f>
        <v>H</v>
      </c>
      <c r="R8" s="49" t="str">
        <f>Summary!K7</f>
        <v>H</v>
      </c>
      <c r="S8" s="49" t="str">
        <f>Summary!L7</f>
        <v>H</v>
      </c>
    </row>
    <row r="9" spans="1:19" ht="17" thickBot="1">
      <c r="A9" s="112" t="s">
        <v>73</v>
      </c>
      <c r="B9" s="140" t="s">
        <v>56</v>
      </c>
      <c r="C9" s="98"/>
      <c r="D9" s="127" t="s">
        <v>52</v>
      </c>
      <c r="E9" s="123" t="s">
        <v>56</v>
      </c>
      <c r="F9" s="123" t="s">
        <v>57</v>
      </c>
      <c r="G9" s="128"/>
      <c r="I9" s="48">
        <v>13</v>
      </c>
      <c r="J9" s="49" t="str">
        <f>Summary!C8</f>
        <v>H</v>
      </c>
      <c r="K9" s="49" t="str">
        <f>Summary!D8</f>
        <v>S</v>
      </c>
      <c r="L9" s="49" t="str">
        <f>Summary!E8</f>
        <v>S</v>
      </c>
      <c r="M9" s="49" t="str">
        <f>Summary!F8</f>
        <v>S</v>
      </c>
      <c r="N9" s="49" t="str">
        <f>Summary!G8</f>
        <v>S</v>
      </c>
      <c r="O9" s="49" t="str">
        <f>Summary!H8</f>
        <v>S</v>
      </c>
      <c r="P9" s="49" t="str">
        <f>Summary!I8</f>
        <v>H</v>
      </c>
      <c r="Q9" s="49" t="str">
        <f>Summary!J8</f>
        <v>H</v>
      </c>
      <c r="R9" s="49" t="str">
        <f>Summary!K8</f>
        <v>H</v>
      </c>
      <c r="S9" s="49" t="str">
        <f>Summary!L8</f>
        <v>H</v>
      </c>
    </row>
    <row r="10" spans="1:19" ht="17" thickBot="1">
      <c r="A10" s="112" t="s">
        <v>50</v>
      </c>
      <c r="B10" s="140" t="s">
        <v>65</v>
      </c>
      <c r="C10" s="98"/>
      <c r="D10" s="127" t="s">
        <v>52</v>
      </c>
      <c r="E10" s="123" t="s">
        <v>65</v>
      </c>
      <c r="F10" s="123" t="s">
        <v>64</v>
      </c>
      <c r="G10" s="128"/>
      <c r="I10" s="48">
        <v>14</v>
      </c>
      <c r="J10" s="49" t="str">
        <f>Summary!C9</f>
        <v>H</v>
      </c>
      <c r="K10" s="49" t="str">
        <f>Summary!D9</f>
        <v>S</v>
      </c>
      <c r="L10" s="49" t="str">
        <f>Summary!E9</f>
        <v>S</v>
      </c>
      <c r="M10" s="49" t="str">
        <f>Summary!F9</f>
        <v>S</v>
      </c>
      <c r="N10" s="49" t="str">
        <f>Summary!G9</f>
        <v>S</v>
      </c>
      <c r="O10" s="49" t="str">
        <f>Summary!H9</f>
        <v>S</v>
      </c>
      <c r="P10" s="49" t="str">
        <f>Summary!I9</f>
        <v>H</v>
      </c>
      <c r="Q10" s="49" t="str">
        <f>Summary!J9</f>
        <v>H</v>
      </c>
      <c r="R10" s="49" t="str">
        <f>Summary!K9</f>
        <v>H</v>
      </c>
      <c r="S10" s="49" t="str">
        <f>Summary!L9</f>
        <v>H</v>
      </c>
    </row>
    <row r="11" spans="1:19" ht="17" thickBot="1">
      <c r="A11" s="112" t="s">
        <v>71</v>
      </c>
      <c r="B11" s="140">
        <v>4</v>
      </c>
      <c r="C11" s="98" t="s">
        <v>72</v>
      </c>
      <c r="D11" s="127" t="s">
        <v>52</v>
      </c>
      <c r="E11" s="123" t="s">
        <v>59</v>
      </c>
      <c r="F11" s="123" t="s">
        <v>80</v>
      </c>
      <c r="G11" s="128"/>
      <c r="I11" s="48">
        <v>15</v>
      </c>
      <c r="J11" s="49" t="str">
        <f>Summary!C10</f>
        <v>H</v>
      </c>
      <c r="K11" s="49" t="str">
        <f>Summary!D10</f>
        <v>S</v>
      </c>
      <c r="L11" s="49" t="str">
        <f>Summary!E10</f>
        <v>S</v>
      </c>
      <c r="M11" s="49" t="str">
        <f>Summary!F10</f>
        <v>S</v>
      </c>
      <c r="N11" s="49" t="str">
        <f>Summary!G10</f>
        <v>S</v>
      </c>
      <c r="O11" s="49" t="str">
        <f>Summary!H10</f>
        <v>S</v>
      </c>
      <c r="P11" s="49" t="str">
        <f>Summary!I10</f>
        <v>H</v>
      </c>
      <c r="Q11" s="49" t="str">
        <f>Summary!J10</f>
        <v>H</v>
      </c>
      <c r="R11" s="49" t="str">
        <f>Summary!K10</f>
        <v>H</v>
      </c>
      <c r="S11" s="49" t="str">
        <f>Summary!L10</f>
        <v>R</v>
      </c>
    </row>
    <row r="12" spans="1:19" ht="17" thickBot="1">
      <c r="A12" s="112" t="s">
        <v>79</v>
      </c>
      <c r="B12" s="137" t="s">
        <v>57</v>
      </c>
      <c r="C12" s="132"/>
      <c r="D12" s="127" t="s">
        <v>52</v>
      </c>
      <c r="E12" s="123" t="s">
        <v>56</v>
      </c>
      <c r="F12" s="123" t="s">
        <v>57</v>
      </c>
      <c r="G12" s="128"/>
      <c r="I12" s="48">
        <v>16</v>
      </c>
      <c r="J12" s="49" t="str">
        <f>Summary!C11</f>
        <v>H</v>
      </c>
      <c r="K12" s="49" t="str">
        <f>Summary!D11</f>
        <v>S</v>
      </c>
      <c r="L12" s="49" t="str">
        <f>Summary!E11</f>
        <v>S</v>
      </c>
      <c r="M12" s="49" t="str">
        <f>Summary!F11</f>
        <v>S</v>
      </c>
      <c r="N12" s="49" t="str">
        <f>Summary!G11</f>
        <v>S</v>
      </c>
      <c r="O12" s="49" t="str">
        <f>Summary!H11</f>
        <v>S</v>
      </c>
      <c r="P12" s="49" t="str">
        <f>Summary!I11</f>
        <v>H</v>
      </c>
      <c r="Q12" s="49" t="str">
        <f>Summary!J11</f>
        <v>H</v>
      </c>
      <c r="R12" s="49" t="str">
        <f>Summary!K11</f>
        <v>R</v>
      </c>
      <c r="S12" s="49" t="str">
        <f>Summary!L11</f>
        <v>R</v>
      </c>
    </row>
    <row r="13" spans="1:19" ht="17" thickBot="1">
      <c r="A13" s="112" t="s">
        <v>87</v>
      </c>
      <c r="B13" s="137" t="s">
        <v>84</v>
      </c>
      <c r="C13" s="132"/>
      <c r="D13" s="127" t="s">
        <v>52</v>
      </c>
      <c r="E13" s="123" t="s">
        <v>83</v>
      </c>
      <c r="F13" s="123" t="s">
        <v>84</v>
      </c>
      <c r="G13" s="128"/>
      <c r="I13" s="48" t="s">
        <v>21</v>
      </c>
      <c r="J13" s="49" t="str">
        <f>Summary!C12</f>
        <v>S</v>
      </c>
      <c r="K13" s="49" t="str">
        <f>Summary!D12</f>
        <v>S</v>
      </c>
      <c r="L13" s="49" t="str">
        <f>Summary!E12</f>
        <v>S</v>
      </c>
      <c r="M13" s="49" t="str">
        <f>Summary!F12</f>
        <v>S</v>
      </c>
      <c r="N13" s="49" t="str">
        <f>Summary!G12</f>
        <v>S</v>
      </c>
      <c r="O13" s="49" t="str">
        <f>Summary!H12</f>
        <v>S</v>
      </c>
      <c r="P13" s="49" t="str">
        <f>Summary!I12</f>
        <v>S</v>
      </c>
      <c r="Q13" s="49" t="str">
        <f>Summary!J12</f>
        <v>S</v>
      </c>
      <c r="R13" s="49" t="str">
        <f>Summary!K12</f>
        <v>S</v>
      </c>
      <c r="S13" s="49" t="str">
        <f>Summary!L12</f>
        <v>S</v>
      </c>
    </row>
    <row r="14" spans="1:19" ht="17" thickBot="1">
      <c r="A14" s="112" t="s">
        <v>88</v>
      </c>
      <c r="B14" s="137" t="s">
        <v>89</v>
      </c>
      <c r="C14" s="132"/>
      <c r="D14" s="133" t="s">
        <v>52</v>
      </c>
      <c r="E14" s="134" t="s">
        <v>89</v>
      </c>
      <c r="F14" s="134" t="s">
        <v>90</v>
      </c>
      <c r="G14" s="135"/>
      <c r="I14" s="48" t="s">
        <v>4</v>
      </c>
      <c r="J14" s="48" t="s">
        <v>22</v>
      </c>
      <c r="K14" s="48">
        <v>2</v>
      </c>
      <c r="L14" s="48">
        <v>3</v>
      </c>
      <c r="M14" s="48">
        <v>4</v>
      </c>
      <c r="N14" s="48">
        <v>5</v>
      </c>
      <c r="O14" s="48">
        <v>6</v>
      </c>
      <c r="P14" s="48">
        <v>7</v>
      </c>
      <c r="Q14" s="48">
        <v>8</v>
      </c>
      <c r="R14" s="48">
        <v>9</v>
      </c>
      <c r="S14" s="48">
        <v>10</v>
      </c>
    </row>
    <row r="15" spans="1:19" ht="17" thickBot="1">
      <c r="A15" s="112" t="s">
        <v>113</v>
      </c>
      <c r="B15" s="137" t="s">
        <v>84</v>
      </c>
      <c r="C15" s="132"/>
      <c r="D15" s="133" t="s">
        <v>52</v>
      </c>
      <c r="E15" s="134" t="s">
        <v>83</v>
      </c>
      <c r="F15" s="134" t="s">
        <v>114</v>
      </c>
      <c r="G15" s="135" t="s">
        <v>84</v>
      </c>
      <c r="I15" s="48">
        <v>13</v>
      </c>
      <c r="J15" s="49" t="str">
        <f>Summary!C14</f>
        <v>H</v>
      </c>
      <c r="K15" s="49" t="str">
        <f>Summary!D14</f>
        <v>H</v>
      </c>
      <c r="L15" s="49" t="str">
        <f>Summary!E14</f>
        <v>H</v>
      </c>
      <c r="M15" s="49" t="str">
        <f>Summary!F14</f>
        <v>H</v>
      </c>
      <c r="N15" s="49" t="str">
        <f>Summary!G14</f>
        <v>H</v>
      </c>
      <c r="O15" s="49" t="str">
        <f>Summary!H14</f>
        <v>D</v>
      </c>
      <c r="P15" s="49" t="str">
        <f>Summary!I14</f>
        <v>H</v>
      </c>
      <c r="Q15" s="49" t="str">
        <f>Summary!J14</f>
        <v>H</v>
      </c>
      <c r="R15" s="49" t="str">
        <f>Summary!K14</f>
        <v>H</v>
      </c>
      <c r="S15" s="49" t="str">
        <f>Summary!L14</f>
        <v>H</v>
      </c>
    </row>
    <row r="16" spans="1:19" ht="17" thickBot="1">
      <c r="A16" s="112" t="s">
        <v>112</v>
      </c>
      <c r="B16" s="137" t="s">
        <v>84</v>
      </c>
      <c r="C16" s="132"/>
      <c r="D16" s="133" t="s">
        <v>52</v>
      </c>
      <c r="E16" s="134" t="s">
        <v>83</v>
      </c>
      <c r="F16" s="134" t="s">
        <v>114</v>
      </c>
      <c r="G16" s="135" t="s">
        <v>84</v>
      </c>
      <c r="I16" s="48">
        <v>14</v>
      </c>
      <c r="J16" s="49" t="str">
        <f>Summary!C15</f>
        <v>H</v>
      </c>
      <c r="K16" s="49" t="str">
        <f>Summary!D15</f>
        <v>H</v>
      </c>
      <c r="L16" s="49" t="str">
        <f>Summary!E15</f>
        <v>H</v>
      </c>
      <c r="M16" s="49" t="str">
        <f>Summary!F15</f>
        <v>H</v>
      </c>
      <c r="N16" s="49" t="str">
        <f>Summary!G15</f>
        <v>D</v>
      </c>
      <c r="O16" s="49" t="str">
        <f>Summary!H15</f>
        <v>D</v>
      </c>
      <c r="P16" s="49" t="str">
        <f>Summary!I15</f>
        <v>H</v>
      </c>
      <c r="Q16" s="49" t="str">
        <f>Summary!J15</f>
        <v>H</v>
      </c>
      <c r="R16" s="49" t="str">
        <f>Summary!K15</f>
        <v>H</v>
      </c>
      <c r="S16" s="49" t="str">
        <f>Summary!L15</f>
        <v>H</v>
      </c>
    </row>
    <row r="17" spans="1:19" ht="17" thickBot="1">
      <c r="A17" s="112" t="s">
        <v>86</v>
      </c>
      <c r="B17" s="141">
        <v>2</v>
      </c>
      <c r="C17" s="122" t="s">
        <v>72</v>
      </c>
      <c r="D17" s="129" t="s">
        <v>52</v>
      </c>
      <c r="E17" s="130" t="s">
        <v>59</v>
      </c>
      <c r="F17" s="130" t="s">
        <v>80</v>
      </c>
      <c r="G17" s="131"/>
      <c r="I17" s="48">
        <v>15</v>
      </c>
      <c r="J17" s="49" t="str">
        <f>Summary!C16</f>
        <v>H</v>
      </c>
      <c r="K17" s="49" t="str">
        <f>Summary!D16</f>
        <v>H</v>
      </c>
      <c r="L17" s="49" t="str">
        <f>Summary!E16</f>
        <v>H</v>
      </c>
      <c r="M17" s="49" t="str">
        <f>Summary!F16</f>
        <v>H</v>
      </c>
      <c r="N17" s="49" t="str">
        <f>Summary!G16</f>
        <v>D</v>
      </c>
      <c r="O17" s="49" t="str">
        <f>Summary!H16</f>
        <v>D</v>
      </c>
      <c r="P17" s="49" t="str">
        <f>Summary!I16</f>
        <v>H</v>
      </c>
      <c r="Q17" s="49" t="str">
        <f>Summary!J16</f>
        <v>H</v>
      </c>
      <c r="R17" s="49" t="str">
        <f>Summary!K16</f>
        <v>H</v>
      </c>
      <c r="S17" s="49" t="str">
        <f>Summary!L16</f>
        <v>H</v>
      </c>
    </row>
    <row r="18" spans="1:19" ht="17" thickBot="1">
      <c r="A18" s="48" t="s">
        <v>41</v>
      </c>
      <c r="B18">
        <f>'WL Prob'!O5</f>
        <v>0.3978152025489306</v>
      </c>
      <c r="C18" s="30">
        <f>'WL Prob'!O5</f>
        <v>0.3978152025489306</v>
      </c>
      <c r="D18" s="48" t="s">
        <v>184</v>
      </c>
      <c r="E18">
        <f>'WL Prob'!O4</f>
        <v>0.60218479745106923</v>
      </c>
      <c r="F18" s="30">
        <f>'WL Prob'!O4</f>
        <v>0.60218479745106923</v>
      </c>
      <c r="G18" s="184" t="s">
        <v>49</v>
      </c>
      <c r="I18" s="48">
        <v>16</v>
      </c>
      <c r="J18" s="49" t="str">
        <f>Summary!C17</f>
        <v>H</v>
      </c>
      <c r="K18" s="49" t="str">
        <f>Summary!D17</f>
        <v>H</v>
      </c>
      <c r="L18" s="49" t="str">
        <f>Summary!E17</f>
        <v>H</v>
      </c>
      <c r="M18" s="49" t="str">
        <f>Summary!F17</f>
        <v>D</v>
      </c>
      <c r="N18" s="49" t="str">
        <f>Summary!G17</f>
        <v>D</v>
      </c>
      <c r="O18" s="49" t="str">
        <f>Summary!H17</f>
        <v>D</v>
      </c>
      <c r="P18" s="49" t="str">
        <f>Summary!I17</f>
        <v>H</v>
      </c>
      <c r="Q18" s="49" t="str">
        <f>Summary!J17</f>
        <v>H</v>
      </c>
      <c r="R18" s="49" t="str">
        <f>Summary!K17</f>
        <v>H</v>
      </c>
      <c r="S18" s="49" t="str">
        <f>Summary!L17</f>
        <v>H</v>
      </c>
    </row>
    <row r="19" spans="1:19" ht="17" thickBot="1">
      <c r="A19" s="48" t="s">
        <v>68</v>
      </c>
      <c r="B19" s="48"/>
      <c r="C19" s="297">
        <f>IF(Rules!$B$16=Rules!$E$16,EV!H46+'5 Cards'!G122,EV!H46)</f>
        <v>-5.3141792559054518E-3</v>
      </c>
      <c r="D19" s="298"/>
      <c r="E19" s="299" t="str">
        <f>"( "&amp; ROUND(C19*100,2)&amp; "% )"</f>
        <v>( -0.53% )</v>
      </c>
      <c r="F19" s="300"/>
      <c r="G19" s="185">
        <f>B18-E18</f>
        <v>-0.20436959490213863</v>
      </c>
      <c r="I19" s="48">
        <v>17</v>
      </c>
      <c r="J19" s="49" t="str">
        <f>Summary!C18</f>
        <v>H</v>
      </c>
      <c r="K19" s="49" t="str">
        <f>Summary!D18</f>
        <v>H</v>
      </c>
      <c r="L19" s="49" t="str">
        <f>Summary!E18</f>
        <v>D</v>
      </c>
      <c r="M19" s="49" t="str">
        <f>Summary!F18</f>
        <v>D</v>
      </c>
      <c r="N19" s="49" t="str">
        <f>Summary!G18</f>
        <v>D</v>
      </c>
      <c r="O19" s="49" t="str">
        <f>Summary!H18</f>
        <v>D</v>
      </c>
      <c r="P19" s="49" t="str">
        <f>Summary!I18</f>
        <v>H</v>
      </c>
      <c r="Q19" s="49" t="str">
        <f>Summary!J18</f>
        <v>H</v>
      </c>
      <c r="R19" s="49" t="str">
        <f>Summary!K18</f>
        <v>H</v>
      </c>
      <c r="S19" s="49" t="str">
        <f>Summary!L18</f>
        <v>H</v>
      </c>
    </row>
    <row r="20" spans="1:19">
      <c r="I20" s="48">
        <v>18</v>
      </c>
      <c r="J20" s="49" t="str">
        <f>Summary!C19</f>
        <v>H</v>
      </c>
      <c r="K20" s="49" t="str">
        <f>Summary!D19</f>
        <v>S</v>
      </c>
      <c r="L20" s="49" t="str">
        <f>Summary!E19</f>
        <v>D</v>
      </c>
      <c r="M20" s="49" t="str">
        <f>Summary!F19</f>
        <v>D</v>
      </c>
      <c r="N20" s="49" t="str">
        <f>Summary!G19</f>
        <v>D</v>
      </c>
      <c r="O20" s="49" t="str">
        <f>Summary!H19</f>
        <v>D</v>
      </c>
      <c r="P20" s="49" t="str">
        <f>Summary!I19</f>
        <v>S</v>
      </c>
      <c r="Q20" s="49" t="str">
        <f>Summary!J19</f>
        <v>S</v>
      </c>
      <c r="R20" s="49" t="str">
        <f>Summary!K19</f>
        <v>H</v>
      </c>
      <c r="S20" s="49" t="str">
        <f>Summary!L19</f>
        <v>H</v>
      </c>
    </row>
    <row r="21" spans="1:19">
      <c r="A21" s="48"/>
      <c r="B21" s="48"/>
      <c r="C21" s="48" t="s">
        <v>48</v>
      </c>
      <c r="D21" s="48" t="s">
        <v>49</v>
      </c>
      <c r="E21" s="48" t="s">
        <v>134</v>
      </c>
      <c r="F21" s="48" t="s">
        <v>160</v>
      </c>
      <c r="G21" s="48" t="s">
        <v>164</v>
      </c>
      <c r="I21" s="48">
        <v>19</v>
      </c>
      <c r="J21" s="49" t="str">
        <f>Summary!C20</f>
        <v>S</v>
      </c>
      <c r="K21" s="49" t="str">
        <f>Summary!D20</f>
        <v>S</v>
      </c>
      <c r="L21" s="49" t="str">
        <f>Summary!E20</f>
        <v>S</v>
      </c>
      <c r="M21" s="49" t="str">
        <f>Summary!F20</f>
        <v>S</v>
      </c>
      <c r="N21" s="49" t="str">
        <f>Summary!G20</f>
        <v>S</v>
      </c>
      <c r="O21" s="49" t="str">
        <f>Summary!H20</f>
        <v>S</v>
      </c>
      <c r="P21" s="49" t="str">
        <f>Summary!I20</f>
        <v>S</v>
      </c>
      <c r="Q21" s="49" t="str">
        <f>Summary!J20</f>
        <v>S</v>
      </c>
      <c r="R21" s="49" t="str">
        <f>Summary!K20</f>
        <v>S</v>
      </c>
      <c r="S21" s="49" t="str">
        <f>Summary!L20</f>
        <v>S</v>
      </c>
    </row>
    <row r="22" spans="1:19">
      <c r="A22" s="48" t="s">
        <v>162</v>
      </c>
      <c r="B22" s="48" t="s">
        <v>159</v>
      </c>
      <c r="C22" s="1">
        <f>'Strategy Summary'!D3</f>
        <v>0.53865738005464125</v>
      </c>
      <c r="D22" s="1">
        <f>'Strategy Summary'!D14</f>
        <v>0.46000393054712801</v>
      </c>
      <c r="E22" s="1">
        <v>40</v>
      </c>
      <c r="F22" s="1">
        <f>E22*2</f>
        <v>80</v>
      </c>
      <c r="G22" s="1">
        <f>C22/E22</f>
        <v>1.3466434501366031E-2</v>
      </c>
      <c r="I22" s="48" t="s">
        <v>10</v>
      </c>
      <c r="J22" s="48" t="s">
        <v>22</v>
      </c>
      <c r="K22" s="48">
        <v>2</v>
      </c>
      <c r="L22" s="48">
        <v>3</v>
      </c>
      <c r="M22" s="48">
        <v>4</v>
      </c>
      <c r="N22" s="48">
        <v>5</v>
      </c>
      <c r="O22" s="48">
        <v>6</v>
      </c>
      <c r="P22" s="48">
        <v>7</v>
      </c>
      <c r="Q22" s="48">
        <v>8</v>
      </c>
      <c r="R22" s="48">
        <v>9</v>
      </c>
      <c r="S22" s="48">
        <v>10</v>
      </c>
    </row>
    <row r="23" spans="1:19">
      <c r="A23" s="48" t="s">
        <v>162</v>
      </c>
      <c r="B23" s="48" t="s">
        <v>161</v>
      </c>
      <c r="C23" s="1">
        <f>'Strategy Summary'!C4</f>
        <v>0.2852161613089681</v>
      </c>
      <c r="D23" s="1">
        <f>'Strategy Summary'!C15</f>
        <v>0.57326302942013274</v>
      </c>
      <c r="E23" s="1">
        <v>60</v>
      </c>
      <c r="F23" s="1">
        <f>E23*2</f>
        <v>120</v>
      </c>
      <c r="G23" s="1">
        <f>C23/E23</f>
        <v>4.753602688482802E-3</v>
      </c>
      <c r="I23" s="48" t="s">
        <v>22</v>
      </c>
      <c r="J23" s="49" t="str">
        <f>Summary!C22</f>
        <v>P</v>
      </c>
      <c r="K23" s="49" t="str">
        <f>Summary!D22</f>
        <v>P</v>
      </c>
      <c r="L23" s="49" t="str">
        <f>Summary!E22</f>
        <v>P</v>
      </c>
      <c r="M23" s="49" t="str">
        <f>Summary!F22</f>
        <v>P</v>
      </c>
      <c r="N23" s="49" t="str">
        <f>Summary!G22</f>
        <v>P</v>
      </c>
      <c r="O23" s="49" t="str">
        <f>Summary!H22</f>
        <v>P</v>
      </c>
      <c r="P23" s="49" t="str">
        <f>Summary!I22</f>
        <v>P</v>
      </c>
      <c r="Q23" s="49" t="str">
        <f>Summary!J22</f>
        <v>P</v>
      </c>
      <c r="R23" s="49" t="str">
        <f>Summary!K22</f>
        <v>P</v>
      </c>
      <c r="S23" s="49" t="str">
        <f>Summary!L22</f>
        <v>P</v>
      </c>
    </row>
    <row r="24" spans="1:19">
      <c r="I24" s="48">
        <v>2</v>
      </c>
      <c r="J24" s="49" t="str">
        <f>Summary!C23</f>
        <v>H</v>
      </c>
      <c r="K24" s="49" t="str">
        <f>Summary!D23</f>
        <v>P</v>
      </c>
      <c r="L24" s="49" t="str">
        <f>Summary!E23</f>
        <v>P</v>
      </c>
      <c r="M24" s="49" t="str">
        <f>Summary!F23</f>
        <v>P</v>
      </c>
      <c r="N24" s="49" t="str">
        <f>Summary!G23</f>
        <v>P</v>
      </c>
      <c r="O24" s="49" t="str">
        <f>Summary!H23</f>
        <v>P</v>
      </c>
      <c r="P24" s="49" t="str">
        <f>Summary!I23</f>
        <v>P</v>
      </c>
      <c r="Q24" s="49" t="str">
        <f>Summary!J23</f>
        <v>H</v>
      </c>
      <c r="R24" s="49" t="str">
        <f>Summary!K23</f>
        <v>H</v>
      </c>
      <c r="S24" s="49" t="str">
        <f>Summary!L23</f>
        <v>H</v>
      </c>
    </row>
    <row r="25" spans="1:19">
      <c r="A25" s="48" t="s">
        <v>163</v>
      </c>
      <c r="B25" s="48">
        <v>40</v>
      </c>
      <c r="C25" s="48">
        <v>60</v>
      </c>
      <c r="D25" s="48">
        <v>80</v>
      </c>
      <c r="E25" s="48">
        <v>120</v>
      </c>
      <c r="F25" s="48" t="s">
        <v>185</v>
      </c>
      <c r="G25" s="48" t="s">
        <v>186</v>
      </c>
      <c r="I25" s="48">
        <v>3</v>
      </c>
      <c r="J25" s="49" t="str">
        <f>Summary!C24</f>
        <v>H</v>
      </c>
      <c r="K25" s="49" t="str">
        <f>Summary!D24</f>
        <v>P</v>
      </c>
      <c r="L25" s="49" t="str">
        <f>Summary!E24</f>
        <v>P</v>
      </c>
      <c r="M25" s="49" t="str">
        <f>Summary!F24</f>
        <v>P</v>
      </c>
      <c r="N25" s="49" t="str">
        <f>Summary!G24</f>
        <v>P</v>
      </c>
      <c r="O25" s="49" t="str">
        <f>Summary!H24</f>
        <v>P</v>
      </c>
      <c r="P25" s="49" t="str">
        <f>Summary!I24</f>
        <v>P</v>
      </c>
      <c r="Q25" s="49" t="str">
        <f>Summary!J24</f>
        <v>H</v>
      </c>
      <c r="R25" s="49" t="str">
        <f>Summary!K24</f>
        <v>H</v>
      </c>
      <c r="S25" s="49" t="str">
        <f>Summary!L24</f>
        <v>H</v>
      </c>
    </row>
    <row r="26" spans="1:19">
      <c r="A26" s="48">
        <v>100</v>
      </c>
      <c r="B26" s="183">
        <f>$A26*B$25</f>
        <v>4000</v>
      </c>
      <c r="C26" s="183">
        <f t="shared" ref="C26:E26" si="0">$A26*C$25</f>
        <v>6000</v>
      </c>
      <c r="D26" s="183">
        <f t="shared" si="0"/>
        <v>8000</v>
      </c>
      <c r="E26" s="183">
        <f t="shared" si="0"/>
        <v>12000</v>
      </c>
      <c r="F26" s="183">
        <f>A26*60</f>
        <v>6000</v>
      </c>
      <c r="G26" s="186">
        <f>F26*$G$23</f>
        <v>28.521616130896813</v>
      </c>
      <c r="I26" s="48">
        <v>4</v>
      </c>
      <c r="J26" s="49" t="str">
        <f>Summary!C25</f>
        <v>H</v>
      </c>
      <c r="K26" s="49" t="str">
        <f>Summary!D25</f>
        <v>H</v>
      </c>
      <c r="L26" s="49" t="str">
        <f>Summary!E25</f>
        <v>H</v>
      </c>
      <c r="M26" s="49" t="str">
        <f>Summary!F25</f>
        <v>H</v>
      </c>
      <c r="N26" s="49" t="str">
        <f>Summary!G25</f>
        <v>P</v>
      </c>
      <c r="O26" s="49" t="str">
        <f>Summary!H25</f>
        <v>P</v>
      </c>
      <c r="P26" s="49" t="str">
        <f>Summary!I25</f>
        <v>H</v>
      </c>
      <c r="Q26" s="49" t="str">
        <f>Summary!J25</f>
        <v>H</v>
      </c>
      <c r="R26" s="49" t="str">
        <f>Summary!K25</f>
        <v>H</v>
      </c>
      <c r="S26" s="49" t="str">
        <f>Summary!L25</f>
        <v>H</v>
      </c>
    </row>
    <row r="27" spans="1:19">
      <c r="A27" s="48">
        <v>200</v>
      </c>
      <c r="B27" s="183">
        <f t="shared" ref="B27:E29" si="1">$A27*B$25</f>
        <v>8000</v>
      </c>
      <c r="C27" s="183">
        <f t="shared" si="1"/>
        <v>12000</v>
      </c>
      <c r="D27" s="183">
        <f t="shared" si="1"/>
        <v>16000</v>
      </c>
      <c r="E27" s="183">
        <f t="shared" si="1"/>
        <v>24000</v>
      </c>
      <c r="F27" s="183">
        <f t="shared" ref="F27:F29" si="2">A27*60</f>
        <v>12000</v>
      </c>
      <c r="G27" s="186">
        <f t="shared" ref="G27:G29" si="3">F27*$G$23</f>
        <v>57.043232261793626</v>
      </c>
      <c r="I27" s="48">
        <v>5</v>
      </c>
      <c r="J27" s="49" t="str">
        <f>Summary!C26</f>
        <v>H</v>
      </c>
      <c r="K27" s="49" t="str">
        <f>Summary!D26</f>
        <v>D</v>
      </c>
      <c r="L27" s="49" t="str">
        <f>Summary!E26</f>
        <v>D</v>
      </c>
      <c r="M27" s="49" t="str">
        <f>Summary!F26</f>
        <v>D</v>
      </c>
      <c r="N27" s="49" t="str">
        <f>Summary!G26</f>
        <v>D</v>
      </c>
      <c r="O27" s="49" t="str">
        <f>Summary!H26</f>
        <v>D</v>
      </c>
      <c r="P27" s="49" t="str">
        <f>Summary!I26</f>
        <v>D</v>
      </c>
      <c r="Q27" s="49" t="str">
        <f>Summary!J26</f>
        <v>D</v>
      </c>
      <c r="R27" s="49" t="str">
        <f>Summary!K26</f>
        <v>D</v>
      </c>
      <c r="S27" s="49" t="str">
        <f>Summary!L26</f>
        <v>H</v>
      </c>
    </row>
    <row r="28" spans="1:19">
      <c r="A28" s="48">
        <v>300</v>
      </c>
      <c r="B28" s="183">
        <f t="shared" si="1"/>
        <v>12000</v>
      </c>
      <c r="C28" s="183">
        <f t="shared" si="1"/>
        <v>18000</v>
      </c>
      <c r="D28" s="183">
        <f t="shared" si="1"/>
        <v>24000</v>
      </c>
      <c r="E28" s="183">
        <f t="shared" si="1"/>
        <v>36000</v>
      </c>
      <c r="F28" s="183">
        <f t="shared" si="2"/>
        <v>18000</v>
      </c>
      <c r="G28" s="186">
        <f t="shared" si="3"/>
        <v>85.564848392690436</v>
      </c>
      <c r="I28" s="48">
        <v>6</v>
      </c>
      <c r="J28" s="49" t="str">
        <f>Summary!C27</f>
        <v>H</v>
      </c>
      <c r="K28" s="49" t="str">
        <f>Summary!D27</f>
        <v>H</v>
      </c>
      <c r="L28" s="49" t="str">
        <f>Summary!E27</f>
        <v>P</v>
      </c>
      <c r="M28" s="49" t="str">
        <f>Summary!F27</f>
        <v>P</v>
      </c>
      <c r="N28" s="49" t="str">
        <f>Summary!G27</f>
        <v>P</v>
      </c>
      <c r="O28" s="49" t="str">
        <f>Summary!H27</f>
        <v>P</v>
      </c>
      <c r="P28" s="49" t="str">
        <f>Summary!I27</f>
        <v>H</v>
      </c>
      <c r="Q28" s="49" t="str">
        <f>Summary!J27</f>
        <v>H</v>
      </c>
      <c r="R28" s="49" t="str">
        <f>Summary!K27</f>
        <v>H</v>
      </c>
      <c r="S28" s="49" t="str">
        <f>Summary!L27</f>
        <v>H</v>
      </c>
    </row>
    <row r="29" spans="1:19">
      <c r="A29" s="48">
        <v>500</v>
      </c>
      <c r="B29" s="183">
        <f t="shared" si="1"/>
        <v>20000</v>
      </c>
      <c r="C29" s="183">
        <f t="shared" si="1"/>
        <v>30000</v>
      </c>
      <c r="D29" s="183">
        <f t="shared" si="1"/>
        <v>40000</v>
      </c>
      <c r="E29" s="183">
        <f t="shared" si="1"/>
        <v>60000</v>
      </c>
      <c r="F29" s="183">
        <f t="shared" si="2"/>
        <v>30000</v>
      </c>
      <c r="G29" s="186">
        <f t="shared" si="3"/>
        <v>142.60808065448407</v>
      </c>
      <c r="I29" s="48">
        <v>7</v>
      </c>
      <c r="J29" s="49" t="str">
        <f>Summary!C28</f>
        <v>H</v>
      </c>
      <c r="K29" s="49" t="str">
        <f>Summary!D28</f>
        <v>P</v>
      </c>
      <c r="L29" s="49" t="str">
        <f>Summary!E28</f>
        <v>P</v>
      </c>
      <c r="M29" s="49" t="str">
        <f>Summary!F28</f>
        <v>P</v>
      </c>
      <c r="N29" s="49" t="str">
        <f>Summary!G28</f>
        <v>P</v>
      </c>
      <c r="O29" s="49" t="str">
        <f>Summary!H28</f>
        <v>P</v>
      </c>
      <c r="P29" s="49" t="str">
        <f>Summary!I28</f>
        <v>P</v>
      </c>
      <c r="Q29" s="49" t="str">
        <f>Summary!J28</f>
        <v>H</v>
      </c>
      <c r="R29" s="49" t="str">
        <f>Summary!K28</f>
        <v>H</v>
      </c>
      <c r="S29" s="49" t="str">
        <f>Summary!L28</f>
        <v>H</v>
      </c>
    </row>
    <row r="30" spans="1:19">
      <c r="I30" s="48">
        <v>8</v>
      </c>
      <c r="J30" s="49" t="str">
        <f>Summary!C29</f>
        <v>P</v>
      </c>
      <c r="K30" s="49" t="str">
        <f>Summary!D29</f>
        <v>P</v>
      </c>
      <c r="L30" s="49" t="str">
        <f>Summary!E29</f>
        <v>P</v>
      </c>
      <c r="M30" s="49" t="str">
        <f>Summary!F29</f>
        <v>P</v>
      </c>
      <c r="N30" s="49" t="str">
        <f>Summary!G29</f>
        <v>P</v>
      </c>
      <c r="O30" s="49" t="str">
        <f>Summary!H29</f>
        <v>P</v>
      </c>
      <c r="P30" s="49" t="str">
        <f>Summary!I29</f>
        <v>P</v>
      </c>
      <c r="Q30" s="49" t="str">
        <f>Summary!J29</f>
        <v>P</v>
      </c>
      <c r="R30" s="49" t="str">
        <f>Summary!K29</f>
        <v>R</v>
      </c>
      <c r="S30" s="49" t="str">
        <f>Summary!L29</f>
        <v>R</v>
      </c>
    </row>
    <row r="31" spans="1:19">
      <c r="I31" s="48">
        <v>9</v>
      </c>
      <c r="J31" s="49" t="str">
        <f>Summary!C30</f>
        <v>S</v>
      </c>
      <c r="K31" s="49" t="str">
        <f>Summary!D30</f>
        <v>P</v>
      </c>
      <c r="L31" s="49" t="str">
        <f>Summary!E30</f>
        <v>P</v>
      </c>
      <c r="M31" s="49" t="str">
        <f>Summary!F30</f>
        <v>P</v>
      </c>
      <c r="N31" s="49" t="str">
        <f>Summary!G30</f>
        <v>P</v>
      </c>
      <c r="O31" s="49" t="str">
        <f>Summary!H30</f>
        <v>P</v>
      </c>
      <c r="P31" s="49" t="str">
        <f>Summary!I30</f>
        <v>S</v>
      </c>
      <c r="Q31" s="49" t="str">
        <f>Summary!J30</f>
        <v>P</v>
      </c>
      <c r="R31" s="49" t="str">
        <f>Summary!K30</f>
        <v>P</v>
      </c>
      <c r="S31" s="49" t="str">
        <f>Summary!L30</f>
        <v>S</v>
      </c>
    </row>
    <row r="32" spans="1:19">
      <c r="I32" s="48">
        <v>10</v>
      </c>
      <c r="J32" s="49" t="str">
        <f>Summary!C31</f>
        <v>S</v>
      </c>
      <c r="K32" s="49" t="str">
        <f>Summary!D31</f>
        <v>S</v>
      </c>
      <c r="L32" s="49" t="str">
        <f>Summary!E31</f>
        <v>S</v>
      </c>
      <c r="M32" s="49" t="str">
        <f>Summary!F31</f>
        <v>S</v>
      </c>
      <c r="N32" s="49" t="str">
        <f>Summary!G31</f>
        <v>S</v>
      </c>
      <c r="O32" s="49" t="str">
        <f>Summary!H31</f>
        <v>P</v>
      </c>
      <c r="P32" s="49" t="str">
        <f>Summary!I31</f>
        <v>S</v>
      </c>
      <c r="Q32" s="49" t="str">
        <f>Summary!J31</f>
        <v>S</v>
      </c>
      <c r="R32" s="49" t="str">
        <f>Summary!K31</f>
        <v>S</v>
      </c>
      <c r="S32" s="49" t="str">
        <f>Summary!L31</f>
        <v>S</v>
      </c>
    </row>
    <row r="33" spans="9:19">
      <c r="I33" s="288" t="str">
        <f>Summary!B32</f>
        <v>EV = -0.00531417925590545</v>
      </c>
      <c r="J33" s="288"/>
      <c r="K33" s="288"/>
      <c r="L33" s="288"/>
      <c r="M33" s="288"/>
      <c r="N33" s="288"/>
      <c r="O33" s="288"/>
      <c r="P33" s="288"/>
      <c r="Q33" s="288"/>
      <c r="R33" s="288"/>
      <c r="S33" s="288"/>
    </row>
    <row r="34" spans="9:19">
      <c r="I34" s="288" t="str">
        <f>Summary!B33</f>
        <v>EV = -0.531417925590545 %</v>
      </c>
      <c r="J34" s="288"/>
      <c r="K34" s="288"/>
      <c r="L34" s="288"/>
      <c r="M34" s="288"/>
      <c r="N34" s="288"/>
      <c r="O34" s="288"/>
      <c r="P34" s="288"/>
      <c r="Q34" s="288"/>
      <c r="R34" s="288"/>
      <c r="S34" s="288"/>
    </row>
    <row r="35" spans="9:19">
      <c r="I35" s="295" t="s">
        <v>24</v>
      </c>
      <c r="J35" s="295"/>
      <c r="K35" s="295"/>
      <c r="L35" s="295"/>
      <c r="M35" s="295"/>
      <c r="N35" s="295"/>
      <c r="O35" s="295"/>
      <c r="P35" s="295"/>
      <c r="Q35" s="295"/>
      <c r="R35" s="295"/>
      <c r="S35" s="295"/>
    </row>
    <row r="36" spans="9:19">
      <c r="I36" s="296" t="s">
        <v>25</v>
      </c>
      <c r="J36" s="296"/>
      <c r="K36" s="296"/>
      <c r="L36" s="296"/>
      <c r="M36" s="296"/>
      <c r="N36" s="296"/>
      <c r="O36" s="296"/>
      <c r="P36" s="296"/>
      <c r="Q36" s="296"/>
      <c r="R36" s="296"/>
      <c r="S36" s="296"/>
    </row>
    <row r="37" spans="9:19">
      <c r="I37" s="289" t="s">
        <v>26</v>
      </c>
      <c r="J37" s="289"/>
      <c r="K37" s="289"/>
      <c r="L37" s="289"/>
      <c r="M37" s="289"/>
      <c r="N37" s="289"/>
      <c r="O37" s="289"/>
      <c r="P37" s="289"/>
      <c r="Q37" s="289"/>
      <c r="R37" s="289"/>
      <c r="S37" s="289"/>
    </row>
    <row r="38" spans="9:19">
      <c r="I38" s="290" t="s">
        <v>27</v>
      </c>
      <c r="J38" s="290"/>
      <c r="K38" s="290"/>
      <c r="L38" s="290"/>
      <c r="M38" s="290"/>
      <c r="N38" s="290"/>
      <c r="O38" s="290"/>
      <c r="P38" s="290"/>
      <c r="Q38" s="290"/>
      <c r="R38" s="290"/>
      <c r="S38" s="290"/>
    </row>
    <row r="39" spans="9:19">
      <c r="I39" s="288" t="s">
        <v>28</v>
      </c>
      <c r="J39" s="288"/>
      <c r="K39" s="288"/>
      <c r="L39" s="288"/>
      <c r="M39" s="288"/>
      <c r="N39" s="288"/>
      <c r="O39" s="288"/>
      <c r="P39" s="288"/>
      <c r="Q39" s="288"/>
      <c r="R39" s="288"/>
      <c r="S39" s="288"/>
    </row>
    <row r="40" spans="9:19"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</sheetData>
  <sheetProtection sheet="1" objects="1" scenarios="1"/>
  <mergeCells count="12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</mergeCells>
  <phoneticPr fontId="16" type="noConversion"/>
  <conditionalFormatting sqref="J23:S32 J4:S13 J15:S21">
    <cfRule type="containsText" dxfId="591" priority="4" operator="containsText" text="S">
      <formula>NOT(ISERROR(SEARCH("S",J4)))</formula>
    </cfRule>
    <cfRule type="containsText" dxfId="590" priority="5" operator="containsText" text="H">
      <formula>NOT(ISERROR(SEARCH("H",J4)))</formula>
    </cfRule>
  </conditionalFormatting>
  <conditionalFormatting sqref="J23:S32 J4:S13 J15:S21">
    <cfRule type="containsText" dxfId="589" priority="3" operator="containsText" text="D">
      <formula>NOT(ISERROR(SEARCH("D",J4)))</formula>
    </cfRule>
  </conditionalFormatting>
  <conditionalFormatting sqref="J23:S32 J4:S13 J15:S21">
    <cfRule type="containsText" dxfId="588" priority="2" operator="containsText" text="R">
      <formula>NOT(ISERROR(SEARCH("R",J4)))</formula>
    </cfRule>
  </conditionalFormatting>
  <conditionalFormatting sqref="J23:S32 J4:S13 J15:S21">
    <cfRule type="containsText" dxfId="587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3"/>
  <sheetViews>
    <sheetView workbookViewId="0">
      <selection activeCell="K9" sqref="K9"/>
    </sheetView>
  </sheetViews>
  <sheetFormatPr baseColWidth="10" defaultColWidth="8.83203125" defaultRowHeight="16"/>
  <cols>
    <col min="14" max="24" width="3.5" customWidth="1"/>
  </cols>
  <sheetData>
    <row r="1" spans="1:24" ht="17" thickBot="1">
      <c r="A1" s="297" t="s">
        <v>75</v>
      </c>
      <c r="B1" s="302"/>
      <c r="C1" s="302"/>
      <c r="D1" s="302"/>
      <c r="E1" s="302"/>
      <c r="F1" s="302"/>
      <c r="G1" s="302"/>
      <c r="H1" s="302"/>
      <c r="I1" s="302"/>
      <c r="J1" s="302"/>
      <c r="K1" s="298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>
      <c r="A2" s="101" t="s">
        <v>7</v>
      </c>
      <c r="B2" s="117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05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>
      <c r="A3" s="99">
        <v>1</v>
      </c>
      <c r="B3" s="109">
        <f>2*(IF(Rules!$B$12=Rules!$F$12,SUM(Stand!B36:B43)+Rules!$B$5*Stand!B44+B16,SUM(HSD!B36:B43)+Rules!$B$5*HSD!B44+B16)/(9+Rules!$B$5))</f>
        <v>0.24964002360108775</v>
      </c>
      <c r="C3" s="110">
        <f>2*(IF(Rules!$B$12=Rules!$F$12,SUM(Stand!C36:C43)+Rules!$B$5*Stand!C44+C16,SUM(HSD!C36:C43)+Rules!$B$5*HSD!C44+C16)/(9+Rules!$B$5))</f>
        <v>0.60893997246027043</v>
      </c>
      <c r="D3" s="110">
        <f>2*(IF(Rules!$B$12=Rules!$F$12,SUM(Stand!D36:D43)+Rules!$B$5*Stand!D44+D16,SUM(HSD!D36:D43)+Rules!$B$5*HSD!D44+D16)/(9+Rules!$B$5))</f>
        <v>0.65729370645788177</v>
      </c>
      <c r="E3" s="110">
        <f>2*(IF(Rules!$B$12=Rules!$F$12,SUM(Stand!E36:E43)+Rules!$B$5*Stand!E44+E16,SUM(HSD!E36:E43)+Rules!$B$5*HSD!E44+E16)/(9+Rules!$B$5))</f>
        <v>0.7068176357371978</v>
      </c>
      <c r="F3" s="110">
        <f>2*(IF(Rules!$B$12=Rules!$F$12,SUM(Stand!F36:F43)+Rules!$B$5*Stand!F44+F16,SUM(HSD!F36:F43)+Rules!$B$5*HSD!F44+F16)/(9+Rules!$B$5))</f>
        <v>0.75634348224235182</v>
      </c>
      <c r="G3" s="110">
        <f>2*(IF(Rules!$B$12=Rules!$F$12,SUM(Stand!G36:G43)+Rules!$B$5*Stand!G44+G16,SUM(HSD!G36:G43)+Rules!$B$5*HSD!G44+G16)/(9+Rules!$B$5))</f>
        <v>0.81612360245129012</v>
      </c>
      <c r="H3" s="110">
        <f>2*(IF(Rules!$B$12=Rules!$F$12,SUM(Stand!H36:H43)+Rules!$B$5*Stand!H44+H16,SUM(HSD!H36:H43)+Rules!$B$5*HSD!H44+H16)/(9+Rules!$B$5))</f>
        <v>0.63286124044017034</v>
      </c>
      <c r="I3" s="110">
        <f>2*(IF(Rules!$B$12=Rules!$F$12,SUM(Stand!I36:I43)+Rules!$B$5*Stand!I44+I16,SUM(HSD!I36:I43)+Rules!$B$5*HSD!I44+I16)/(9+Rules!$B$5))</f>
        <v>0.5067060739538094</v>
      </c>
      <c r="J3" s="110">
        <f>2*(IF(Rules!$B$12=Rules!$F$12,SUM(Stand!J36:J43)+Rules!$B$5*Stand!J44+J16,SUM(HSD!J36:J43)+Rules!$B$5*HSD!J44+J16)/(9+Rules!$B$5))</f>
        <v>0.36744267463395625</v>
      </c>
      <c r="K3" s="57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>
      <c r="A4" s="99">
        <v>2</v>
      </c>
      <c r="B4" s="93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>
      <c r="A5" s="99">
        <v>3</v>
      </c>
      <c r="B5" s="93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>
      <c r="A6" s="99">
        <v>4</v>
      </c>
      <c r="B6" s="93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>
      <c r="A7" s="99">
        <v>5</v>
      </c>
      <c r="B7" s="93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>
      <c r="A8" s="99">
        <v>6</v>
      </c>
      <c r="B8" s="93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>
      <c r="A9" s="99">
        <v>7</v>
      </c>
      <c r="B9" s="93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>
      <c r="A10" s="99">
        <v>8</v>
      </c>
      <c r="B10" s="93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>
      <c r="A11" s="99">
        <v>9</v>
      </c>
      <c r="B11" s="93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>
      <c r="A12" s="100">
        <v>10</v>
      </c>
      <c r="B12" s="94">
        <f>2*(IF(Rules!$B$9=Rules!$E$9,SUM(HSD!B13:B19)+Rules!$B$5*HSD!B20+HSD!B44+B25,SUM(HS!B13:B19)+Rules!$B$5*HS!B20+HS!B44+B25)/(9+Rules!$B$5))</f>
        <v>0.25591217102008812</v>
      </c>
      <c r="C12" s="111">
        <f>2*(IF(Rules!$B$9=Rules!$E$9,SUM(HSD!C13:C19)+Rules!$B$5*HSD!C20+HSD!C44+C25,SUM(HS!C13:C19)+Rules!$B$5*HS!C20+HS!C44+C25)/(9+Rules!$B$5))</f>
        <v>0.47702511757927396</v>
      </c>
      <c r="D12" s="111">
        <f>2*(IF(Rules!$B$9=Rules!$E$9,SUM(HSD!D13:D19)+Rules!$B$5*HSD!D20+HSD!D44+D25,SUM(HS!D13:D19)+Rules!$B$5*HS!D20+HS!D44+D25)/(9+Rules!$B$5))</f>
        <v>0.52917868575056526</v>
      </c>
      <c r="E12" s="111">
        <f>2*(IF(Rules!$B$9=Rules!$E$9,SUM(HSD!E13:E19)+Rules!$B$5*HSD!E20+HSD!E44+E25,SUM(HS!E13:E19)+Rules!$B$5*HS!E20+HS!E44+E25)/(9+Rules!$B$5))</f>
        <v>0.58267776514625602</v>
      </c>
      <c r="F12" s="111">
        <f>2*(IF(Rules!$B$9=Rules!$E$9,SUM(HSD!F13:F19)+Rules!$B$5*HSD!F20+HSD!F44+F25,SUM(HS!F13:F19)+Rules!$B$5*HS!F20+HS!F44+F25)/(9+Rules!$B$5))</f>
        <v>0.63565069498224802</v>
      </c>
      <c r="G12" s="111">
        <f>2*(IF(Rules!$B$9=Rules!$E$9,SUM(HSD!G13:G19)+Rules!$B$5*HSD!G20+HSD!G44+G25,SUM(HS!G13:G19)+Rules!$B$5*HS!G20+HS!G44+G25)/(9+Rules!$B$5))</f>
        <v>0.70770536905396042</v>
      </c>
      <c r="H12" s="111">
        <f>2*(IF(Rules!$B$9=Rules!$E$9,SUM(HSD!H13:H19)+Rules!$B$5*HSD!H20+HSD!H44+H25,SUM(HS!H13:H19)+Rules!$B$5*HS!H20+HS!H44+H25)/(9+Rules!$B$5))</f>
        <v>0.6454573388630771</v>
      </c>
      <c r="I12" s="111">
        <f>2*(IF(Rules!$B$9=Rules!$E$9,SUM(HSD!I13:I19)+Rules!$B$5*HSD!I20+HSD!I44+I25,SUM(HS!I13:I19)+Rules!$B$5*HS!I20+HS!I44+I25)/(9+Rules!$B$5))</f>
        <v>0.51682590743860801</v>
      </c>
      <c r="J12" s="111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/>
    <row r="14" spans="1:24" ht="17" thickBot="1">
      <c r="A14" s="297" t="s">
        <v>76</v>
      </c>
      <c r="B14" s="302"/>
      <c r="C14" s="302"/>
      <c r="D14" s="302"/>
      <c r="E14" s="302"/>
      <c r="F14" s="302"/>
      <c r="G14" s="302"/>
      <c r="H14" s="302"/>
      <c r="I14" s="302"/>
      <c r="J14" s="302"/>
      <c r="K14" s="298"/>
    </row>
    <row r="15" spans="1:24" ht="17" thickBot="1">
      <c r="A15" s="103" t="s">
        <v>7</v>
      </c>
      <c r="B15" s="117">
        <v>1</v>
      </c>
      <c r="C15" s="118">
        <v>2</v>
      </c>
      <c r="D15" s="118">
        <v>3</v>
      </c>
      <c r="E15" s="118">
        <v>4</v>
      </c>
      <c r="F15" s="118">
        <v>5</v>
      </c>
      <c r="G15" s="118">
        <v>6</v>
      </c>
      <c r="H15" s="118">
        <v>7</v>
      </c>
      <c r="I15" s="118">
        <v>8</v>
      </c>
      <c r="J15" s="118">
        <v>9</v>
      </c>
      <c r="K15" s="105">
        <v>10</v>
      </c>
    </row>
    <row r="16" spans="1:24">
      <c r="A16" s="101">
        <v>1</v>
      </c>
      <c r="B16" s="109">
        <f>2*(IF(Rules!$B$12=Rules!$F$12,SUM(Stand!B36:B43)+Rules!$B$5*Stand!B44+B29,SUM(HSD!B36:B43)+Rules!$B$5*HSD!B44+B29)/(9+Rules!$B$5))</f>
        <v>0.24681431015742963</v>
      </c>
      <c r="C16" s="110">
        <f>2*(IF(Rules!$B$12=Rules!$F$12,SUM(Stand!C36:C43)+Rules!$B$5*Stand!C44+C29,SUM(HSD!C36:C43)+Rules!$B$5*HSD!C44+C29)/(9+Rules!$B$5))</f>
        <v>0.60616009207593269</v>
      </c>
      <c r="D16" s="110">
        <f>2*(IF(Rules!$B$12=Rules!$F$12,SUM(Stand!D36:D43)+Rules!$B$5*Stand!D44+D29,SUM(HSD!D36:D43)+Rules!$B$5*HSD!D44+D29)/(9+Rules!$B$5))</f>
        <v>0.65448971744610962</v>
      </c>
      <c r="E16" s="110">
        <f>2*(IF(Rules!$B$12=Rules!$F$12,SUM(Stand!E36:E43)+Rules!$B$5*Stand!E44+E29,SUM(HSD!E36:E43)+Rules!$B$5*HSD!E44+E29)/(9+Rules!$B$5))</f>
        <v>0.70398794558002764</v>
      </c>
      <c r="F16" s="110">
        <f>2*(IF(Rules!$B$12=Rules!$F$12,SUM(Stand!F36:F43)+Rules!$B$5*Stand!F44+F29,SUM(HSD!F36:F43)+Rules!$B$5*HSD!F44+F29)/(9+Rules!$B$5))</f>
        <v>0.75349635733112907</v>
      </c>
      <c r="G16" s="110">
        <f>2*(IF(Rules!$B$12=Rules!$F$12,SUM(Stand!G36:G43)+Rules!$B$5*Stand!G44+G29,SUM(HSD!G36:G43)+Rules!$B$5*HSD!G44+G29)/(9+Rules!$B$5))</f>
        <v>0.81313378320418017</v>
      </c>
      <c r="H16" s="110">
        <f>2*(IF(Rules!$B$12=Rules!$F$12,SUM(Stand!H36:H43)+Rules!$B$5*Stand!H44+H29,SUM(HSD!H36:H43)+Rules!$B$5*HSD!H44+H29)/(9+Rules!$B$5))</f>
        <v>0.62944471196628327</v>
      </c>
      <c r="I16" s="110">
        <f>2*(IF(Rules!$B$12=Rules!$F$12,SUM(Stand!I36:I43)+Rules!$B$5*Stand!I44+I29,SUM(HSD!I36:I43)+Rules!$B$5*HSD!I44+I29)/(9+Rules!$B$5))</f>
        <v>0.50357012454509587</v>
      </c>
      <c r="J16" s="110">
        <f>2*(IF(Rules!$B$12=Rules!$F$12,SUM(Stand!J36:J43)+Rules!$B$5*Stand!J44+J29,SUM(HSD!J36:J43)+Rules!$B$5*HSD!J44+J29)/(9+Rules!$B$5))</f>
        <v>0.36463545349864968</v>
      </c>
      <c r="K16" s="57">
        <f>2*(IF(Rules!$B$12=Rules!$F$12,SUM(Stand!K36:K43)+Rules!$B$5*Stand!K44+K29,SUM(HSD!K36:K43)+Rules!$B$5*HSD!K44+K29)/(9+Rules!$B$5))</f>
        <v>0.30752051345957193</v>
      </c>
    </row>
    <row r="17" spans="1:11">
      <c r="A17" s="99">
        <v>2</v>
      </c>
      <c r="B17" s="93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>
      <c r="A18" s="99">
        <v>3</v>
      </c>
      <c r="B18" s="93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>
      <c r="A19" s="99">
        <v>4</v>
      </c>
      <c r="B19" s="93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>
      <c r="A20" s="99">
        <v>5</v>
      </c>
      <c r="B20" s="93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>
      <c r="A21" s="99">
        <v>6</v>
      </c>
      <c r="B21" s="93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>
      <c r="A22" s="99">
        <v>7</v>
      </c>
      <c r="B22" s="93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>
      <c r="A23" s="99">
        <v>8</v>
      </c>
      <c r="B23" s="93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>
      <c r="A24" s="99">
        <v>9</v>
      </c>
      <c r="B24" s="93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>
      <c r="A25" s="100">
        <v>10</v>
      </c>
      <c r="B25" s="94">
        <f>2*(IF(Rules!$B$9=Rules!$E$9,SUM(HSD!B13:B19)+Rules!$B$5*HSD!B20+HSD!B44+B38,SUM(HS!B13:B19)+Rules!$B$5*HS!B20+HS!B44+B38)/(9+Rules!$B$5))</f>
        <v>0.25404256790190649</v>
      </c>
      <c r="C25" s="111">
        <f>2*(IF(Rules!$B$9=Rules!$E$9,SUM(HSD!C13:C19)+Rules!$B$5*HSD!C20+HSD!C44+C38,SUM(HS!C13:C19)+Rules!$B$5*HS!C20+HS!C44+C38)/(9+Rules!$B$5))</f>
        <v>0.47477335618105915</v>
      </c>
      <c r="D25" s="111">
        <f>2*(IF(Rules!$B$9=Rules!$E$9,SUM(HSD!D13:D19)+Rules!$B$5*HSD!D20+HSD!D44+D38,SUM(HS!D13:D19)+Rules!$B$5*HS!D20+HS!D44+D38)/(9+Rules!$B$5))</f>
        <v>0.52682687199935552</v>
      </c>
      <c r="E25" s="111">
        <f>2*(IF(Rules!$B$9=Rules!$E$9,SUM(HSD!E13:E19)+Rules!$B$5*HSD!E20+HSD!E44+E38,SUM(HS!E13:E19)+Rules!$B$5*HS!E20+HS!E44+E38)/(9+Rules!$B$5))</f>
        <v>0.58023077979244886</v>
      </c>
      <c r="F25" s="111">
        <f>2*(IF(Rules!$B$9=Rules!$E$9,SUM(HSD!F13:F19)+Rules!$B$5*HSD!F20+HSD!F44+F38,SUM(HS!F13:F19)+Rules!$B$5*HS!F20+HS!F44+F38)/(9+Rules!$B$5))</f>
        <v>0.63317564802789661</v>
      </c>
      <c r="G25" s="111">
        <f>2*(IF(Rules!$B$9=Rules!$E$9,SUM(HSD!G13:G19)+Rules!$B$5*HSD!G20+HSD!G44+G38,SUM(HS!G13:G19)+Rules!$B$5*HS!G20+HS!G44+G38)/(9+Rules!$B$5))</f>
        <v>0.70504978713524302</v>
      </c>
      <c r="H25" s="111">
        <f>2*(IF(Rules!$B$9=Rules!$E$9,SUM(HSD!H13:H19)+Rules!$B$5*HSD!H20+HSD!H44+H38,SUM(HS!H13:H19)+Rules!$B$5*HS!H20+HS!H44+H38)/(9+Rules!$B$5))</f>
        <v>0.64281131172356143</v>
      </c>
      <c r="I25" s="111">
        <f>2*(IF(Rules!$B$9=Rules!$E$9,SUM(HSD!I13:I19)+Rules!$B$5*HSD!I20+HSD!I44+I38,SUM(HS!I13:I19)+Rules!$B$5*HS!I20+HS!I44+I38)/(9+Rules!$B$5))</f>
        <v>0.5143953850109767</v>
      </c>
      <c r="J25" s="111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/>
    <row r="27" spans="1:11" ht="17" thickBot="1">
      <c r="A27" s="297" t="s">
        <v>77</v>
      </c>
      <c r="B27" s="302"/>
      <c r="C27" s="302"/>
      <c r="D27" s="302"/>
      <c r="E27" s="302"/>
      <c r="F27" s="302"/>
      <c r="G27" s="302"/>
      <c r="H27" s="302"/>
      <c r="I27" s="302"/>
      <c r="J27" s="302"/>
      <c r="K27" s="298"/>
    </row>
    <row r="28" spans="1:11" ht="17" thickBot="1">
      <c r="A28" s="106" t="s">
        <v>7</v>
      </c>
      <c r="B28" s="117">
        <v>1</v>
      </c>
      <c r="C28" s="118">
        <v>2</v>
      </c>
      <c r="D28" s="118">
        <v>3</v>
      </c>
      <c r="E28" s="118">
        <v>4</v>
      </c>
      <c r="F28" s="118">
        <v>5</v>
      </c>
      <c r="G28" s="118">
        <v>6</v>
      </c>
      <c r="H28" s="118">
        <v>7</v>
      </c>
      <c r="I28" s="118">
        <v>8</v>
      </c>
      <c r="J28" s="118">
        <v>9</v>
      </c>
      <c r="K28" s="105">
        <v>10</v>
      </c>
    </row>
    <row r="29" spans="1:11">
      <c r="A29" s="101">
        <v>1</v>
      </c>
      <c r="B29" s="109">
        <f>2*(IF(Rules!$B$12=Rules!$F$12,SUM(Stand!B36:B43)+Rules!$B$5*Stand!B44+B42,SUM(HSD!B36:B43)+Rules!$B$5*HSD!B44+B42)/(9+Rules!$B$5))</f>
        <v>0.22844717277365195</v>
      </c>
      <c r="C29" s="110">
        <f>2*(IF(Rules!$B$12=Rules!$F$12,SUM(Stand!C36:C43)+Rules!$B$5*Stand!C44+C42,SUM(HSD!C36:C43)+Rules!$B$5*HSD!C44+C42)/(9+Rules!$B$5))</f>
        <v>0.58809086957773749</v>
      </c>
      <c r="D29" s="110">
        <f>2*(IF(Rules!$B$12=Rules!$F$12,SUM(Stand!D36:D43)+Rules!$B$5*Stand!D44+D42,SUM(HSD!D36:D43)+Rules!$B$5*HSD!D44+D42)/(9+Rules!$B$5))</f>
        <v>0.63626378886959067</v>
      </c>
      <c r="E29" s="110">
        <f>2*(IF(Rules!$B$12=Rules!$F$12,SUM(Stand!E36:E43)+Rules!$B$5*Stand!E44+E42,SUM(HSD!E36:E43)+Rules!$B$5*HSD!E44+E42)/(9+Rules!$B$5))</f>
        <v>0.68559495955842076</v>
      </c>
      <c r="F29" s="110">
        <f>2*(IF(Rules!$B$12=Rules!$F$12,SUM(Stand!F36:F43)+Rules!$B$5*Stand!F44+F42,SUM(HSD!F36:F43)+Rules!$B$5*HSD!F44+F42)/(9+Rules!$B$5))</f>
        <v>0.73499004540818236</v>
      </c>
      <c r="G29" s="110">
        <f>2*(IF(Rules!$B$12=Rules!$F$12,SUM(Stand!G36:G43)+Rules!$B$5*Stand!G44+G42,SUM(HSD!G36:G43)+Rules!$B$5*HSD!G44+G42)/(9+Rules!$B$5))</f>
        <v>0.79369995809796545</v>
      </c>
      <c r="H29" s="110">
        <f>2*(IF(Rules!$B$12=Rules!$F$12,SUM(Stand!H36:H43)+Rules!$B$5*Stand!H44+H42,SUM(HSD!H36:H43)+Rules!$B$5*HSD!H44+H42)/(9+Rules!$B$5))</f>
        <v>0.60723727688601759</v>
      </c>
      <c r="I29" s="110">
        <f>2*(IF(Rules!$B$12=Rules!$F$12,SUM(Stand!I36:I43)+Rules!$B$5*Stand!I44+I42,SUM(HSD!I36:I43)+Rules!$B$5*HSD!I44+I42)/(9+Rules!$B$5))</f>
        <v>0.48318645338845845</v>
      </c>
      <c r="J29" s="110">
        <f>2*(IF(Rules!$B$12=Rules!$F$12,SUM(Stand!J36:J43)+Rules!$B$5*Stand!J44+J42,SUM(HSD!J36:J43)+Rules!$B$5*HSD!J44+J42)/(9+Rules!$B$5))</f>
        <v>0.34638851611915705</v>
      </c>
      <c r="K29" s="57">
        <f>2*(IF(Rules!$B$12=Rules!$F$12,SUM(Stand!K36:K43)+Rules!$B$5*Stand!K44+K42,SUM(HSD!K36:K43)+Rules!$B$5*HSD!K44+K42)/(9+Rules!$B$5))</f>
        <v>0.29047627531978187</v>
      </c>
    </row>
    <row r="30" spans="1:11">
      <c r="A30" s="99">
        <v>2</v>
      </c>
      <c r="B30" s="93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>
      <c r="A31" s="99">
        <v>3</v>
      </c>
      <c r="B31" s="93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>
      <c r="A32" s="99">
        <v>4</v>
      </c>
      <c r="B32" s="93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>
      <c r="A33" s="99">
        <v>5</v>
      </c>
      <c r="B33" s="93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>
      <c r="A34" s="99">
        <v>6</v>
      </c>
      <c r="B34" s="93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>
      <c r="A35" s="99">
        <v>7</v>
      </c>
      <c r="B35" s="93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>
      <c r="A36" s="99">
        <v>8</v>
      </c>
      <c r="B36" s="93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>
      <c r="A37" s="99">
        <v>9</v>
      </c>
      <c r="B37" s="93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>
      <c r="A38" s="100">
        <v>10</v>
      </c>
      <c r="B38" s="94">
        <f>2*(IF(Rules!$B$9=Rules!$E$9,SUM(HSD!B13:B19)+Rules!$B$5*HSD!B20+HSD!B44+B51,SUM(HS!B13:B19)+Rules!$B$5*HS!B20+HS!B44+B51)/(9+Rules!$B$5))</f>
        <v>0.24189014763372588</v>
      </c>
      <c r="C38" s="111">
        <f>2*(IF(Rules!$B$9=Rules!$E$9,SUM(HSD!C13:C19)+Rules!$B$5*HSD!C20+HSD!C44+C51,SUM(HS!C13:C19)+Rules!$B$5*HS!C20+HS!C44+C51)/(9+Rules!$B$5))</f>
        <v>0.46013690709266325</v>
      </c>
      <c r="D38" s="111">
        <f>2*(IF(Rules!$B$9=Rules!$E$9,SUM(HSD!D13:D19)+Rules!$B$5*HSD!D20+HSD!D44+D51,SUM(HS!D13:D19)+Rules!$B$5*HS!D20+HS!D44+D51)/(9+Rules!$B$5))</f>
        <v>0.51154008261649231</v>
      </c>
      <c r="E38" s="111">
        <f>2*(IF(Rules!$B$9=Rules!$E$9,SUM(HSD!E13:E19)+Rules!$B$5*HSD!E20+HSD!E44+E51,SUM(HS!E13:E19)+Rules!$B$5*HS!E20+HS!E44+E51)/(9+Rules!$B$5))</f>
        <v>0.56432537499270297</v>
      </c>
      <c r="F38" s="111">
        <f>2*(IF(Rules!$B$9=Rules!$E$9,SUM(HSD!F13:F19)+Rules!$B$5*HSD!F20+HSD!F44+F51,SUM(HS!F13:F19)+Rules!$B$5*HS!F20+HS!F44+F51)/(9+Rules!$B$5))</f>
        <v>0.61708784282461282</v>
      </c>
      <c r="G38" s="111">
        <f>2*(IF(Rules!$B$9=Rules!$E$9,SUM(HSD!G13:G19)+Rules!$B$5*HSD!G20+HSD!G44+G51,SUM(HS!G13:G19)+Rules!$B$5*HS!G20+HS!G44+G51)/(9+Rules!$B$5))</f>
        <v>0.68778850466357977</v>
      </c>
      <c r="H38" s="111">
        <f>2*(IF(Rules!$B$9=Rules!$E$9,SUM(HSD!H13:H19)+Rules!$B$5*HSD!H20+HSD!H44+H51,SUM(HS!H13:H19)+Rules!$B$5*HS!H20+HS!H44+H51)/(9+Rules!$B$5))</f>
        <v>0.62561213531670967</v>
      </c>
      <c r="I38" s="111">
        <f>2*(IF(Rules!$B$9=Rules!$E$9,SUM(HSD!I13:I19)+Rules!$B$5*HSD!I20+HSD!I44+I51,SUM(HS!I13:I19)+Rules!$B$5*HS!I20+HS!I44+I51)/(9+Rules!$B$5))</f>
        <v>0.49859698923137341</v>
      </c>
      <c r="J38" s="111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/>
    <row r="40" spans="1:11" ht="17" thickBot="1">
      <c r="A40" s="303" t="s">
        <v>78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5"/>
    </row>
    <row r="41" spans="1:11" ht="17" thickBot="1">
      <c r="A41" s="106" t="s">
        <v>7</v>
      </c>
      <c r="B41" s="119">
        <v>1</v>
      </c>
      <c r="C41" s="120">
        <v>2</v>
      </c>
      <c r="D41" s="120">
        <v>3</v>
      </c>
      <c r="E41" s="120">
        <v>4</v>
      </c>
      <c r="F41" s="120">
        <v>5</v>
      </c>
      <c r="G41" s="120">
        <v>6</v>
      </c>
      <c r="H41" s="120">
        <v>7</v>
      </c>
      <c r="I41" s="120">
        <v>8</v>
      </c>
      <c r="J41" s="120">
        <v>9</v>
      </c>
      <c r="K41" s="102">
        <v>10</v>
      </c>
    </row>
    <row r="42" spans="1:11">
      <c r="A42" s="101">
        <v>1</v>
      </c>
      <c r="B42" s="109">
        <f>2*(IF(Rules!$B$12=Rules!$F$12,SUM(Stand!B35:B43)+Rules!$B$5*Stand!B44,SUM(HSD!B35:B43)+Rules!$B$5*HSD!B44)/(9+Rules!$B$5))</f>
        <v>0.10906077977909699</v>
      </c>
      <c r="C42" s="110">
        <f>2*(IF(Rules!$B$12=Rules!$F$12,SUM(Stand!C35:C43)+Rules!$B$5*Stand!C44,SUM(HSD!C35:C43)+Rules!$B$5*HSD!C44)/(9+Rules!$B$5))</f>
        <v>0.47064092333946894</v>
      </c>
      <c r="D42" s="110">
        <f>2*(IF(Rules!$B$12=Rules!$F$12,SUM(Stand!D35:D43)+Rules!$B$5*Stand!D44,SUM(HSD!D35:D43)+Rules!$B$5*HSD!D44)/(9+Rules!$B$5))</f>
        <v>0.51779525312221664</v>
      </c>
      <c r="E42" s="110">
        <f>2*(IF(Rules!$B$12=Rules!$F$12,SUM(Stand!E35:E43)+Rules!$B$5*Stand!E44,SUM(HSD!E35:E43)+Rules!$B$5*HSD!E44)/(9+Rules!$B$5))</f>
        <v>0.56604055041797596</v>
      </c>
      <c r="F42" s="110">
        <f>2*(IF(Rules!$B$12=Rules!$F$12,SUM(Stand!F35:F43)+Rules!$B$5*Stand!F44,SUM(HSD!F35:F43)+Rules!$B$5*HSD!F44)/(9+Rules!$B$5))</f>
        <v>0.61469901790902803</v>
      </c>
      <c r="G42" s="110">
        <f>2*(IF(Rules!$B$12=Rules!$F$12,SUM(Stand!G35:G43)+Rules!$B$5*Stand!G44,SUM(HSD!G35:G43)+Rules!$B$5*HSD!G44)/(9+Rules!$B$5))</f>
        <v>0.66738009490756944</v>
      </c>
      <c r="H42" s="110">
        <f>2*(IF(Rules!$B$12=Rules!$F$12,SUM(Stand!H35:H43)+Rules!$B$5*Stand!H44,SUM(HSD!H35:H43)+Rules!$B$5*HSD!H44)/(9+Rules!$B$5))</f>
        <v>0.46288894886429088</v>
      </c>
      <c r="I42" s="110">
        <f>2*(IF(Rules!$B$12=Rules!$F$12,SUM(Stand!I35:I43)+Rules!$B$5*Stand!I44,SUM(HSD!I35:I43)+Rules!$B$5*HSD!I44)/(9+Rules!$B$5))</f>
        <v>0.35069259087031512</v>
      </c>
      <c r="J42" s="110">
        <f>2*(IF(Rules!$B$12=Rules!$F$12,SUM(Stand!J35:J43)+Rules!$B$5*Stand!J44,SUM(HSD!J35:J43)+Rules!$B$5*HSD!J44)/(9+Rules!$B$5))</f>
        <v>0.22778342315245487</v>
      </c>
      <c r="K42" s="57">
        <f>2*(IF(Rules!$B$12=Rules!$F$12,SUM(Stand!K35:K43)+Rules!$B$5*Stand!K44,SUM(HSD!K35:K43)+Rules!$B$5*HSD!K44)/(9+Rules!$B$5))</f>
        <v>0.17968872741114625</v>
      </c>
    </row>
    <row r="43" spans="1:11">
      <c r="A43" s="99">
        <v>2</v>
      </c>
      <c r="B43" s="93">
        <f>2*(IF(Rules!$B$9=Rules!$E$9,SUM(HSD!B4:B11)+Rules!$B$5*HSD!B12+HSD!B36,SUM(HS!B4:B11)+Rules!$B$5*HS!B12+HS!B36)/(9+Rules!$B$5))</f>
        <v>-0.40670736629778753</v>
      </c>
      <c r="C43" s="1">
        <f>2*(IF(Rules!$B$9=Rules!$E$9,SUM(HSD!C4:C11)+Rules!$B$5*HSD!C12+HSD!C36,SUM(HS!C4:C11)+Rules!$B$5*HS!C12+HS!C36)/(9+Rules!$B$5))</f>
        <v>-8.8887240897114625E-2</v>
      </c>
      <c r="D43" s="1">
        <f>2*(IF(Rules!$B$9=Rules!$E$9,SUM(HSD!D4:D11)+Rules!$B$5*HSD!D12+HSD!D36,SUM(HS!D4:D11)+Rules!$B$5*HS!D12+HS!D36)/(9+Rules!$B$5))</f>
        <v>-2.561613047924638E-2</v>
      </c>
      <c r="E43" s="1">
        <f>2*(IF(Rules!$B$9=Rules!$E$9,SUM(HSD!E4:E11)+Rules!$B$5*HSD!E12+HSD!E36,SUM(HS!E4:E11)+Rules!$B$5*HS!E12+HS!E36)/(9+Rules!$B$5))</f>
        <v>4.2946629568768907E-2</v>
      </c>
      <c r="F43" s="1">
        <f>2*(IF(Rules!$B$9=Rules!$E$9,SUM(HSD!F4:F11)+Rules!$B$5*HSD!F12+HSD!F36,SUM(HS!F4:F11)+Rules!$B$5*HS!F12+HS!F36)/(9+Rules!$B$5))</f>
        <v>0.12724982334843896</v>
      </c>
      <c r="G43" s="1">
        <f>2*(IF(Rules!$B$9=Rules!$E$9,SUM(HSD!G4:G11)+Rules!$B$5*HSD!G12+HSD!G36,SUM(HS!G4:G11)+Rules!$B$5*HS!G12+HS!G36)/(9+Rules!$B$5))</f>
        <v>0.19477859816579254</v>
      </c>
      <c r="H43" s="1">
        <f>2*(IF(Rules!$B$9=Rules!$E$9,SUM(HSD!H4:H11)+Rules!$B$5*HSD!H12+HSD!H36,SUM(HS!H4:H11)+Rules!$B$5*HS!H12+HS!H36)/(9+Rules!$B$5))</f>
        <v>-7.3993244927046805E-3</v>
      </c>
      <c r="I43" s="1">
        <f>2*(IF(Rules!$B$9=Rules!$E$9,SUM(HSD!I4:I11)+Rules!$B$5*HSD!I12+HSD!I36,SUM(HS!I4:I11)+Rules!$B$5*HS!I12+HS!I36)/(9+Rules!$B$5))</f>
        <v>-0.17410923184246513</v>
      </c>
      <c r="J43" s="1">
        <f>2*(IF(Rules!$B$9=Rules!$E$9,SUM(HSD!J4:J11)+Rules!$B$5*HSD!J12+HSD!J36,SUM(HS!J4:J11)+Rules!$B$5*HS!J12+HS!J36)/(9+Rules!$B$5))</f>
        <v>-0.36512119656719888</v>
      </c>
      <c r="K43" s="9">
        <f>2*(IF(Rules!$B$9=Rules!$E$9,SUM(HSD!K4:K11)+Rules!$B$5*HSD!K12+HSD!K36,SUM(HS!K4:K11)+Rules!$B$5*HS!K12+HS!K36)/(9+Rules!$B$5))</f>
        <v>-0.47473352836952315</v>
      </c>
    </row>
    <row r="44" spans="1:11">
      <c r="A44" s="99">
        <v>3</v>
      </c>
      <c r="B44" s="93">
        <f>2*(IF(Rules!$B$9=Rules!$E$9,SUM(HSD!B5:B12)+Rules!$B$5*HSD!B13+HSD!B37,SUM(HS!B5:B12)+Rules!$B$5*HS!B13+HS!B37)/(9+Rules!$B$5))</f>
        <v>-0.45587498581610703</v>
      </c>
      <c r="C44" s="1">
        <f>2*(IF(Rules!$B$9=Rules!$E$9,SUM(HSD!C5:C12)+Rules!$B$5*HSD!C13+HSD!C37,SUM(HS!C5:C12)+Rules!$B$5*HS!C13+HS!C37)/(9+Rules!$B$5))</f>
        <v>-0.13816353305492138</v>
      </c>
      <c r="D44" s="1">
        <f>2*(IF(Rules!$B$9=Rules!$E$9,SUM(HSD!D5:D12)+Rules!$B$5*HSD!D13+HSD!D37,SUM(HS!D5:D12)+Rules!$B$5*HS!D13+HS!D37)/(9+Rules!$B$5))</f>
        <v>-6.3866434744217312E-2</v>
      </c>
      <c r="E44" s="1">
        <f>2*(IF(Rules!$B$9=Rules!$E$9,SUM(HSD!E5:E12)+Rules!$B$5*HSD!E13+HSD!E37,SUM(HS!E5:E12)+Rules!$B$5*HS!E13+HS!E37)/(9+Rules!$B$5))</f>
        <v>1.4624872422626991E-2</v>
      </c>
      <c r="F44" s="1">
        <f>2*(IF(Rules!$B$9=Rules!$E$9,SUM(HSD!F5:F12)+Rules!$B$5*HSD!F13+HSD!F37,SUM(HS!F5:F12)+Rules!$B$5*HS!F13+HS!F37)/(9+Rules!$B$5))</f>
        <v>0.10229274834073326</v>
      </c>
      <c r="G44" s="1">
        <f>2*(IF(Rules!$B$9=Rules!$E$9,SUM(HSD!G5:G12)+Rules!$B$5*HSD!G13+HSD!G37,SUM(HS!G5:G12)+Rules!$B$5*HS!G13+HS!G37)/(9+Rules!$B$5))</f>
        <v>0.16942022384102573</v>
      </c>
      <c r="H44" s="1">
        <f>2*(IF(Rules!$B$9=Rules!$E$9,SUM(HSD!H5:H12)+Rules!$B$5*HSD!H13+HSD!H37,SUM(HS!H5:H12)+Rules!$B$5*HS!H13+HS!H37)/(9+Rules!$B$5))</f>
        <v>-6.7760458821693514E-2</v>
      </c>
      <c r="I44" s="1">
        <f>2*(IF(Rules!$B$9=Rules!$E$9,SUM(HSD!I5:I12)+Rules!$B$5*HSD!I13+HSD!I37,SUM(HS!I5:I12)+Rules!$B$5*HS!I13+HS!I37)/(9+Rules!$B$5))</f>
        <v>-0.22966953759261269</v>
      </c>
      <c r="J44" s="1">
        <f>2*(IF(Rules!$B$9=Rules!$E$9,SUM(HSD!J5:J12)+Rules!$B$5*HSD!J13+HSD!J37,SUM(HS!J5:J12)+Rules!$B$5*HS!J13+HS!J37)/(9+Rules!$B$5))</f>
        <v>-0.41518015608743064</v>
      </c>
      <c r="K44" s="9">
        <f>2*(IF(Rules!$B$9=Rules!$E$9,SUM(HSD!K5:K12)+Rules!$B$5*HSD!K13+HSD!K37,SUM(HS!K5:K12)+Rules!$B$5*HS!K13+HS!K37)/(9+Rules!$B$5))</f>
        <v>-0.52139589164919231</v>
      </c>
    </row>
    <row r="45" spans="1:11">
      <c r="A45" s="99">
        <v>4</v>
      </c>
      <c r="B45" s="93">
        <f>2*(IF(Rules!$B$9=Rules!$E$9,SUM(HSD!B6:B13)+Rules!$B$5*HSD!B14+HSD!B38,SUM(HS!B6:B13)+Rules!$B$5*HS!B14+HS!B38)/(9+Rules!$B$5))</f>
        <v>-0.50615398880781726</v>
      </c>
      <c r="C45" s="1">
        <f>2*(IF(Rules!$B$9=Rules!$E$9,SUM(HSD!C6:C13)+Rules!$B$5*HSD!C14+HSD!C38,SUM(HS!C6:C13)+Rules!$B$5*HS!C14+HS!C38)/(9+Rules!$B$5))</f>
        <v>-0.16694517949705912</v>
      </c>
      <c r="D45" s="1">
        <f>2*(IF(Rules!$B$9=Rules!$E$9,SUM(HSD!D6:D13)+Rules!$B$5*HSD!D14+HSD!D38,SUM(HS!D6:D13)+Rules!$B$5*HS!D14+HS!D38)/(9+Rules!$B$5))</f>
        <v>-9.1341346785911021E-2</v>
      </c>
      <c r="E45" s="1">
        <f>2*(IF(Rules!$B$9=Rules!$E$9,SUM(HSD!E6:E13)+Rules!$B$5*HSD!E14+HSD!E38,SUM(HS!E6:E13)+Rules!$B$5*HS!E14+HS!E38)/(9+Rules!$B$5))</f>
        <v>-1.1587386373396152E-2</v>
      </c>
      <c r="F45" s="1">
        <f>2*(IF(Rules!$B$9=Rules!$E$9,SUM(HSD!F6:F13)+Rules!$B$5*HSD!F14+HSD!F38,SUM(HS!F6:F13)+Rules!$B$5*HS!F14+HS!F38)/(9+Rules!$B$5))</f>
        <v>8.0259872887869343E-2</v>
      </c>
      <c r="G45" s="1">
        <f>2*(IF(Rules!$B$9=Rules!$E$9,SUM(HSD!G6:G13)+Rules!$B$5*HSD!G14+HSD!G38,SUM(HS!G6:G13)+Rules!$B$5*HS!G14+HS!G38)/(9+Rules!$B$5))</f>
        <v>0.14595673491924663</v>
      </c>
      <c r="H45" s="1">
        <f>2*(IF(Rules!$B$9=Rules!$E$9,SUM(HSD!H6:H13)+Rules!$B$5*HSD!H14+HSD!H38,SUM(HS!H6:H13)+Rules!$B$5*HS!H14+HS!H38)/(9+Rules!$B$5))</f>
        <v>-0.12944368385790758</v>
      </c>
      <c r="I45" s="1">
        <f>2*(IF(Rules!$B$9=Rules!$E$9,SUM(HSD!I6:I13)+Rules!$B$5*HSD!I14+HSD!I38,SUM(HS!I6:I13)+Rules!$B$5*HS!I14+HS!I38)/(9+Rules!$B$5))</f>
        <v>-0.28645408161262087</v>
      </c>
      <c r="J45" s="1">
        <f>2*(IF(Rules!$B$9=Rules!$E$9,SUM(HSD!J6:J13)+Rules!$B$5*HSD!J14+HSD!J38,SUM(HS!J6:J13)+Rules!$B$5*HS!J14+HS!J38)/(9+Rules!$B$5))</f>
        <v>-0.46635926876691297</v>
      </c>
      <c r="K45" s="9">
        <f>2*(IF(Rules!$B$9=Rules!$E$9,SUM(HSD!K6:K13)+Rules!$B$5*HSD!K14+HSD!K38,SUM(HS!K6:K13)+Rules!$B$5*HS!K14+HS!K38)/(9+Rules!$B$5))</f>
        <v>-0.5691332910255914</v>
      </c>
    </row>
    <row r="46" spans="1:11">
      <c r="A46" s="99">
        <v>5</v>
      </c>
      <c r="B46" s="93">
        <f>2*(IF(Rules!$B$9=Rules!$E$9,SUM(HSD!B7:B14)+Rules!$B$5*HSD!B15+HSD!B39,SUM(HS!B7:B14)+Rules!$B$5*HS!B15+HS!B39)/(9+Rules!$B$5))</f>
        <v>-0.55714919510363936</v>
      </c>
      <c r="C46" s="1">
        <f>2*(IF(Rules!$B$9=Rules!$E$9,SUM(HSD!C7:C14)+Rules!$B$5*HSD!C15+HSD!C39,SUM(HS!C7:C14)+Rules!$B$5*HS!C15+HS!C39)/(9+Rules!$B$5))</f>
        <v>-0.19354965838671134</v>
      </c>
      <c r="D46" s="1">
        <f>2*(IF(Rules!$B$9=Rules!$E$9,SUM(HSD!D7:D14)+Rules!$B$5*HSD!D15+HSD!D39,SUM(HS!D7:D14)+Rules!$B$5*HS!D15+HS!D39)/(9+Rules!$B$5))</f>
        <v>-0.11673517270940206</v>
      </c>
      <c r="E46" s="1">
        <f>2*(IF(Rules!$B$9=Rules!$E$9,SUM(HSD!E7:E14)+Rules!$B$5*HSD!E15+HSD!E39,SUM(HS!E7:E14)+Rules!$B$5*HS!E15+HS!E39)/(9+Rules!$B$5))</f>
        <v>-3.2972744105082649E-2</v>
      </c>
      <c r="F46" s="1">
        <f>2*(IF(Rules!$B$9=Rules!$E$9,SUM(HSD!F7:F14)+Rules!$B$5*HSD!F15+HSD!F39,SUM(HS!F7:F14)+Rules!$B$5*HS!F15+HS!F39)/(9+Rules!$B$5))</f>
        <v>5.9909613271658099E-2</v>
      </c>
      <c r="G46" s="1">
        <f>2*(IF(Rules!$B$9=Rules!$E$9,SUM(HSD!G7:G14)+Rules!$B$5*HSD!G15+HSD!G39,SUM(HS!G7:G14)+Rules!$B$5*HS!G15+HS!G39)/(9+Rules!$B$5))</f>
        <v>0.12431163025768811</v>
      </c>
      <c r="H46" s="1">
        <f>2*(IF(Rules!$B$9=Rules!$E$9,SUM(HSD!H7:H14)+Rules!$B$5*HSD!H15+HSD!H39,SUM(HS!H7:H14)+Rules!$B$5*HS!H15+HS!H39)/(9+Rules!$B$5))</f>
        <v>-0.19178016550927721</v>
      </c>
      <c r="I46" s="1">
        <f>2*(IF(Rules!$B$9=Rules!$E$9,SUM(HSD!I7:I14)+Rules!$B$5*HSD!I15+HSD!I39,SUM(HS!I7:I14)+Rules!$B$5*HS!I15+HS!I39)/(9+Rules!$B$5))</f>
        <v>-0.34397238409858105</v>
      </c>
      <c r="J46" s="1">
        <f>2*(IF(Rules!$B$9=Rules!$E$9,SUM(HSD!J7:J14)+Rules!$B$5*HSD!J15+HSD!J39,SUM(HS!J7:J14)+Rules!$B$5*HS!J15+HS!J39)/(9+Rules!$B$5))</f>
        <v>-0.51825701717610007</v>
      </c>
      <c r="K46" s="9">
        <f>2*(IF(Rules!$B$9=Rules!$E$9,SUM(HSD!K7:K14)+Rules!$B$5*HSD!K15+HSD!K39,SUM(HS!K7:K14)+Rules!$B$5*HS!K15+HS!K39)/(9+Rules!$B$5))</f>
        <v>-0.61756074878418332</v>
      </c>
    </row>
    <row r="47" spans="1:11">
      <c r="A47" s="99">
        <v>6</v>
      </c>
      <c r="B47" s="93">
        <f>2*(IF(Rules!$B$9=Rules!$E$9,SUM(HSD!B8:B15)+Rules!$B$5*HSD!B16+HSD!B40,SUM(HS!B8:B15)+Rules!$B$5*HS!B16+HS!B40)/(9+Rules!$B$5))</f>
        <v>-0.60829326195139866</v>
      </c>
      <c r="C47" s="1">
        <f>2*(IF(Rules!$B$9=Rules!$E$9,SUM(HSD!C8:C15)+Rules!$B$5*HSD!C16+HSD!C40,SUM(HS!C8:C15)+Rules!$B$5*HS!C16+HS!C40)/(9+Rules!$B$5))</f>
        <v>-0.21863675917925621</v>
      </c>
      <c r="D47" s="1">
        <f>2*(IF(Rules!$B$9=Rules!$E$9,SUM(HSD!D8:D15)+Rules!$B$5*HSD!D16+HSD!D40,SUM(HS!D8:D15)+Rules!$B$5*HS!D16+HS!D40)/(9+Rules!$B$5))</f>
        <v>-0.13667841243230397</v>
      </c>
      <c r="E47" s="1">
        <f>2*(IF(Rules!$B$9=Rules!$E$9,SUM(HSD!E8:E15)+Rules!$B$5*HSD!E16+HSD!E40,SUM(HS!E8:E15)+Rules!$B$5*HS!E16+HS!E40)/(9+Rules!$B$5))</f>
        <v>-4.9559710729696275E-2</v>
      </c>
      <c r="F47" s="1">
        <f>2*(IF(Rules!$B$9=Rules!$E$9,SUM(HSD!F8:F15)+Rules!$B$5*HSD!F16+HSD!F40,SUM(HS!F8:F15)+Rules!$B$5*HS!F16+HS!F40)/(9+Rules!$B$5))</f>
        <v>4.3986900993555816E-2</v>
      </c>
      <c r="G47" s="1">
        <f>2*(IF(Rules!$B$9=Rules!$E$9,SUM(HSD!G8:G15)+Rules!$B$5*HSD!G16+HSD!G40,SUM(HS!G8:G15)+Rules!$B$5*HS!G16+HS!G40)/(9+Rules!$B$5))</f>
        <v>0.10792266460833698</v>
      </c>
      <c r="H47" s="1">
        <f>2*(IF(Rules!$B$9=Rules!$E$9,SUM(HSD!H8:H15)+Rules!$B$5*HSD!H16+HSD!H40,SUM(HS!H8:H15)+Rules!$B$5*HS!H16+HS!H40)/(9+Rules!$B$5))</f>
        <v>-0.25675069621437913</v>
      </c>
      <c r="I47" s="1">
        <f>2*(IF(Rules!$B$9=Rules!$E$9,SUM(HSD!I8:I15)+Rules!$B$5*HSD!I16+HSD!I40,SUM(HS!I8:I15)+Rules!$B$5*HS!I16+HS!I40)/(9+Rules!$B$5))</f>
        <v>-0.40226953893378015</v>
      </c>
      <c r="J47" s="1">
        <f>2*(IF(Rules!$B$9=Rules!$E$9,SUM(HSD!J8:J15)+Rules!$B$5*HSD!J16+HSD!J40,SUM(HS!J8:J15)+Rules!$B$5*HS!J16+HS!J40)/(9+Rules!$B$5))</f>
        <v>-0.57030831085563405</v>
      </c>
      <c r="K47" s="9">
        <f>2*(IF(Rules!$B$9=Rules!$E$9,SUM(HSD!K8:K15)+Rules!$B$5*HSD!K16+HSD!K40,SUM(HS!K8:K15)+Rules!$B$5*HS!K16+HS!K40)/(9+Rules!$B$5))</f>
        <v>-0.66623634281105726</v>
      </c>
    </row>
    <row r="48" spans="1:11">
      <c r="A48" s="99">
        <v>7</v>
      </c>
      <c r="B48" s="93">
        <f>2*(IF(Rules!$B$9=Rules!$E$9,SUM(HSD!B9:B16)+Rules!$B$5*HSD!B17+HSD!B41,SUM(HS!B9:B16)+Rules!$B$5*HS!B17+HS!B41)/(9+Rules!$B$5))</f>
        <v>-0.62014330066327394</v>
      </c>
      <c r="C48" s="1">
        <f>2*(IF(Rules!$B$9=Rules!$E$9,SUM(HSD!C9:C16)+Rules!$B$5*HSD!C17+HSD!C41,SUM(HS!C9:C16)+Rules!$B$5*HS!C17+HS!C41)/(9+Rules!$B$5))</f>
        <v>-0.1554853799924491</v>
      </c>
      <c r="D48" s="1">
        <f>2*(IF(Rules!$B$9=Rules!$E$9,SUM(HSD!D9:D16)+Rules!$B$5*HSD!D17+HSD!D41,SUM(HS!D9:D16)+Rules!$B$5*HS!D17+HS!D41)/(9+Rules!$B$5))</f>
        <v>-7.4766650789560851E-2</v>
      </c>
      <c r="E48" s="1">
        <f>2*(IF(Rules!$B$9=Rules!$E$9,SUM(HSD!E9:E16)+Rules!$B$5*HSD!E17+HSD!E41,SUM(HS!E9:E16)+Rules!$B$5*HS!E17+HS!E41)/(9+Rules!$B$5))</f>
        <v>1.0511467456082583E-2</v>
      </c>
      <c r="F48" s="1">
        <f>2*(IF(Rules!$B$9=Rules!$E$9,SUM(HSD!F9:F16)+Rules!$B$5*HSD!F17+HSD!F41,SUM(HS!F9:F16)+Rules!$B$5*HS!F17+HS!F41)/(9+Rules!$B$5))</f>
        <v>9.9964621687930175E-2</v>
      </c>
      <c r="G48" s="1">
        <f>2*(IF(Rules!$B$9=Rules!$E$9,SUM(HSD!G9:G16)+Rules!$B$5*HSD!G17+HSD!G41,SUM(HS!G9:G16)+Rules!$B$5*HS!G17+HS!G41)/(9+Rules!$B$5))</f>
        <v>0.18769123920448363</v>
      </c>
      <c r="H48" s="1">
        <f>2*(IF(Rules!$B$9=Rules!$E$9,SUM(HSD!H9:H16)+Rules!$B$5*HSD!H17+HSD!H41,SUM(HS!H9:H16)+Rules!$B$5*HS!H17+HS!H41)/(9+Rules!$B$5))</f>
        <v>-9.0500880901835723E-2</v>
      </c>
      <c r="I48" s="1">
        <f>2*(IF(Rules!$B$9=Rules!$E$9,SUM(HSD!I9:I16)+Rules!$B$5*HSD!I17+HSD!I41,SUM(HS!I9:I16)+Rules!$B$5*HS!I17+HS!I41)/(9+Rules!$B$5))</f>
        <v>-0.38899531374091001</v>
      </c>
      <c r="J48" s="1">
        <f>2*(IF(Rules!$B$9=Rules!$E$9,SUM(HSD!J9:J16)+Rules!$B$5*HSD!J17+HSD!J41,SUM(HS!J9:J16)+Rules!$B$5*HS!J17+HS!J41)/(9+Rules!$B$5))</f>
        <v>-0.55575779143393522</v>
      </c>
      <c r="K48" s="9">
        <f>2*(IF(Rules!$B$9=Rules!$E$9,SUM(HSD!K9:K16)+Rules!$B$5*HSD!K17+HSD!K41,SUM(HS!K9:K16)+Rules!$B$5*HS!K17+HS!K41)/(9+Rules!$B$5))</f>
        <v>-0.62884704485091814</v>
      </c>
    </row>
    <row r="49" spans="1:11">
      <c r="A49" s="99">
        <v>8</v>
      </c>
      <c r="B49" s="93">
        <f>2*(IF(Rules!$B$9=Rules!$E$9,SUM(HSD!B10:B17)+Rules!$B$5*HSD!B18+HSD!B42,SUM(HS!B10:B17)+Rules!$B$5*HS!B18+HS!B42)/(9+Rules!$B$5))</f>
        <v>-0.39405762114832721</v>
      </c>
      <c r="C49" s="1">
        <f>2*(IF(Rules!$B$9=Rules!$E$9,SUM(HSD!C10:C17)+Rules!$B$5*HSD!C18+HSD!C42,SUM(HS!C10:C17)+Rules!$B$5*HS!C18+HS!C42)/(9+Rules!$B$5))</f>
        <v>1.9285099723172237E-2</v>
      </c>
      <c r="D49" s="1">
        <f>2*(IF(Rules!$B$9=Rules!$E$9,SUM(HSD!D10:D17)+Rules!$B$5*HSD!D18+HSD!D42,SUM(HS!D10:D17)+Rules!$B$5*HS!D18+HS!D42)/(9+Rules!$B$5))</f>
        <v>8.688786047625327E-2</v>
      </c>
      <c r="E49" s="1">
        <f>2*(IF(Rules!$B$9=Rules!$E$9,SUM(HSD!E10:E17)+Rules!$B$5*HSD!E18+HSD!E42,SUM(HS!E10:E17)+Rules!$B$5*HS!E18+HS!E42)/(9+Rules!$B$5))</f>
        <v>0.15656746918613532</v>
      </c>
      <c r="F49" s="1">
        <f>2*(IF(Rules!$B$9=Rules!$E$9,SUM(HSD!F10:F17)+Rules!$B$5*HSD!F18+HSD!F42,SUM(HS!F10:F17)+Rules!$B$5*HS!F18+HS!F42)/(9+Rules!$B$5))</f>
        <v>0.22831820480547502</v>
      </c>
      <c r="G49" s="1">
        <f>2*(IF(Rules!$B$9=Rules!$E$9,SUM(HSD!G10:G17)+Rules!$B$5*HSD!G18+HSD!G42,SUM(HS!G10:G17)+Rules!$B$5*HS!G18+HS!G42)/(9+Rules!$B$5))</f>
        <v>0.32553339738516479</v>
      </c>
      <c r="H49" s="1">
        <f>2*(IF(Rules!$B$9=Rules!$E$9,SUM(HSD!H10:H17)+Rules!$B$5*HSD!H18+HSD!H42,SUM(HS!H10:H17)+Rules!$B$5*HS!H18+HS!H42)/(9+Rules!$B$5))</f>
        <v>0.21152959698650559</v>
      </c>
      <c r="I49" s="1">
        <f>2*(IF(Rules!$B$9=Rules!$E$9,SUM(HSD!I10:I17)+Rules!$B$5*HSD!I18+HSD!I42,SUM(HS!I10:I17)+Rules!$B$5*HS!I18+HS!I42)/(9+Rules!$B$5))</f>
        <v>-8.7582327609523197E-2</v>
      </c>
      <c r="J49" s="1">
        <f>2*(IF(Rules!$B$9=Rules!$E$9,SUM(HSD!J10:J17)+Rules!$B$5*HSD!J18+HSD!J42,SUM(HS!J10:J17)+Rules!$B$5*HS!J18+HS!J42)/(9+Rules!$B$5))</f>
        <v>-0.40539957445661723</v>
      </c>
      <c r="K49" s="9">
        <f>2*(IF(Rules!$B$9=Rules!$E$9,SUM(HSD!K10:K17)+Rules!$B$5*HSD!K18+HSD!K42,SUM(HS!K10:K17)+Rules!$B$5*HS!K18+HS!K42)/(9+Rules!$B$5))</f>
        <v>-0.48948762316092631</v>
      </c>
    </row>
    <row r="50" spans="1:11">
      <c r="A50" s="99">
        <v>9</v>
      </c>
      <c r="B50" s="93">
        <f>2*(IF(Rules!$B$9=Rules!$E$9,SUM(HSD!B11:B18)+Rules!$B$5*HSD!B19+HSD!B43,SUM(HS!B11:B18)+Rules!$B$5*HS!B19+HS!B43)/(9+Rules!$B$5))</f>
        <v>-0.13136155755613241</v>
      </c>
      <c r="C50" s="1">
        <f>2*(IF(Rules!$B$9=Rules!$E$9,SUM(HSD!C11:C18)+Rules!$B$5*HSD!C19+HSD!C43,SUM(HS!C11:C18)+Rules!$B$5*HS!C19+HS!C43)/(9+Rules!$B$5))</f>
        <v>0.18462902498065631</v>
      </c>
      <c r="D50" s="1">
        <f>2*(IF(Rules!$B$9=Rules!$E$9,SUM(HSD!D11:D18)+Rules!$B$5*HSD!D19+HSD!D43,SUM(HS!D11:D18)+Rules!$B$5*HS!D19+HS!D43)/(9+Rules!$B$5))</f>
        <v>0.24214017052931303</v>
      </c>
      <c r="E50" s="1">
        <f>2*(IF(Rules!$B$9=Rules!$E$9,SUM(HSD!E11:E18)+Rules!$B$5*HSD!E19+HSD!E43,SUM(HS!E11:E18)+Rules!$B$5*HS!E19+HS!E43)/(9+Rules!$B$5))</f>
        <v>0.30150334319286637</v>
      </c>
      <c r="F50" s="1">
        <f>2*(IF(Rules!$B$9=Rules!$E$9,SUM(HSD!F11:F18)+Rules!$B$5*HSD!F19+HSD!F43,SUM(HS!F11:F18)+Rules!$B$5*HS!F19+HS!F43)/(9+Rules!$B$5))</f>
        <v>0.36334825237219065</v>
      </c>
      <c r="G50" s="1">
        <f>2*(IF(Rules!$B$9=Rules!$E$9,SUM(HSD!G11:G18)+Rules!$B$5*HSD!G19+HSD!G43,SUM(HS!G11:G18)+Rules!$B$5*HS!G19+HS!G43)/(9+Rules!$B$5))</f>
        <v>0.44337460889206287</v>
      </c>
      <c r="H50" s="1">
        <f>2*(IF(Rules!$B$9=Rules!$E$9,SUM(HSD!H11:H18)+Rules!$B$5*HSD!H19+HSD!H43,SUM(HS!H11:H18)+Rules!$B$5*HS!H19+HS!H43)/(9+Rules!$B$5))</f>
        <v>0.37000371337194804</v>
      </c>
      <c r="I50" s="1">
        <f>2*(IF(Rules!$B$9=Rules!$E$9,SUM(HSD!I11:I18)+Rules!$B$5*HSD!I19+HSD!I43,SUM(HS!I11:I18)+Rules!$B$5*HS!I19+HS!I43)/(9+Rules!$B$5))</f>
        <v>0.21532327264714252</v>
      </c>
      <c r="J50" s="1">
        <f>2*(IF(Rules!$B$9=Rules!$E$9,SUM(HSD!J11:J18)+Rules!$B$5*HSD!J19+HSD!J43,SUM(HS!J11:J18)+Rules!$B$5*HS!J19+HS!J43)/(9+Rules!$B$5))</f>
        <v>-9.3659752356483508E-2</v>
      </c>
      <c r="K50" s="9">
        <f>2*(IF(Rules!$B$9=Rules!$E$9,SUM(HSD!K11:K18)+Rules!$B$5*HSD!K19+HSD!K43,SUM(HS!K11:K18)+Rules!$B$5*HS!K19+HS!K43)/(9+Rules!$B$5))</f>
        <v>-0.29664343180334263</v>
      </c>
    </row>
    <row r="51" spans="1:11" ht="17" thickBot="1">
      <c r="A51" s="100">
        <v>10</v>
      </c>
      <c r="B51" s="94">
        <f>2*(IF(Rules!$B$9=Rules!$E$9,SUM(HSD!B12:B19)+Rules!$B$5*HSD!B20+HSD!B44,SUM(HS!B12:B19)+Rules!$B$5*HS!B20+HS!B44)/(9+Rules!$B$5))</f>
        <v>0.16289941589055185</v>
      </c>
      <c r="C51" s="111">
        <f>2*(IF(Rules!$B$9=Rules!$E$9,SUM(HSD!C12:C19)+Rules!$B$5*HSD!C20+HSD!C44,SUM(HS!C12:C19)+Rules!$B$5*HS!C20+HS!C44)/(9+Rules!$B$5))</f>
        <v>0.36499998801808975</v>
      </c>
      <c r="D51" s="111">
        <f>2*(IF(Rules!$B$9=Rules!$E$9,SUM(HSD!D12:D19)+Rules!$B$5*HSD!D20+HSD!D44,SUM(HS!D12:D19)+Rules!$B$5*HS!D20+HS!D44)/(9+Rules!$B$5))</f>
        <v>0.41217595162788179</v>
      </c>
      <c r="E51" s="111">
        <f>2*(IF(Rules!$B$9=Rules!$E$9,SUM(HSD!E12:E19)+Rules!$B$5*HSD!E20+HSD!E44,SUM(HS!E12:E19)+Rules!$B$5*HS!E20+HS!E44)/(9+Rules!$B$5))</f>
        <v>0.460940243794354</v>
      </c>
      <c r="F51" s="111">
        <f>2*(IF(Rules!$B$9=Rules!$E$9,SUM(HSD!F12:F19)+Rules!$B$5*HSD!F20+HSD!F44,SUM(HS!F12:F19)+Rules!$B$5*HS!F20+HS!F44)/(9+Rules!$B$5))</f>
        <v>0.51251710900326775</v>
      </c>
      <c r="G51" s="111">
        <f>2*(IF(Rules!$B$9=Rules!$E$9,SUM(HSD!G12:G19)+Rules!$B$5*HSD!G20+HSD!G44,SUM(HS!G12:G19)+Rules!$B$5*HS!G20+HS!G44)/(9+Rules!$B$5))</f>
        <v>0.57559016859776857</v>
      </c>
      <c r="H51" s="111">
        <f>2*(IF(Rules!$B$9=Rules!$E$9,SUM(HSD!H12:H19)+Rules!$B$5*HSD!H20+HSD!H44,SUM(HS!H12:H19)+Rules!$B$5*HS!H20+HS!H44)/(9+Rules!$B$5))</f>
        <v>0.51381748867217314</v>
      </c>
      <c r="I51" s="111">
        <f>2*(IF(Rules!$B$9=Rules!$E$9,SUM(HSD!I12:I19)+Rules!$B$5*HSD!I20+HSD!I44,SUM(HS!I12:I19)+Rules!$B$5*HS!I20+HS!I44)/(9+Rules!$B$5))</f>
        <v>0.39590741666395218</v>
      </c>
      <c r="J51" s="111">
        <f>2*(IF(Rules!$B$9=Rules!$E$9,SUM(HSD!J12:J19)+Rules!$B$5*HSD!J20+HSD!J44,SUM(HS!J12:J19)+Rules!$B$5*HS!J20+HS!J44)/(9+Rules!$B$5))</f>
        <v>0.2330591821385678</v>
      </c>
      <c r="K51" s="10">
        <f>2*(IF(Rules!$B$9=Rules!$E$9,SUM(HSD!K12:K19)+Rules!$B$5*HSD!K20+HSD!K44,SUM(HS!K12:K19)+Rules!$B$5*HS!K20+HS!K44)/(9+Rules!$B$5))</f>
        <v>5.061704608173629E-2</v>
      </c>
    </row>
    <row r="53" spans="1:11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6" type="noConversion"/>
  <conditionalFormatting sqref="O2:X11">
    <cfRule type="containsText" dxfId="566" priority="5" operator="containsText" text="S">
      <formula>NOT(ISERROR(SEARCH("S",O2)))</formula>
    </cfRule>
    <cfRule type="containsText" dxfId="565" priority="6" operator="containsText" text="H">
      <formula>NOT(ISERROR(SEARCH("H",O2)))</formula>
    </cfRule>
  </conditionalFormatting>
  <conditionalFormatting sqref="O2:X11">
    <cfRule type="containsText" dxfId="564" priority="4" operator="containsText" text="D">
      <formula>NOT(ISERROR(SEARCH("D",O2)))</formula>
    </cfRule>
  </conditionalFormatting>
  <conditionalFormatting sqref="O2:X11">
    <cfRule type="containsText" dxfId="563" priority="3" operator="containsText" text="R">
      <formula>NOT(ISERROR(SEARCH("R",O2)))</formula>
    </cfRule>
  </conditionalFormatting>
  <conditionalFormatting sqref="O2:X11">
    <cfRule type="containsText" dxfId="562" priority="2" operator="containsText" text="P">
      <formula>NOT(ISERROR(SEARCH("P",O2)))</formula>
    </cfRule>
  </conditionalFormatting>
  <conditionalFormatting sqref="O3:X11">
    <cfRule type="containsText" dxfId="561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K9" sqref="K9"/>
    </sheetView>
  </sheetViews>
  <sheetFormatPr baseColWidth="10" defaultColWidth="8.83203125" defaultRowHeight="16"/>
  <cols>
    <col min="2" max="2" width="17.6640625" bestFit="1" customWidth="1"/>
  </cols>
  <sheetData>
    <row r="1" spans="2:3">
      <c r="B1" s="52" t="s">
        <v>31</v>
      </c>
      <c r="C1" s="1">
        <f>Dealer!J33</f>
        <v>4.7337278106508882E-2</v>
      </c>
    </row>
    <row r="2" spans="2:3">
      <c r="B2" s="52" t="s">
        <v>32</v>
      </c>
      <c r="C2" s="1">
        <f>1-Dealer!J33</f>
        <v>0.9526627218934911</v>
      </c>
    </row>
    <row r="3" spans="2:3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workbookViewId="0">
      <selection activeCell="H6" sqref="H6"/>
    </sheetView>
  </sheetViews>
  <sheetFormatPr baseColWidth="10" defaultColWidth="8.83203125" defaultRowHeight="15"/>
  <cols>
    <col min="1" max="2" width="8.83203125" style="33"/>
    <col min="3" max="3" width="8" style="33" customWidth="1"/>
    <col min="4" max="16384" width="8.83203125" style="33"/>
  </cols>
  <sheetData>
    <row r="1" spans="1:13" ht="25" thickBot="1">
      <c r="A1" s="306" t="s">
        <v>132</v>
      </c>
      <c r="B1" s="307"/>
      <c r="C1" s="307"/>
      <c r="D1" s="307"/>
      <c r="E1" s="307"/>
      <c r="F1" s="307"/>
      <c r="G1" s="307"/>
      <c r="H1" s="307"/>
      <c r="I1" s="307"/>
      <c r="J1" s="307"/>
      <c r="K1" s="308"/>
    </row>
    <row r="2" spans="1:13">
      <c r="A2" s="169" t="s">
        <v>9</v>
      </c>
      <c r="B2" s="169" t="s">
        <v>1</v>
      </c>
      <c r="C2" s="169">
        <v>2</v>
      </c>
      <c r="D2" s="169">
        <v>3</v>
      </c>
      <c r="E2" s="169">
        <v>4</v>
      </c>
      <c r="F2" s="169">
        <v>5</v>
      </c>
      <c r="G2" s="169">
        <v>6</v>
      </c>
      <c r="H2" s="169">
        <v>7</v>
      </c>
      <c r="I2" s="169">
        <v>8</v>
      </c>
      <c r="J2" s="169">
        <v>9</v>
      </c>
      <c r="K2" s="169">
        <v>10</v>
      </c>
    </row>
    <row r="3" spans="1:13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42"/>
    </row>
    <row r="15" spans="1:13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>
      <c r="M41" s="33">
        <f>M40+C40</f>
        <v>1.0000000000000024</v>
      </c>
    </row>
    <row r="43" spans="1:13">
      <c r="C43" s="36" t="s">
        <v>12</v>
      </c>
    </row>
    <row r="44" spans="1:13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>
      <c r="A54" s="40" t="s">
        <v>1</v>
      </c>
      <c r="B54" s="40"/>
    </row>
    <row r="56" spans="1:11">
      <c r="C56" s="36" t="s">
        <v>12</v>
      </c>
    </row>
    <row r="57" spans="1:11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>
      <c r="A58" s="40">
        <v>2</v>
      </c>
      <c r="B58" s="40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>
      <c r="A59" s="40">
        <v>3</v>
      </c>
      <c r="B59" s="40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>
      <c r="A60" s="40">
        <v>4</v>
      </c>
      <c r="B60" s="40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>
      <c r="A61" s="40">
        <v>5</v>
      </c>
      <c r="B61" s="40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>
      <c r="A62" s="40">
        <v>6</v>
      </c>
      <c r="B62" s="40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>
      <c r="A63" s="40">
        <v>7</v>
      </c>
      <c r="B63" s="40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>
      <c r="A64" s="40">
        <v>8</v>
      </c>
      <c r="B64" s="40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>
      <c r="A65" s="40">
        <v>9</v>
      </c>
      <c r="B65" s="40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>
      <c r="A66" s="40">
        <v>10</v>
      </c>
      <c r="B66" s="40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>
      <c r="A67" s="40" t="s">
        <v>1</v>
      </c>
      <c r="B67" s="40"/>
    </row>
    <row r="69" spans="1:11">
      <c r="A69" s="40"/>
      <c r="B69" s="40"/>
    </row>
    <row r="70" spans="1:11">
      <c r="A70" s="33" t="s">
        <v>9</v>
      </c>
      <c r="C70" s="33" t="s">
        <v>14</v>
      </c>
      <c r="E70" s="33" t="s">
        <v>15</v>
      </c>
    </row>
    <row r="71" spans="1:11" ht="16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6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6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6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6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6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6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6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6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6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6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6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6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6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6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19:K27 B29:K39 B3:K17">
    <cfRule type="containsText" dxfId="560" priority="15" operator="containsText" text="R">
      <formula>NOT(ISERROR(SEARCH("R",B3)))</formula>
    </cfRule>
    <cfRule type="containsText" dxfId="559" priority="16" operator="containsText" text="D">
      <formula>NOT(ISERROR(SEARCH("D",B3)))</formula>
    </cfRule>
    <cfRule type="containsText" dxfId="558" priority="17" operator="containsText" text="S">
      <formula>NOT(ISERROR(SEARCH("S",B3)))</formula>
    </cfRule>
    <cfRule type="containsText" dxfId="557" priority="18" operator="containsText" text="H">
      <formula>NOT(ISERROR(SEARCH("H",B3)))</formula>
    </cfRule>
  </conditionalFormatting>
  <conditionalFormatting sqref="B19:K27 B29:K39 B3:K17">
    <cfRule type="containsText" dxfId="556" priority="14" operator="containsText" text="P">
      <formula>NOT(ISERROR(SEARCH("P",B3)))</formula>
    </cfRule>
  </conditionalFormatting>
  <conditionalFormatting sqref="C43">
    <cfRule type="containsText" dxfId="555" priority="10" operator="containsText" text="R">
      <formula>NOT(ISERROR(SEARCH("R",C43)))</formula>
    </cfRule>
    <cfRule type="containsText" dxfId="554" priority="11" operator="containsText" text="D">
      <formula>NOT(ISERROR(SEARCH("D",C43)))</formula>
    </cfRule>
    <cfRule type="containsText" dxfId="553" priority="12" operator="containsText" text="S">
      <formula>NOT(ISERROR(SEARCH("S",C43)))</formula>
    </cfRule>
    <cfRule type="containsText" dxfId="552" priority="13" operator="containsText" text="H">
      <formula>NOT(ISERROR(SEARCH("H",C43)))</formula>
    </cfRule>
  </conditionalFormatting>
  <conditionalFormatting sqref="C43">
    <cfRule type="containsText" dxfId="551" priority="9" operator="containsText" text="P">
      <formula>NOT(ISERROR(SEARCH("P",C43)))</formula>
    </cfRule>
  </conditionalFormatting>
  <conditionalFormatting sqref="C56">
    <cfRule type="containsText" dxfId="550" priority="5" operator="containsText" text="R">
      <formula>NOT(ISERROR(SEARCH("R",C56)))</formula>
    </cfRule>
    <cfRule type="containsText" dxfId="549" priority="6" operator="containsText" text="D">
      <formula>NOT(ISERROR(SEARCH("D",C56)))</formula>
    </cfRule>
    <cfRule type="containsText" dxfId="548" priority="7" operator="containsText" text="S">
      <formula>NOT(ISERROR(SEARCH("S",C56)))</formula>
    </cfRule>
    <cfRule type="containsText" dxfId="547" priority="8" operator="containsText" text="H">
      <formula>NOT(ISERROR(SEARCH("H",C56)))</formula>
    </cfRule>
  </conditionalFormatting>
  <conditionalFormatting sqref="C56">
    <cfRule type="containsText" dxfId="546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topLeftCell="A105" zoomScale="85" workbookViewId="0">
      <selection activeCell="C17" sqref="C17"/>
    </sheetView>
  </sheetViews>
  <sheetFormatPr baseColWidth="10" defaultColWidth="11" defaultRowHeight="16"/>
  <cols>
    <col min="2" max="3" width="12" bestFit="1" customWidth="1"/>
  </cols>
  <sheetData>
    <row r="2" spans="1:18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91</v>
      </c>
      <c r="O2" t="s">
        <v>14</v>
      </c>
      <c r="Q2" t="s">
        <v>92</v>
      </c>
      <c r="R2" t="s">
        <v>14</v>
      </c>
    </row>
    <row r="3" spans="1:18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>
      <c r="A17" s="40">
        <v>2</v>
      </c>
      <c r="B17" s="40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33">
        <v>18</v>
      </c>
      <c r="O17">
        <f t="shared" si="1"/>
        <v>5.3254437869822494E-2</v>
      </c>
    </row>
    <row r="18" spans="1:32">
      <c r="A18" s="40">
        <v>3</v>
      </c>
      <c r="B18" s="40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>
        <v>19</v>
      </c>
      <c r="O18">
        <f t="shared" si="1"/>
        <v>4.7337278106508882E-2</v>
      </c>
    </row>
    <row r="19" spans="1:32">
      <c r="A19" s="40">
        <v>4</v>
      </c>
      <c r="B19" s="40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33">
        <v>20</v>
      </c>
      <c r="O19">
        <f t="shared" si="1"/>
        <v>9.4674556213017763E-2</v>
      </c>
    </row>
    <row r="20" spans="1:32">
      <c r="A20" s="40">
        <v>5</v>
      </c>
      <c r="B20" s="40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>
      <c r="A21" s="40">
        <v>6</v>
      </c>
      <c r="B21" s="40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>
      <c r="A22" s="40">
        <v>7</v>
      </c>
      <c r="B22" s="40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>
      <c r="A23" s="40">
        <v>8</v>
      </c>
      <c r="B23" s="40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98</v>
      </c>
      <c r="T23">
        <f>SUM(O16:O19,R10:R12)</f>
        <v>0.32544378698224863</v>
      </c>
    </row>
    <row r="24" spans="1:32">
      <c r="A24" s="40">
        <v>9</v>
      </c>
      <c r="B24" s="40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>
      <c r="A25" s="40">
        <v>10</v>
      </c>
      <c r="B25" s="40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>
      <c r="A26" s="40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>
      <c r="A45" t="s">
        <v>97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>
      <c r="B55" t="s">
        <v>93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89</v>
      </c>
      <c r="U55" t="s">
        <v>2</v>
      </c>
      <c r="V55" t="s">
        <v>98</v>
      </c>
      <c r="W55" t="s">
        <v>111</v>
      </c>
    </row>
    <row r="56" spans="1:30">
      <c r="B56" t="s">
        <v>99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>
      <c r="B57" t="s">
        <v>100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>
      <c r="U58">
        <f ca="1">SUM(U56:U57)+W56</f>
        <v>1.0000000000000002</v>
      </c>
    </row>
    <row r="60" spans="1:30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>
      <c r="A75" t="s">
        <v>96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>
      <c r="B84" t="s">
        <v>94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89</v>
      </c>
      <c r="T84" t="s">
        <v>2</v>
      </c>
      <c r="U84" t="s">
        <v>98</v>
      </c>
      <c r="V84" t="s">
        <v>111</v>
      </c>
      <c r="W84" t="s">
        <v>101</v>
      </c>
    </row>
    <row r="85" spans="1:30">
      <c r="B85" t="s">
        <v>99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>
      <c r="B86" t="s">
        <v>100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95</v>
      </c>
    </row>
    <row r="87" spans="1:30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>
      <c r="A104" t="s">
        <v>96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>
      <c r="B112" t="s">
        <v>103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89</v>
      </c>
      <c r="S112" t="s">
        <v>2</v>
      </c>
      <c r="T112" t="s">
        <v>98</v>
      </c>
      <c r="U112" t="s">
        <v>111</v>
      </c>
      <c r="V112" t="s">
        <v>101</v>
      </c>
      <c r="W112" t="s">
        <v>102</v>
      </c>
    </row>
    <row r="113" spans="2:24">
      <c r="B113" t="s">
        <v>99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>
      <c r="B114" t="s">
        <v>100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95</v>
      </c>
    </row>
    <row r="115" spans="2:24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/>
    <row r="117" spans="2:24" ht="17" thickBot="1">
      <c r="D117" s="104"/>
      <c r="E117" s="21" t="s">
        <v>109</v>
      </c>
      <c r="F117" s="19" t="s">
        <v>108</v>
      </c>
      <c r="G117" s="19" t="s">
        <v>110</v>
      </c>
      <c r="H117" s="20" t="s">
        <v>95</v>
      </c>
    </row>
    <row r="118" spans="2:24">
      <c r="D118" s="96" t="s">
        <v>104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>
      <c r="D119" s="97" t="s">
        <v>105</v>
      </c>
      <c r="E119" s="150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>
      <c r="D120" s="97" t="s">
        <v>106</v>
      </c>
      <c r="E120" s="150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>
      <c r="D121" s="97" t="s">
        <v>107</v>
      </c>
      <c r="E121" s="150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>
      <c r="D122" s="151" t="s">
        <v>2</v>
      </c>
      <c r="E122" s="152">
        <f ca="1">SUM(E118:E121)</f>
        <v>0.68327439515423138</v>
      </c>
      <c r="F122" s="111">
        <f ca="1">SUM(F118:F121)</f>
        <v>0.28758419900186649</v>
      </c>
      <c r="G122" s="11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545" priority="7" operator="containsText" text="R">
      <formula>NOT(ISERROR(SEARCH("R",C2)))</formula>
    </cfRule>
    <cfRule type="containsText" dxfId="544" priority="8" operator="containsText" text="D">
      <formula>NOT(ISERROR(SEARCH("D",C2)))</formula>
    </cfRule>
    <cfRule type="containsText" dxfId="543" priority="9" operator="containsText" text="S">
      <formula>NOT(ISERROR(SEARCH("S",C2)))</formula>
    </cfRule>
    <cfRule type="containsText" dxfId="542" priority="10" operator="containsText" text="H">
      <formula>NOT(ISERROR(SEARCH("H",C2)))</formula>
    </cfRule>
  </conditionalFormatting>
  <conditionalFormatting sqref="C2">
    <cfRule type="containsText" dxfId="541" priority="6" operator="containsText" text="P">
      <formula>NOT(ISERROR(SEARCH("P",C2)))</formula>
    </cfRule>
  </conditionalFormatting>
  <conditionalFormatting sqref="C15">
    <cfRule type="containsText" dxfId="540" priority="2" operator="containsText" text="R">
      <formula>NOT(ISERROR(SEARCH("R",C15)))</formula>
    </cfRule>
    <cfRule type="containsText" dxfId="539" priority="3" operator="containsText" text="D">
      <formula>NOT(ISERROR(SEARCH("D",C15)))</formula>
    </cfRule>
    <cfRule type="containsText" dxfId="538" priority="4" operator="containsText" text="S">
      <formula>NOT(ISERROR(SEARCH("S",C15)))</formula>
    </cfRule>
    <cfRule type="containsText" dxfId="537" priority="5" operator="containsText" text="H">
      <formula>NOT(ISERROR(SEARCH("H",C15)))</formula>
    </cfRule>
  </conditionalFormatting>
  <conditionalFormatting sqref="C15">
    <cfRule type="containsText" dxfId="536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D2" sqref="D2"/>
    </sheetView>
  </sheetViews>
  <sheetFormatPr baseColWidth="10" defaultColWidth="11" defaultRowHeight="16"/>
  <cols>
    <col min="1" max="1" width="9.1640625" customWidth="1"/>
  </cols>
  <sheetData>
    <row r="1" spans="1:4">
      <c r="B1" t="s">
        <v>119</v>
      </c>
      <c r="C1" t="s">
        <v>116</v>
      </c>
      <c r="D1" t="s">
        <v>117</v>
      </c>
    </row>
    <row r="2" spans="1:4">
      <c r="A2" t="s">
        <v>118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40"/>
  <sheetViews>
    <sheetView workbookViewId="0">
      <selection activeCell="N4" sqref="N4"/>
    </sheetView>
  </sheetViews>
  <sheetFormatPr baseColWidth="10" defaultColWidth="8.83203125" defaultRowHeight="15"/>
  <cols>
    <col min="1" max="2" width="8.83203125" style="33"/>
    <col min="3" max="3" width="8" style="33" customWidth="1"/>
    <col min="4" max="16" width="8.83203125" style="33"/>
    <col min="17" max="17" width="10.5" style="33" bestFit="1" customWidth="1"/>
    <col min="18" max="16384" width="8.83203125" style="33"/>
  </cols>
  <sheetData>
    <row r="1" spans="1:17" ht="25" thickBot="1">
      <c r="A1" s="306" t="s">
        <v>133</v>
      </c>
      <c r="B1" s="307"/>
      <c r="C1" s="307"/>
      <c r="D1" s="307"/>
      <c r="E1" s="307"/>
      <c r="F1" s="307"/>
      <c r="G1" s="307"/>
      <c r="H1" s="307"/>
      <c r="I1" s="307"/>
      <c r="J1" s="307"/>
      <c r="K1" s="308"/>
    </row>
    <row r="2" spans="1:17" ht="16" thickBot="1">
      <c r="A2" s="169" t="s">
        <v>9</v>
      </c>
      <c r="B2" s="169" t="s">
        <v>1</v>
      </c>
      <c r="C2" s="169">
        <v>2</v>
      </c>
      <c r="D2" s="169">
        <v>3</v>
      </c>
      <c r="E2" s="169">
        <v>4</v>
      </c>
      <c r="F2" s="169">
        <v>5</v>
      </c>
      <c r="G2" s="169">
        <v>6</v>
      </c>
      <c r="H2" s="169">
        <v>7</v>
      </c>
      <c r="I2" s="169">
        <v>8</v>
      </c>
      <c r="J2" s="169">
        <v>9</v>
      </c>
      <c r="K2" s="169">
        <v>10</v>
      </c>
      <c r="M2" s="227"/>
      <c r="N2" s="236" t="s">
        <v>194</v>
      </c>
      <c r="O2" s="210" t="s">
        <v>38</v>
      </c>
      <c r="P2" s="210" t="s">
        <v>193</v>
      </c>
      <c r="Q2" s="223" t="s">
        <v>37</v>
      </c>
    </row>
    <row r="3" spans="1:17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  <c r="M3" s="235" t="s">
        <v>47</v>
      </c>
      <c r="N3" s="225">
        <f>SUM(SUMIF($B$3:$K$17,"&gt;0",B3:K17),SUMIF($B$19:$K$27,"&gt;0",B19:K27),SUMIF($B$29:$K$38,"&gt;0",B29:K38))</f>
        <v>63.260355849610434</v>
      </c>
      <c r="O3" s="207">
        <f>COUNTIF($B$3:$K$17,"&gt;0")+COUNTIF($B$19:$K$27,"&gt;0")+COUNTIF($B$29:$K$38,"&gt;0")</f>
        <v>174</v>
      </c>
      <c r="P3" s="207">
        <f>AVERAGE(AVERAGEIF($B$3:$K$17,"&gt;0"),AVERAGEIF($B$19:$K$27,"&gt;0"),AVERAGEIF($B$29:$K$38,"&gt;0"))</f>
        <v>0.3561970965456937</v>
      </c>
      <c r="Q3" s="208">
        <f>N3/N5</f>
        <v>0.63347196303118769</v>
      </c>
    </row>
    <row r="4" spans="1:17" ht="16" thickBot="1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  <c r="M4" s="234" t="s">
        <v>156</v>
      </c>
      <c r="N4" s="229">
        <f>SUM(SUMIF($B$3:$K$17,"&lt;0"),SUMIF($B$19:$K$27,"&lt;0"),SUMIF($B$29:$K$38,"&lt;0"),C40)</f>
        <v>-36.602557651576262</v>
      </c>
      <c r="O4" s="230">
        <f>COUNTIF($B$3:$K$17,"&lt;0")+COUNTIF($B$19:$K$27,"&lt;0")+COUNTIF($B$29:$K$38,"&lt;0")</f>
        <v>166</v>
      </c>
      <c r="P4" s="230">
        <f>AVERAGE(AVERAGEIF($B$3:$K$17,"&lt;0"),AVERAGEIF($B$19:$K$27,"&lt;0"),AVERAGEIF($B$29:$K$38,"&lt;0"))</f>
        <v>-0.18823259843158791</v>
      </c>
      <c r="Q4" s="72">
        <f>1-Q3</f>
        <v>0.36652803696881231</v>
      </c>
    </row>
    <row r="5" spans="1:17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  <c r="M5" s="216" t="s">
        <v>46</v>
      </c>
      <c r="N5" s="231">
        <f>N3-N4</f>
        <v>99.862913501186696</v>
      </c>
      <c r="O5" s="221">
        <f>COUNT($B$3:$K$17,$B$19:$K$27,$B$29:$K$38)</f>
        <v>340</v>
      </c>
      <c r="P5" s="221">
        <f>AVERAGE($B$3:$K$17,$B$19:$K$27,$B$29:$K$38)</f>
        <v>8.1346465288335848E-2</v>
      </c>
      <c r="Q5" s="71">
        <f>Q3+Q4</f>
        <v>1</v>
      </c>
    </row>
    <row r="6" spans="1:17" ht="16" thickBot="1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  <c r="M6" s="228"/>
      <c r="N6" s="226"/>
      <c r="O6" s="206"/>
      <c r="P6" s="206"/>
      <c r="Q6" s="222"/>
    </row>
    <row r="7" spans="1:17" ht="16" thickBot="1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7" ht="16" thickBot="1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  <c r="M8" s="227"/>
      <c r="N8" s="236" t="s">
        <v>156</v>
      </c>
      <c r="O8" s="237" t="s">
        <v>47</v>
      </c>
      <c r="P8" s="220" t="s">
        <v>2</v>
      </c>
    </row>
    <row r="9" spans="1:17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  <c r="M9" s="235" t="s">
        <v>9</v>
      </c>
      <c r="N9" s="225">
        <f>SUMIF(B3:K17,"&lt;0",B3:K17)</f>
        <v>-23.598981283154988</v>
      </c>
      <c r="O9" s="212">
        <f>SUMIF(B3:K17,"&gt;0",B3:K17)</f>
        <v>14.433230600733523</v>
      </c>
      <c r="P9" s="219">
        <f>SUM(N9:O9)</f>
        <v>-9.1657506824214643</v>
      </c>
    </row>
    <row r="10" spans="1:17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  <c r="M10" s="217" t="s">
        <v>4</v>
      </c>
      <c r="N10" s="39">
        <f>SUMIF(B19:K27,"&lt;0",B19:K27)</f>
        <v>-2.5030029481493119</v>
      </c>
      <c r="O10" s="213">
        <f>SUMIF(B19:K27,"&gt;0",B19:K27)</f>
        <v>30.300146516164546</v>
      </c>
      <c r="P10" s="215">
        <f>SUM(N10:O10)</f>
        <v>27.797143568015233</v>
      </c>
    </row>
    <row r="11" spans="1:17" ht="16" thickBot="1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  <c r="M11" s="234" t="s">
        <v>10</v>
      </c>
      <c r="N11" s="229">
        <f>SUMIF(B29:K38,"&lt;0",B29:K38)</f>
        <v>-9.5005734202719623</v>
      </c>
      <c r="O11" s="238">
        <f>SUMIF(B29:K38,"&gt;0",B29:K38)</f>
        <v>18.526978732712369</v>
      </c>
      <c r="P11" s="218">
        <f>SUM(N11:O11)</f>
        <v>9.0264053124404064</v>
      </c>
    </row>
    <row r="12" spans="1:17" ht="16" thickBot="1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  <c r="M12" s="220" t="s">
        <v>2</v>
      </c>
      <c r="N12" s="224">
        <f>SUM(N9:N11)+C40</f>
        <v>-36.602557651576262</v>
      </c>
      <c r="O12" s="211">
        <f>SUM(O9:O11)</f>
        <v>63.260355849610434</v>
      </c>
      <c r="P12" s="227">
        <f>SUM(P9:P11)</f>
        <v>27.657798198034175</v>
      </c>
    </row>
    <row r="13" spans="1:17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7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7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7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>
      <c r="A40" s="37" t="s">
        <v>11</v>
      </c>
      <c r="B40" s="38"/>
      <c r="C40" s="39">
        <v>-1</v>
      </c>
    </row>
  </sheetData>
  <sheetProtection sheet="1" objects="1" scenarios="1"/>
  <mergeCells count="1">
    <mergeCell ref="A1:K1"/>
  </mergeCells>
  <phoneticPr fontId="16" type="noConversion"/>
  <conditionalFormatting sqref="B39:K39">
    <cfRule type="containsText" dxfId="535" priority="42" operator="containsText" text="R">
      <formula>NOT(ISERROR(SEARCH("R",B39)))</formula>
    </cfRule>
    <cfRule type="containsText" dxfId="534" priority="43" operator="containsText" text="D">
      <formula>NOT(ISERROR(SEARCH("D",B39)))</formula>
    </cfRule>
    <cfRule type="containsText" dxfId="533" priority="44" operator="containsText" text="S">
      <formula>NOT(ISERROR(SEARCH("S",B39)))</formula>
    </cfRule>
    <cfRule type="containsText" dxfId="532" priority="45" operator="containsText" text="H">
      <formula>NOT(ISERROR(SEARCH("H",B39)))</formula>
    </cfRule>
  </conditionalFormatting>
  <conditionalFormatting sqref="B39:K39">
    <cfRule type="containsText" dxfId="531" priority="41" operator="containsText" text="P">
      <formula>NOT(ISERROR(SEARCH("P",B39)))</formula>
    </cfRule>
  </conditionalFormatting>
  <conditionalFormatting sqref="B3:K17">
    <cfRule type="containsText" dxfId="530" priority="27" operator="containsText" text="R">
      <formula>NOT(ISERROR(SEARCH("R",B3)))</formula>
    </cfRule>
    <cfRule type="containsText" dxfId="529" priority="28" operator="containsText" text="D">
      <formula>NOT(ISERROR(SEARCH("D",B3)))</formula>
    </cfRule>
    <cfRule type="containsText" dxfId="528" priority="29" operator="containsText" text="S">
      <formula>NOT(ISERROR(SEARCH("S",B3)))</formula>
    </cfRule>
    <cfRule type="containsText" dxfId="527" priority="30" operator="containsText" text="H">
      <formula>NOT(ISERROR(SEARCH("H",B3)))</formula>
    </cfRule>
  </conditionalFormatting>
  <conditionalFormatting sqref="B3:K17">
    <cfRule type="containsText" dxfId="526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525" priority="9" operator="containsText" text="R">
      <formula>NOT(ISERROR(SEARCH("R",B19)))</formula>
    </cfRule>
    <cfRule type="containsText" dxfId="524" priority="10" operator="containsText" text="D">
      <formula>NOT(ISERROR(SEARCH("D",B19)))</formula>
    </cfRule>
    <cfRule type="containsText" dxfId="523" priority="11" operator="containsText" text="S">
      <formula>NOT(ISERROR(SEARCH("S",B19)))</formula>
    </cfRule>
    <cfRule type="containsText" dxfId="522" priority="12" operator="containsText" text="H">
      <formula>NOT(ISERROR(SEARCH("H",B19)))</formula>
    </cfRule>
  </conditionalFormatting>
  <conditionalFormatting sqref="B19:K27">
    <cfRule type="containsText" dxfId="521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520" priority="3" operator="containsText" text="R">
      <formula>NOT(ISERROR(SEARCH("R",B29)))</formula>
    </cfRule>
    <cfRule type="containsText" dxfId="519" priority="4" operator="containsText" text="D">
      <formula>NOT(ISERROR(SEARCH("D",B29)))</formula>
    </cfRule>
    <cfRule type="containsText" dxfId="518" priority="5" operator="containsText" text="S">
      <formula>NOT(ISERROR(SEARCH("S",B29)))</formula>
    </cfRule>
    <cfRule type="containsText" dxfId="517" priority="6" operator="containsText" text="H">
      <formula>NOT(ISERROR(SEARCH("H",B29)))</formula>
    </cfRule>
  </conditionalFormatting>
  <conditionalFormatting sqref="B29:K38">
    <cfRule type="containsText" dxfId="516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8"/>
  <sheetViews>
    <sheetView workbookViewId="0">
      <selection activeCell="B32" sqref="B32:L38"/>
    </sheetView>
  </sheetViews>
  <sheetFormatPr baseColWidth="10" defaultColWidth="8.83203125" defaultRowHeight="16"/>
  <cols>
    <col min="2" max="2" width="5.5" style="31" bestFit="1" customWidth="1"/>
    <col min="3" max="12" width="4" style="31" customWidth="1"/>
    <col min="14" max="14" width="24.5" customWidth="1"/>
  </cols>
  <sheetData>
    <row r="1" spans="2:12" ht="21">
      <c r="B1" s="309" t="s">
        <v>23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</row>
    <row r="2" spans="2:12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>
      <c r="B3" s="48" t="s">
        <v>20</v>
      </c>
      <c r="C3" s="49" t="str">
        <f>HSDR!O8</f>
        <v>H</v>
      </c>
      <c r="D3" s="49" t="str">
        <f>HSDR!P8</f>
        <v>H</v>
      </c>
      <c r="E3" s="49" t="str">
        <f>HSDR!Q8</f>
        <v>H</v>
      </c>
      <c r="F3" s="49" t="str">
        <f>HSDR!R8</f>
        <v>H</v>
      </c>
      <c r="G3" s="49" t="str">
        <f>HSDR!S8</f>
        <v>H</v>
      </c>
      <c r="H3" s="49" t="str">
        <f>HSDR!T8</f>
        <v>H</v>
      </c>
      <c r="I3" s="49" t="str">
        <f>HSDR!U8</f>
        <v>H</v>
      </c>
      <c r="J3" s="49" t="str">
        <f>HSDR!V8</f>
        <v>H</v>
      </c>
      <c r="K3" s="49" t="str">
        <f>HSDR!W8</f>
        <v>H</v>
      </c>
      <c r="L3" s="49" t="str">
        <f>HSDR!X8</f>
        <v>H</v>
      </c>
    </row>
    <row r="4" spans="2:12">
      <c r="B4" s="48">
        <v>9</v>
      </c>
      <c r="C4" s="49" t="str">
        <f>HSDR!O9</f>
        <v>H</v>
      </c>
      <c r="D4" s="49" t="str">
        <f>HSDR!P9</f>
        <v>H</v>
      </c>
      <c r="E4" s="49" t="str">
        <f>HSDR!Q9</f>
        <v>D</v>
      </c>
      <c r="F4" s="49" t="str">
        <f>HSDR!R9</f>
        <v>D</v>
      </c>
      <c r="G4" s="49" t="str">
        <f>HSDR!S9</f>
        <v>D</v>
      </c>
      <c r="H4" s="49" t="str">
        <f>HSDR!T9</f>
        <v>D</v>
      </c>
      <c r="I4" s="49" t="str">
        <f>HSDR!U9</f>
        <v>H</v>
      </c>
      <c r="J4" s="49" t="str">
        <f>HSDR!V9</f>
        <v>H</v>
      </c>
      <c r="K4" s="49" t="str">
        <f>HSDR!W9</f>
        <v>H</v>
      </c>
      <c r="L4" s="49" t="str">
        <f>HSDR!X9</f>
        <v>H</v>
      </c>
    </row>
    <row r="5" spans="2:12">
      <c r="B5" s="48">
        <v>10</v>
      </c>
      <c r="C5" s="49" t="str">
        <f>HSDR!O10</f>
        <v>H</v>
      </c>
      <c r="D5" s="49" t="str">
        <f>HSDR!P10</f>
        <v>D</v>
      </c>
      <c r="E5" s="49" t="str">
        <f>HSDR!Q10</f>
        <v>D</v>
      </c>
      <c r="F5" s="49" t="str">
        <f>HSDR!R10</f>
        <v>D</v>
      </c>
      <c r="G5" s="49" t="str">
        <f>HSDR!S10</f>
        <v>D</v>
      </c>
      <c r="H5" s="49" t="str">
        <f>HSDR!T10</f>
        <v>D</v>
      </c>
      <c r="I5" s="49" t="str">
        <f>HSDR!U10</f>
        <v>D</v>
      </c>
      <c r="J5" s="49" t="str">
        <f>HSDR!V10</f>
        <v>D</v>
      </c>
      <c r="K5" s="49" t="str">
        <f>HSDR!W10</f>
        <v>D</v>
      </c>
      <c r="L5" s="49" t="str">
        <f>HSDR!X10</f>
        <v>H</v>
      </c>
    </row>
    <row r="6" spans="2:12">
      <c r="B6" s="48">
        <v>11</v>
      </c>
      <c r="C6" s="49" t="str">
        <f>HSDR!O11</f>
        <v>H</v>
      </c>
      <c r="D6" s="49" t="str">
        <f>HSDR!P11</f>
        <v>D</v>
      </c>
      <c r="E6" s="49" t="str">
        <f>HSDR!Q11</f>
        <v>D</v>
      </c>
      <c r="F6" s="49" t="str">
        <f>HSDR!R11</f>
        <v>D</v>
      </c>
      <c r="G6" s="49" t="str">
        <f>HSDR!S11</f>
        <v>D</v>
      </c>
      <c r="H6" s="49" t="str">
        <f>HSDR!T11</f>
        <v>D</v>
      </c>
      <c r="I6" s="49" t="str">
        <f>HSDR!U11</f>
        <v>D</v>
      </c>
      <c r="J6" s="49" t="str">
        <f>HSDR!V11</f>
        <v>D</v>
      </c>
      <c r="K6" s="49" t="str">
        <f>HSDR!W11</f>
        <v>D</v>
      </c>
      <c r="L6" s="49" t="str">
        <f>HSDR!X11</f>
        <v>D</v>
      </c>
    </row>
    <row r="7" spans="2:12">
      <c r="B7" s="48">
        <v>12</v>
      </c>
      <c r="C7" s="49" t="str">
        <f>HSDR!O12</f>
        <v>H</v>
      </c>
      <c r="D7" s="49" t="str">
        <f>HSDR!P12</f>
        <v>H</v>
      </c>
      <c r="E7" s="49" t="str">
        <f>HSDR!Q12</f>
        <v>H</v>
      </c>
      <c r="F7" s="49" t="str">
        <f>HSDR!R12</f>
        <v>S</v>
      </c>
      <c r="G7" s="49" t="str">
        <f>HSDR!S12</f>
        <v>S</v>
      </c>
      <c r="H7" s="49" t="str">
        <f>HSDR!T12</f>
        <v>S</v>
      </c>
      <c r="I7" s="49" t="str">
        <f>HSDR!U12</f>
        <v>H</v>
      </c>
      <c r="J7" s="49" t="str">
        <f>HSDR!V12</f>
        <v>H</v>
      </c>
      <c r="K7" s="49" t="str">
        <f>HSDR!W12</f>
        <v>H</v>
      </c>
      <c r="L7" s="49" t="str">
        <f>HSDR!X12</f>
        <v>H</v>
      </c>
    </row>
    <row r="8" spans="2:12">
      <c r="B8" s="48">
        <v>13</v>
      </c>
      <c r="C8" s="49" t="str">
        <f>HSDR!O13</f>
        <v>H</v>
      </c>
      <c r="D8" s="49" t="str">
        <f>HSDR!P13</f>
        <v>S</v>
      </c>
      <c r="E8" s="49" t="str">
        <f>HSDR!Q13</f>
        <v>S</v>
      </c>
      <c r="F8" s="49" t="str">
        <f>HSDR!R13</f>
        <v>S</v>
      </c>
      <c r="G8" s="49" t="str">
        <f>HSDR!S13</f>
        <v>S</v>
      </c>
      <c r="H8" s="49" t="str">
        <f>HSDR!T13</f>
        <v>S</v>
      </c>
      <c r="I8" s="49" t="str">
        <f>HSDR!U13</f>
        <v>H</v>
      </c>
      <c r="J8" s="49" t="str">
        <f>HSDR!V13</f>
        <v>H</v>
      </c>
      <c r="K8" s="49" t="str">
        <f>HSDR!W13</f>
        <v>H</v>
      </c>
      <c r="L8" s="49" t="str">
        <f>HSDR!X13</f>
        <v>H</v>
      </c>
    </row>
    <row r="9" spans="2:12">
      <c r="B9" s="48">
        <v>14</v>
      </c>
      <c r="C9" s="49" t="str">
        <f>HSDR!O14</f>
        <v>H</v>
      </c>
      <c r="D9" s="49" t="str">
        <f>HSDR!P14</f>
        <v>S</v>
      </c>
      <c r="E9" s="49" t="str">
        <f>HSDR!Q14</f>
        <v>S</v>
      </c>
      <c r="F9" s="49" t="str">
        <f>HSDR!R14</f>
        <v>S</v>
      </c>
      <c r="G9" s="49" t="str">
        <f>HSDR!S14</f>
        <v>S</v>
      </c>
      <c r="H9" s="49" t="str">
        <f>HSDR!T14</f>
        <v>S</v>
      </c>
      <c r="I9" s="49" t="str">
        <f>HSDR!U14</f>
        <v>H</v>
      </c>
      <c r="J9" s="49" t="str">
        <f>HSDR!V14</f>
        <v>H</v>
      </c>
      <c r="K9" s="49" t="str">
        <f>HSDR!W14</f>
        <v>H</v>
      </c>
      <c r="L9" s="49" t="str">
        <f>HSDR!X14</f>
        <v>H</v>
      </c>
    </row>
    <row r="10" spans="2:12">
      <c r="B10" s="48">
        <v>15</v>
      </c>
      <c r="C10" s="49" t="str">
        <f>HSDR!O15</f>
        <v>H</v>
      </c>
      <c r="D10" s="49" t="str">
        <f>HSDR!P15</f>
        <v>S</v>
      </c>
      <c r="E10" s="49" t="str">
        <f>HSDR!Q15</f>
        <v>S</v>
      </c>
      <c r="F10" s="49" t="str">
        <f>HSDR!R15</f>
        <v>S</v>
      </c>
      <c r="G10" s="49" t="str">
        <f>HSDR!S15</f>
        <v>S</v>
      </c>
      <c r="H10" s="49" t="str">
        <f>HSDR!T15</f>
        <v>S</v>
      </c>
      <c r="I10" s="49" t="str">
        <f>HSDR!U15</f>
        <v>H</v>
      </c>
      <c r="J10" s="49" t="str">
        <f>HSDR!V15</f>
        <v>H</v>
      </c>
      <c r="K10" s="49" t="str">
        <f>HSDR!W15</f>
        <v>H</v>
      </c>
      <c r="L10" s="49" t="str">
        <f>HSDR!X15</f>
        <v>R</v>
      </c>
    </row>
    <row r="11" spans="2:12">
      <c r="B11" s="48">
        <v>16</v>
      </c>
      <c r="C11" s="49" t="str">
        <f>HSDR!O16</f>
        <v>H</v>
      </c>
      <c r="D11" s="49" t="str">
        <f>HSDR!P16</f>
        <v>S</v>
      </c>
      <c r="E11" s="49" t="str">
        <f>HSDR!Q16</f>
        <v>S</v>
      </c>
      <c r="F11" s="49" t="str">
        <f>HSDR!R16</f>
        <v>S</v>
      </c>
      <c r="G11" s="49" t="str">
        <f>HSDR!S16</f>
        <v>S</v>
      </c>
      <c r="H11" s="49" t="str">
        <f>HSDR!T16</f>
        <v>S</v>
      </c>
      <c r="I11" s="49" t="str">
        <f>HSDR!U16</f>
        <v>H</v>
      </c>
      <c r="J11" s="49" t="str">
        <f>HSDR!V16</f>
        <v>H</v>
      </c>
      <c r="K11" s="49" t="str">
        <f>HSDR!W16</f>
        <v>R</v>
      </c>
      <c r="L11" s="49" t="str">
        <f>HSDR!X16</f>
        <v>R</v>
      </c>
    </row>
    <row r="12" spans="2:12">
      <c r="B12" s="48" t="s">
        <v>21</v>
      </c>
      <c r="C12" s="49" t="str">
        <f>HSDR!O17</f>
        <v>S</v>
      </c>
      <c r="D12" s="49" t="str">
        <f>HSDR!P17</f>
        <v>S</v>
      </c>
      <c r="E12" s="49" t="str">
        <f>HSDR!Q17</f>
        <v>S</v>
      </c>
      <c r="F12" s="49" t="str">
        <f>HSDR!R17</f>
        <v>S</v>
      </c>
      <c r="G12" s="49" t="str">
        <f>HSDR!S17</f>
        <v>S</v>
      </c>
      <c r="H12" s="49" t="str">
        <f>HSDR!T17</f>
        <v>S</v>
      </c>
      <c r="I12" s="49" t="str">
        <f>HSDR!U17</f>
        <v>S</v>
      </c>
      <c r="J12" s="49" t="str">
        <f>HSDR!V17</f>
        <v>S</v>
      </c>
      <c r="K12" s="49" t="str">
        <f>HSDR!W17</f>
        <v>S</v>
      </c>
      <c r="L12" s="49" t="str">
        <f>HSDR!X17</f>
        <v>S</v>
      </c>
    </row>
    <row r="13" spans="2:12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>
      <c r="B14" s="48">
        <v>13</v>
      </c>
      <c r="C14" s="49" t="str">
        <f>HSDR!O36</f>
        <v>H</v>
      </c>
      <c r="D14" s="49" t="str">
        <f>HSDR!P36</f>
        <v>H</v>
      </c>
      <c r="E14" s="49" t="str">
        <f>HSDR!Q36</f>
        <v>H</v>
      </c>
      <c r="F14" s="49" t="str">
        <f>HSDR!R36</f>
        <v>H</v>
      </c>
      <c r="G14" s="49" t="str">
        <f>HSDR!S36</f>
        <v>H</v>
      </c>
      <c r="H14" s="49" t="str">
        <f>HSDR!T36</f>
        <v>D</v>
      </c>
      <c r="I14" s="49" t="str">
        <f>HSDR!U36</f>
        <v>H</v>
      </c>
      <c r="J14" s="49" t="str">
        <f>HSDR!V36</f>
        <v>H</v>
      </c>
      <c r="K14" s="49" t="str">
        <f>HSDR!W36</f>
        <v>H</v>
      </c>
      <c r="L14" s="49" t="str">
        <f>HSDR!X36</f>
        <v>H</v>
      </c>
    </row>
    <row r="15" spans="2:12">
      <c r="B15" s="48">
        <v>14</v>
      </c>
      <c r="C15" s="49" t="str">
        <f>HSDR!O37</f>
        <v>H</v>
      </c>
      <c r="D15" s="49" t="str">
        <f>HSDR!P37</f>
        <v>H</v>
      </c>
      <c r="E15" s="49" t="str">
        <f>HSDR!Q37</f>
        <v>H</v>
      </c>
      <c r="F15" s="49" t="str">
        <f>HSDR!R37</f>
        <v>H</v>
      </c>
      <c r="G15" s="49" t="str">
        <f>HSDR!S37</f>
        <v>D</v>
      </c>
      <c r="H15" s="49" t="str">
        <f>HSDR!T37</f>
        <v>D</v>
      </c>
      <c r="I15" s="49" t="str">
        <f>HSDR!U37</f>
        <v>H</v>
      </c>
      <c r="J15" s="49" t="str">
        <f>HSDR!V37</f>
        <v>H</v>
      </c>
      <c r="K15" s="49" t="str">
        <f>HSDR!W37</f>
        <v>H</v>
      </c>
      <c r="L15" s="49" t="str">
        <f>HSDR!X37</f>
        <v>H</v>
      </c>
    </row>
    <row r="16" spans="2:12">
      <c r="B16" s="48">
        <v>15</v>
      </c>
      <c r="C16" s="49" t="str">
        <f>HSDR!O38</f>
        <v>H</v>
      </c>
      <c r="D16" s="49" t="str">
        <f>HSDR!P38</f>
        <v>H</v>
      </c>
      <c r="E16" s="49" t="str">
        <f>HSDR!Q38</f>
        <v>H</v>
      </c>
      <c r="F16" s="49" t="str">
        <f>HSDR!R38</f>
        <v>H</v>
      </c>
      <c r="G16" s="49" t="str">
        <f>HSDR!S38</f>
        <v>D</v>
      </c>
      <c r="H16" s="49" t="str">
        <f>HSDR!T38</f>
        <v>D</v>
      </c>
      <c r="I16" s="49" t="str">
        <f>HSDR!U38</f>
        <v>H</v>
      </c>
      <c r="J16" s="49" t="str">
        <f>HSDR!V38</f>
        <v>H</v>
      </c>
      <c r="K16" s="49" t="str">
        <f>HSDR!W38</f>
        <v>H</v>
      </c>
      <c r="L16" s="49" t="str">
        <f>HSDR!X38</f>
        <v>H</v>
      </c>
    </row>
    <row r="17" spans="2:12">
      <c r="B17" s="48">
        <v>16</v>
      </c>
      <c r="C17" s="49" t="str">
        <f>HSDR!O39</f>
        <v>H</v>
      </c>
      <c r="D17" s="49" t="str">
        <f>HSDR!P39</f>
        <v>H</v>
      </c>
      <c r="E17" s="49" t="str">
        <f>HSDR!Q39</f>
        <v>H</v>
      </c>
      <c r="F17" s="49" t="str">
        <f>HSDR!R39</f>
        <v>D</v>
      </c>
      <c r="G17" s="49" t="str">
        <f>HSDR!S39</f>
        <v>D</v>
      </c>
      <c r="H17" s="49" t="str">
        <f>HSDR!T39</f>
        <v>D</v>
      </c>
      <c r="I17" s="49" t="str">
        <f>HSDR!U39</f>
        <v>H</v>
      </c>
      <c r="J17" s="49" t="str">
        <f>HSDR!V39</f>
        <v>H</v>
      </c>
      <c r="K17" s="49" t="str">
        <f>HSDR!W39</f>
        <v>H</v>
      </c>
      <c r="L17" s="49" t="str">
        <f>HSDR!X39</f>
        <v>H</v>
      </c>
    </row>
    <row r="18" spans="2:12">
      <c r="B18" s="48">
        <v>17</v>
      </c>
      <c r="C18" s="49" t="str">
        <f>HSDR!O40</f>
        <v>H</v>
      </c>
      <c r="D18" s="49" t="str">
        <f>HSDR!P40</f>
        <v>H</v>
      </c>
      <c r="E18" s="49" t="str">
        <f>HSDR!Q40</f>
        <v>D</v>
      </c>
      <c r="F18" s="49" t="str">
        <f>HSDR!R40</f>
        <v>D</v>
      </c>
      <c r="G18" s="49" t="str">
        <f>HSDR!S40</f>
        <v>D</v>
      </c>
      <c r="H18" s="49" t="str">
        <f>HSDR!T40</f>
        <v>D</v>
      </c>
      <c r="I18" s="49" t="str">
        <f>HSDR!U40</f>
        <v>H</v>
      </c>
      <c r="J18" s="49" t="str">
        <f>HSDR!V40</f>
        <v>H</v>
      </c>
      <c r="K18" s="49" t="str">
        <f>HSDR!W40</f>
        <v>H</v>
      </c>
      <c r="L18" s="49" t="str">
        <f>HSDR!X40</f>
        <v>H</v>
      </c>
    </row>
    <row r="19" spans="2:12">
      <c r="B19" s="48">
        <v>18</v>
      </c>
      <c r="C19" s="49" t="str">
        <f>HSDR!O41</f>
        <v>H</v>
      </c>
      <c r="D19" s="49" t="str">
        <f>HSDR!P41</f>
        <v>S</v>
      </c>
      <c r="E19" s="49" t="str">
        <f>HSDR!Q41</f>
        <v>D</v>
      </c>
      <c r="F19" s="49" t="str">
        <f>HSDR!R41</f>
        <v>D</v>
      </c>
      <c r="G19" s="49" t="str">
        <f>HSDR!S41</f>
        <v>D</v>
      </c>
      <c r="H19" s="49" t="str">
        <f>HSDR!T41</f>
        <v>D</v>
      </c>
      <c r="I19" s="49" t="str">
        <f>HSDR!U41</f>
        <v>S</v>
      </c>
      <c r="J19" s="49" t="str">
        <f>HSDR!V41</f>
        <v>S</v>
      </c>
      <c r="K19" s="49" t="str">
        <f>HSDR!W41</f>
        <v>H</v>
      </c>
      <c r="L19" s="49" t="str">
        <f>HSDR!X41</f>
        <v>H</v>
      </c>
    </row>
    <row r="20" spans="2:12">
      <c r="B20" s="48">
        <v>19</v>
      </c>
      <c r="C20" s="49" t="str">
        <f>HSDR!O42</f>
        <v>S</v>
      </c>
      <c r="D20" s="49" t="str">
        <f>HSDR!P42</f>
        <v>S</v>
      </c>
      <c r="E20" s="49" t="str">
        <f>HSDR!Q42</f>
        <v>S</v>
      </c>
      <c r="F20" s="49" t="str">
        <f>HSDR!R42</f>
        <v>S</v>
      </c>
      <c r="G20" s="49" t="str">
        <f>HSDR!S42</f>
        <v>S</v>
      </c>
      <c r="H20" s="49" t="str">
        <f>HSDR!T42</f>
        <v>S</v>
      </c>
      <c r="I20" s="49" t="str">
        <f>HSDR!U42</f>
        <v>S</v>
      </c>
      <c r="J20" s="49" t="str">
        <f>HSDR!V42</f>
        <v>S</v>
      </c>
      <c r="K20" s="49" t="str">
        <f>HSDR!W42</f>
        <v>S</v>
      </c>
      <c r="L20" s="49" t="str">
        <f>HSDR!X42</f>
        <v>S</v>
      </c>
    </row>
    <row r="21" spans="2:12">
      <c r="B21" s="48" t="s">
        <v>10</v>
      </c>
      <c r="C21" s="48" t="s">
        <v>22</v>
      </c>
      <c r="D21" s="48">
        <v>2</v>
      </c>
      <c r="E21" s="48">
        <v>3</v>
      </c>
      <c r="F21" s="48">
        <v>4</v>
      </c>
      <c r="G21" s="48">
        <v>5</v>
      </c>
      <c r="H21" s="48">
        <v>6</v>
      </c>
      <c r="I21" s="48">
        <v>7</v>
      </c>
      <c r="J21" s="48">
        <v>8</v>
      </c>
      <c r="K21" s="48">
        <v>9</v>
      </c>
      <c r="L21" s="48">
        <v>10</v>
      </c>
    </row>
    <row r="22" spans="2:12">
      <c r="B22" s="48" t="s">
        <v>22</v>
      </c>
      <c r="C22" s="49" t="str">
        <f>Pair!O2</f>
        <v>P</v>
      </c>
      <c r="D22" s="49" t="str">
        <f>Pair!P2</f>
        <v>P</v>
      </c>
      <c r="E22" s="49" t="str">
        <f>Pair!Q2</f>
        <v>P</v>
      </c>
      <c r="F22" s="49" t="str">
        <f>Pair!R2</f>
        <v>P</v>
      </c>
      <c r="G22" s="49" t="str">
        <f>Pair!S2</f>
        <v>P</v>
      </c>
      <c r="H22" s="49" t="str">
        <f>Pair!T2</f>
        <v>P</v>
      </c>
      <c r="I22" s="49" t="str">
        <f>Pair!U2</f>
        <v>P</v>
      </c>
      <c r="J22" s="49" t="str">
        <f>Pair!V2</f>
        <v>P</v>
      </c>
      <c r="K22" s="49" t="str">
        <f>Pair!W2</f>
        <v>P</v>
      </c>
      <c r="L22" s="49" t="str">
        <f>Pair!X2</f>
        <v>P</v>
      </c>
    </row>
    <row r="23" spans="2:12">
      <c r="B23" s="48">
        <v>2</v>
      </c>
      <c r="C23" s="49" t="str">
        <f>Pair!O3</f>
        <v>H</v>
      </c>
      <c r="D23" s="49" t="str">
        <f>Pair!P3</f>
        <v>P</v>
      </c>
      <c r="E23" s="49" t="str">
        <f>Pair!Q3</f>
        <v>P</v>
      </c>
      <c r="F23" s="49" t="str">
        <f>Pair!R3</f>
        <v>P</v>
      </c>
      <c r="G23" s="49" t="str">
        <f>Pair!S3</f>
        <v>P</v>
      </c>
      <c r="H23" s="49" t="str">
        <f>Pair!T3</f>
        <v>P</v>
      </c>
      <c r="I23" s="49" t="str">
        <f>Pair!U3</f>
        <v>P</v>
      </c>
      <c r="J23" s="49" t="str">
        <f>Pair!V3</f>
        <v>H</v>
      </c>
      <c r="K23" s="49" t="str">
        <f>Pair!W3</f>
        <v>H</v>
      </c>
      <c r="L23" s="49" t="str">
        <f>Pair!X3</f>
        <v>H</v>
      </c>
    </row>
    <row r="24" spans="2:12">
      <c r="B24" s="48">
        <v>3</v>
      </c>
      <c r="C24" s="49" t="str">
        <f>Pair!O4</f>
        <v>H</v>
      </c>
      <c r="D24" s="49" t="str">
        <f>Pair!P4</f>
        <v>P</v>
      </c>
      <c r="E24" s="49" t="str">
        <f>Pair!Q4</f>
        <v>P</v>
      </c>
      <c r="F24" s="49" t="str">
        <f>Pair!R4</f>
        <v>P</v>
      </c>
      <c r="G24" s="49" t="str">
        <f>Pair!S4</f>
        <v>P</v>
      </c>
      <c r="H24" s="49" t="str">
        <f>Pair!T4</f>
        <v>P</v>
      </c>
      <c r="I24" s="49" t="str">
        <f>Pair!U4</f>
        <v>P</v>
      </c>
      <c r="J24" s="49" t="str">
        <f>Pair!V4</f>
        <v>H</v>
      </c>
      <c r="K24" s="49" t="str">
        <f>Pair!W4</f>
        <v>H</v>
      </c>
      <c r="L24" s="49" t="str">
        <f>Pair!X4</f>
        <v>H</v>
      </c>
    </row>
    <row r="25" spans="2:12">
      <c r="B25" s="48">
        <v>4</v>
      </c>
      <c r="C25" s="49" t="str">
        <f>Pair!O5</f>
        <v>H</v>
      </c>
      <c r="D25" s="49" t="str">
        <f>Pair!P5</f>
        <v>H</v>
      </c>
      <c r="E25" s="49" t="str">
        <f>Pair!Q5</f>
        <v>H</v>
      </c>
      <c r="F25" s="49" t="str">
        <f>Pair!R5</f>
        <v>H</v>
      </c>
      <c r="G25" s="49" t="str">
        <f>Pair!S5</f>
        <v>P</v>
      </c>
      <c r="H25" s="49" t="str">
        <f>Pair!T5</f>
        <v>P</v>
      </c>
      <c r="I25" s="49" t="str">
        <f>Pair!U5</f>
        <v>H</v>
      </c>
      <c r="J25" s="49" t="str">
        <f>Pair!V5</f>
        <v>H</v>
      </c>
      <c r="K25" s="49" t="str">
        <f>Pair!W5</f>
        <v>H</v>
      </c>
      <c r="L25" s="49" t="str">
        <f>Pair!X5</f>
        <v>H</v>
      </c>
    </row>
    <row r="26" spans="2:12">
      <c r="B26" s="48">
        <v>5</v>
      </c>
      <c r="C26" s="49" t="str">
        <f>Pair!O6</f>
        <v>H</v>
      </c>
      <c r="D26" s="49" t="str">
        <f>Pair!P6</f>
        <v>D</v>
      </c>
      <c r="E26" s="49" t="str">
        <f>Pair!Q6</f>
        <v>D</v>
      </c>
      <c r="F26" s="49" t="str">
        <f>Pair!R6</f>
        <v>D</v>
      </c>
      <c r="G26" s="49" t="str">
        <f>Pair!S6</f>
        <v>D</v>
      </c>
      <c r="H26" s="49" t="str">
        <f>Pair!T6</f>
        <v>D</v>
      </c>
      <c r="I26" s="49" t="str">
        <f>Pair!U6</f>
        <v>D</v>
      </c>
      <c r="J26" s="49" t="str">
        <f>Pair!V6</f>
        <v>D</v>
      </c>
      <c r="K26" s="49" t="str">
        <f>Pair!W6</f>
        <v>D</v>
      </c>
      <c r="L26" s="49" t="str">
        <f>Pair!X6</f>
        <v>H</v>
      </c>
    </row>
    <row r="27" spans="2:12">
      <c r="B27" s="48">
        <v>6</v>
      </c>
      <c r="C27" s="49" t="str">
        <f>Pair!O7</f>
        <v>H</v>
      </c>
      <c r="D27" s="49" t="str">
        <f>Pair!P7</f>
        <v>H</v>
      </c>
      <c r="E27" s="49" t="str">
        <f>Pair!Q7</f>
        <v>P</v>
      </c>
      <c r="F27" s="49" t="str">
        <f>Pair!R7</f>
        <v>P</v>
      </c>
      <c r="G27" s="49" t="str">
        <f>Pair!S7</f>
        <v>P</v>
      </c>
      <c r="H27" s="49" t="str">
        <f>Pair!T7</f>
        <v>P</v>
      </c>
      <c r="I27" s="49" t="str">
        <f>Pair!U7</f>
        <v>H</v>
      </c>
      <c r="J27" s="49" t="str">
        <f>Pair!V7</f>
        <v>H</v>
      </c>
      <c r="K27" s="49" t="str">
        <f>Pair!W7</f>
        <v>H</v>
      </c>
      <c r="L27" s="49" t="str">
        <f>Pair!X7</f>
        <v>H</v>
      </c>
    </row>
    <row r="28" spans="2:12">
      <c r="B28" s="48">
        <v>7</v>
      </c>
      <c r="C28" s="49" t="str">
        <f>Pair!O8</f>
        <v>H</v>
      </c>
      <c r="D28" s="49" t="str">
        <f>Pair!P8</f>
        <v>P</v>
      </c>
      <c r="E28" s="49" t="str">
        <f>Pair!Q8</f>
        <v>P</v>
      </c>
      <c r="F28" s="49" t="str">
        <f>Pair!R8</f>
        <v>P</v>
      </c>
      <c r="G28" s="49" t="str">
        <f>Pair!S8</f>
        <v>P</v>
      </c>
      <c r="H28" s="49" t="str">
        <f>Pair!T8</f>
        <v>P</v>
      </c>
      <c r="I28" s="49" t="str">
        <f>Pair!U8</f>
        <v>P</v>
      </c>
      <c r="J28" s="49" t="str">
        <f>Pair!V8</f>
        <v>H</v>
      </c>
      <c r="K28" s="49" t="str">
        <f>Pair!W8</f>
        <v>H</v>
      </c>
      <c r="L28" s="49" t="str">
        <f>Pair!X8</f>
        <v>H</v>
      </c>
    </row>
    <row r="29" spans="2:12">
      <c r="B29" s="48">
        <v>8</v>
      </c>
      <c r="C29" s="49" t="str">
        <f>Pair!O9</f>
        <v>P</v>
      </c>
      <c r="D29" s="49" t="str">
        <f>Pair!P9</f>
        <v>P</v>
      </c>
      <c r="E29" s="49" t="str">
        <f>Pair!Q9</f>
        <v>P</v>
      </c>
      <c r="F29" s="49" t="str">
        <f>Pair!R9</f>
        <v>P</v>
      </c>
      <c r="G29" s="49" t="str">
        <f>Pair!S9</f>
        <v>P</v>
      </c>
      <c r="H29" s="49" t="str">
        <f>Pair!T9</f>
        <v>P</v>
      </c>
      <c r="I29" s="49" t="str">
        <f>Pair!U9</f>
        <v>P</v>
      </c>
      <c r="J29" s="49" t="str">
        <f>Pair!V9</f>
        <v>P</v>
      </c>
      <c r="K29" s="49" t="str">
        <f>Pair!W9</f>
        <v>R</v>
      </c>
      <c r="L29" s="49" t="str">
        <f>Pair!X9</f>
        <v>R</v>
      </c>
    </row>
    <row r="30" spans="2:12">
      <c r="B30" s="48">
        <v>9</v>
      </c>
      <c r="C30" s="49" t="str">
        <f>Pair!O10</f>
        <v>S</v>
      </c>
      <c r="D30" s="49" t="str">
        <f>Pair!P10</f>
        <v>P</v>
      </c>
      <c r="E30" s="49" t="str">
        <f>Pair!Q10</f>
        <v>P</v>
      </c>
      <c r="F30" s="49" t="str">
        <f>Pair!R10</f>
        <v>P</v>
      </c>
      <c r="G30" s="49" t="str">
        <f>Pair!S10</f>
        <v>P</v>
      </c>
      <c r="H30" s="49" t="str">
        <f>Pair!T10</f>
        <v>P</v>
      </c>
      <c r="I30" s="49" t="str">
        <f>Pair!U10</f>
        <v>S</v>
      </c>
      <c r="J30" s="49" t="str">
        <f>Pair!V10</f>
        <v>P</v>
      </c>
      <c r="K30" s="49" t="str">
        <f>Pair!W10</f>
        <v>P</v>
      </c>
      <c r="L30" s="49" t="str">
        <f>Pair!X10</f>
        <v>S</v>
      </c>
    </row>
    <row r="31" spans="2:12">
      <c r="B31" s="48">
        <v>10</v>
      </c>
      <c r="C31" s="49" t="str">
        <f>Pair!O11</f>
        <v>S</v>
      </c>
      <c r="D31" s="49" t="str">
        <f>Pair!P11</f>
        <v>S</v>
      </c>
      <c r="E31" s="49" t="str">
        <f>Pair!Q11</f>
        <v>S</v>
      </c>
      <c r="F31" s="49" t="str">
        <f>Pair!R11</f>
        <v>S</v>
      </c>
      <c r="G31" s="49" t="str">
        <f>Pair!S11</f>
        <v>S</v>
      </c>
      <c r="H31" s="49" t="str">
        <f>Pair!T11</f>
        <v>P</v>
      </c>
      <c r="I31" s="49" t="str">
        <f>Pair!U11</f>
        <v>S</v>
      </c>
      <c r="J31" s="49" t="str">
        <f>Pair!V11</f>
        <v>S</v>
      </c>
      <c r="K31" s="49" t="str">
        <f>Pair!W11</f>
        <v>S</v>
      </c>
      <c r="L31" s="49" t="str">
        <f>Pair!X11</f>
        <v>S</v>
      </c>
    </row>
    <row r="32" spans="2:12">
      <c r="B32" s="288" t="str">
        <f>"EV = " &amp; EV!$H$46</f>
        <v>EV = -0.00531417925590545</v>
      </c>
      <c r="C32" s="288"/>
      <c r="D32" s="288"/>
      <c r="E32" s="288"/>
      <c r="F32" s="288"/>
      <c r="G32" s="288"/>
      <c r="H32" s="288"/>
      <c r="I32" s="288"/>
      <c r="J32" s="288"/>
      <c r="K32" s="288"/>
      <c r="L32" s="288"/>
    </row>
    <row r="33" spans="2:12">
      <c r="B33" s="288" t="str">
        <f>"EV = " &amp; EV!H46*100 &amp; " %"</f>
        <v>EV = -0.531417925590545 %</v>
      </c>
      <c r="C33" s="288"/>
      <c r="D33" s="288"/>
      <c r="E33" s="288"/>
      <c r="F33" s="288"/>
      <c r="G33" s="288"/>
      <c r="H33" s="288"/>
      <c r="I33" s="288"/>
      <c r="J33" s="288"/>
      <c r="K33" s="288"/>
      <c r="L33" s="288"/>
    </row>
    <row r="34" spans="2:12">
      <c r="B34" s="295" t="s">
        <v>24</v>
      </c>
      <c r="C34" s="295"/>
      <c r="D34" s="295"/>
      <c r="E34" s="295"/>
      <c r="F34" s="295"/>
      <c r="G34" s="295"/>
      <c r="H34" s="295"/>
      <c r="I34" s="295"/>
      <c r="J34" s="295"/>
      <c r="K34" s="295"/>
      <c r="L34" s="295"/>
    </row>
    <row r="35" spans="2:12">
      <c r="B35" s="296" t="s">
        <v>25</v>
      </c>
      <c r="C35" s="296"/>
      <c r="D35" s="296"/>
      <c r="E35" s="296"/>
      <c r="F35" s="296"/>
      <c r="G35" s="296"/>
      <c r="H35" s="296"/>
      <c r="I35" s="296"/>
      <c r="J35" s="296"/>
      <c r="K35" s="296"/>
      <c r="L35" s="296"/>
    </row>
    <row r="36" spans="2:12">
      <c r="B36" s="289" t="s">
        <v>26</v>
      </c>
      <c r="C36" s="289"/>
      <c r="D36" s="289"/>
      <c r="E36" s="289"/>
      <c r="F36" s="289"/>
      <c r="G36" s="289"/>
      <c r="H36" s="289"/>
      <c r="I36" s="289"/>
      <c r="J36" s="289"/>
      <c r="K36" s="289"/>
      <c r="L36" s="289"/>
    </row>
    <row r="37" spans="2:12">
      <c r="B37" s="290" t="s">
        <v>27</v>
      </c>
      <c r="C37" s="290"/>
      <c r="D37" s="290"/>
      <c r="E37" s="290"/>
      <c r="F37" s="290"/>
      <c r="G37" s="290"/>
      <c r="H37" s="290"/>
      <c r="I37" s="290"/>
      <c r="J37" s="290"/>
      <c r="K37" s="290"/>
      <c r="L37" s="290"/>
    </row>
    <row r="38" spans="2:12">
      <c r="B38" s="288" t="s">
        <v>28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8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6" type="noConversion"/>
  <conditionalFormatting sqref="C3:L12 C22:L31 C14:L20">
    <cfRule type="containsText" dxfId="515" priority="4" operator="containsText" text="S">
      <formula>NOT(ISERROR(SEARCH("S",C3)))</formula>
    </cfRule>
    <cfRule type="containsText" dxfId="514" priority="5" operator="containsText" text="H">
      <formula>NOT(ISERROR(SEARCH("H",C3)))</formula>
    </cfRule>
  </conditionalFormatting>
  <conditionalFormatting sqref="C3:L12 C22:L31 C14:L20">
    <cfRule type="containsText" dxfId="513" priority="3" operator="containsText" text="D">
      <formula>NOT(ISERROR(SEARCH("D",C3)))</formula>
    </cfRule>
  </conditionalFormatting>
  <conditionalFormatting sqref="C3:L12 C22:L31 C14:L20">
    <cfRule type="containsText" dxfId="512" priority="2" operator="containsText" text="R">
      <formula>NOT(ISERROR(SEARCH("R",C3)))</formula>
    </cfRule>
  </conditionalFormatting>
  <conditionalFormatting sqref="C3:L12 C22:L31 C14:L20">
    <cfRule type="containsText" dxfId="511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47"/>
  <sheetViews>
    <sheetView topLeftCell="A21" workbookViewId="0">
      <selection activeCell="J43" sqref="J43:L45"/>
    </sheetView>
  </sheetViews>
  <sheetFormatPr baseColWidth="10" defaultColWidth="8.83203125" defaultRowHeight="15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>
      <c r="A1" s="310" t="s">
        <v>131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2"/>
    </row>
    <row r="2" spans="1:12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>
      <c r="A3" s="45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6">
        <f>Prob!K3*ER!K3</f>
        <v>-1.0534476300912863E-3</v>
      </c>
      <c r="L3" s="46">
        <f>SUM(B3:K3)</f>
        <v>-2.0340445373895734E-3</v>
      </c>
    </row>
    <row r="4" spans="1:12">
      <c r="A4" s="45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6">
        <f>Prob!K4*ER!K4</f>
        <v>-1.1352524868291438E-3</v>
      </c>
      <c r="L4" s="46">
        <f t="shared" ref="L4:L38" si="0">SUM(B4:K4)</f>
        <v>-2.2652183377387006E-3</v>
      </c>
    </row>
    <row r="5" spans="1:12">
      <c r="A5" s="45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6">
        <f>Prob!K5*ER!K5</f>
        <v>-2.1448310615342948E-3</v>
      </c>
      <c r="L5" s="46">
        <f t="shared" si="0"/>
        <v>-3.940583851351845E-3</v>
      </c>
    </row>
    <row r="6" spans="1:12">
      <c r="A6" s="45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6">
        <f>Prob!K6*ER!K6</f>
        <v>-1.6764124318560901E-3</v>
      </c>
      <c r="L6" s="46">
        <f t="shared" si="0"/>
        <v>-1.8831040942712833E-3</v>
      </c>
    </row>
    <row r="7" spans="1:12">
      <c r="A7" s="45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6">
        <f>Prob!K7*ER!K7</f>
        <v>-1.5423290376342085E-3</v>
      </c>
      <c r="L7" s="46">
        <f t="shared" si="0"/>
        <v>1.488853514186476E-3</v>
      </c>
    </row>
    <row r="8" spans="1:12">
      <c r="A8" s="45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6">
        <f>Prob!K8*ER!K8</f>
        <v>2.5520306136935081E-4</v>
      </c>
      <c r="L8" s="46">
        <f t="shared" si="0"/>
        <v>8.9863976100535148E-3</v>
      </c>
    </row>
    <row r="9" spans="1:12">
      <c r="A9" s="45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6">
        <f>Prob!K9*ER!K9</f>
        <v>2.4158982992850461E-3</v>
      </c>
      <c r="L9" s="46">
        <f t="shared" si="0"/>
        <v>1.6897178919161645E-2</v>
      </c>
    </row>
    <row r="10" spans="1:12">
      <c r="A10" s="45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6">
        <f>Prob!K10*ER!K10</f>
        <v>-8.9654035640879173E-3</v>
      </c>
      <c r="L10" s="46">
        <f t="shared" si="0"/>
        <v>-2.2259051921015873E-2</v>
      </c>
    </row>
    <row r="11" spans="1:12">
      <c r="A11" s="45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6">
        <f>Prob!K11*ER!K11</f>
        <v>-1.0005631019124215E-2</v>
      </c>
      <c r="L11" s="46">
        <f t="shared" si="0"/>
        <v>-2.4863472870603857E-2</v>
      </c>
    </row>
    <row r="12" spans="1:12">
      <c r="A12" s="45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6">
        <f>Prob!K12*ER!K12</f>
        <v>-9.4041912969312826E-3</v>
      </c>
      <c r="L12" s="46">
        <f t="shared" si="0"/>
        <v>-2.3090525292320911E-2</v>
      </c>
    </row>
    <row r="13" spans="1:12">
      <c r="A13" s="45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6">
        <f>Prob!K13*ER!K13</f>
        <v>-1.0083680543398343E-2</v>
      </c>
      <c r="L13" s="46">
        <f t="shared" si="0"/>
        <v>-2.4653124020063928E-2</v>
      </c>
    </row>
    <row r="14" spans="1:12">
      <c r="A14" s="45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6">
        <f>Prob!K14*ER!K14</f>
        <v>-8.4030671194986178E-3</v>
      </c>
      <c r="L14" s="46">
        <f t="shared" si="0"/>
        <v>-2.1185197322198514E-2</v>
      </c>
    </row>
    <row r="15" spans="1:12">
      <c r="A15" s="45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6">
        <f>Prob!K15*ER!K15</f>
        <v>-7.053881316684764E-3</v>
      </c>
      <c r="L15" s="46">
        <f t="shared" si="0"/>
        <v>-1.4458646310944241E-2</v>
      </c>
    </row>
    <row r="16" spans="1:12">
      <c r="A16" s="45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6">
        <f>Prob!K16*ER!K16</f>
        <v>-2.3972435761301066E-3</v>
      </c>
      <c r="L16" s="46">
        <f t="shared" si="0"/>
        <v>1.9063530746387921E-3</v>
      </c>
    </row>
    <row r="17" spans="1:12">
      <c r="A17" s="45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6">
        <f>Prob!K17*ER!K17</f>
        <v>8.4861790108759795E-4</v>
      </c>
      <c r="L17" s="46">
        <f t="shared" si="0"/>
        <v>1.482757827878811E-2</v>
      </c>
    </row>
    <row r="18" spans="1:12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>
      <c r="A19" s="45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6">
        <f>Prob!K19*ER!K19</f>
        <v>-3.5242920090342321E-4</v>
      </c>
      <c r="L19" s="46">
        <f t="shared" si="0"/>
        <v>2.2601077449983911E-4</v>
      </c>
    </row>
    <row r="20" spans="1:12">
      <c r="A20" s="45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6">
        <f>Prob!K20*ER!K20</f>
        <v>-4.6877949262433521E-4</v>
      </c>
      <c r="L20" s="46">
        <f t="shared" si="0"/>
        <v>-9.4073709590627758E-5</v>
      </c>
    </row>
    <row r="21" spans="1:12">
      <c r="A21" s="45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6">
        <f>Prob!K21*ER!K21</f>
        <v>-5.838593225019333E-4</v>
      </c>
      <c r="L21" s="46">
        <f t="shared" si="0"/>
        <v>-4.0016011297955913E-4</v>
      </c>
    </row>
    <row r="22" spans="1:12">
      <c r="A22" s="45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6">
        <f>Prob!K22*ER!K22</f>
        <v>-6.9725656114791085E-4</v>
      </c>
      <c r="L22" s="46">
        <f t="shared" si="0"/>
        <v>-6.8163281120155899E-4</v>
      </c>
    </row>
    <row r="23" spans="1:12">
      <c r="A23" s="45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6">
        <f>Prob!K23*ER!K23</f>
        <v>-6.6171456596158867E-4</v>
      </c>
      <c r="L23" s="46">
        <f t="shared" si="0"/>
        <v>-3.7173445578453709E-4</v>
      </c>
    </row>
    <row r="24" spans="1:12">
      <c r="A24" s="45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6">
        <f>Prob!K24*ER!K24</f>
        <v>-4.8337172454427865E-4</v>
      </c>
      <c r="L24" s="46">
        <f t="shared" si="0"/>
        <v>9.3086610512573985E-4</v>
      </c>
    </row>
    <row r="25" spans="1:12">
      <c r="A25" s="45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6">
        <f>Prob!K25*ER!K25</f>
        <v>2.1215447527189949E-4</v>
      </c>
      <c r="L25" s="46">
        <f t="shared" si="0"/>
        <v>3.7068945696970275E-3</v>
      </c>
    </row>
    <row r="26" spans="1:12">
      <c r="A26" s="45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6">
        <f>Prob!K26*ER!K26</f>
        <v>1.8639265565261877E-3</v>
      </c>
      <c r="L26" s="46">
        <f t="shared" si="0"/>
        <v>7.4195144453876281E-3</v>
      </c>
    </row>
    <row r="27" spans="1:12">
      <c r="A27" s="45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6">
        <f>Prob!K27*ER!K27</f>
        <v>2.0167361086796686E-2</v>
      </c>
      <c r="L27" s="46">
        <f t="shared" si="0"/>
        <v>6.7644690311963893E-2</v>
      </c>
    </row>
    <row r="28" spans="1:12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>
      <c r="A29" s="45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6">
        <f>Prob!K29*ER!K29</f>
        <v>3.0198728741063065E-4</v>
      </c>
      <c r="L29" s="46">
        <f t="shared" si="0"/>
        <v>2.1014522029106147E-3</v>
      </c>
    </row>
    <row r="30" spans="1:12">
      <c r="A30" s="45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6">
        <f>Prob!K30*ER!K30</f>
        <v>-4.8602989724842998E-4</v>
      </c>
      <c r="L30" s="46">
        <f t="shared" si="0"/>
        <v>-5.9038409343442849E-4</v>
      </c>
    </row>
    <row r="31" spans="1:12">
      <c r="A31" s="45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6">
        <f>Prob!K31*ER!K31</f>
        <v>-5.6762624341457192E-4</v>
      </c>
      <c r="L31" s="46">
        <f t="shared" si="0"/>
        <v>-8.5196727775369637E-4</v>
      </c>
    </row>
    <row r="32" spans="1:12">
      <c r="A32" s="45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6">
        <f>Prob!K32*ER!K32</f>
        <v>-4.1910310796402253E-4</v>
      </c>
      <c r="L32" s="46">
        <f t="shared" si="0"/>
        <v>-4.3021369039153976E-4</v>
      </c>
    </row>
    <row r="33" spans="1:12">
      <c r="A33" s="45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6">
        <f>Prob!K33*ER!K33</f>
        <v>4.2533843561558463E-5</v>
      </c>
      <c r="L33" s="46">
        <f t="shared" si="0"/>
        <v>1.4977329350089193E-3</v>
      </c>
    </row>
    <row r="34" spans="1:12">
      <c r="A34" s="45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6">
        <f>Prob!K34*ER!K34</f>
        <v>-6.4038596886342258E-4</v>
      </c>
      <c r="L34" s="46">
        <f t="shared" si="0"/>
        <v>-1.2786253008636671E-3</v>
      </c>
    </row>
    <row r="35" spans="1:12">
      <c r="A35" s="45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6">
        <f>Prob!K35*ER!K35</f>
        <v>-7.8368260807760678E-4</v>
      </c>
      <c r="L35" s="46">
        <f t="shared" si="0"/>
        <v>-1.3894912770312001E-3</v>
      </c>
    </row>
    <row r="36" spans="1:12">
      <c r="A36" s="45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6">
        <f>Prob!K36*ER!K36</f>
        <v>-8.4030671194986189E-4</v>
      </c>
      <c r="L36" s="46">
        <f t="shared" si="0"/>
        <v>-9.566676870303158E-4</v>
      </c>
    </row>
    <row r="37" spans="1:12">
      <c r="A37" s="45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6">
        <f>Prob!K37*ER!K37</f>
        <v>-2.9965544701626332E-4</v>
      </c>
      <c r="L37" s="46">
        <f t="shared" si="0"/>
        <v>4.6261466136944551E-4</v>
      </c>
    </row>
    <row r="38" spans="1:12" ht="16" thickBot="1">
      <c r="A38" s="67">
        <v>10</v>
      </c>
      <c r="B38" s="68">
        <f>Prob!B38*ER!B38</f>
        <v>3.3047766721608471E-3</v>
      </c>
      <c r="C38" s="68">
        <f>Prob!C38*ER!C38</f>
        <v>4.6608034608417942E-3</v>
      </c>
      <c r="D38" s="68">
        <f>Prob!D38*ER!D38</f>
        <v>4.7357093800745121E-3</v>
      </c>
      <c r="E38" s="68">
        <f>Prob!E38*ER!E38</f>
        <v>4.8142009063127681E-3</v>
      </c>
      <c r="F38" s="68">
        <f>Prob!F38*ER!F38</f>
        <v>4.8820004779812475E-3</v>
      </c>
      <c r="G38" s="68">
        <f>Prob!G38*ER!G38</f>
        <v>5.1346365927009054E-3</v>
      </c>
      <c r="H38" s="68">
        <f>Prob!H38*ER!H38</f>
        <v>5.631149578786891E-3</v>
      </c>
      <c r="I38" s="68">
        <f>Prob!I38*ER!I38</f>
        <v>5.766519141024295E-3</v>
      </c>
      <c r="J38" s="68">
        <f>Prob!J38*ER!J38</f>
        <v>5.5228538611458997E-3</v>
      </c>
      <c r="K38" s="167">
        <f>Prob!K38*ER!K38</f>
        <v>1.4911412452209501E-2</v>
      </c>
      <c r="L38" s="167">
        <f t="shared" si="0"/>
        <v>5.9364062523238656E-2</v>
      </c>
    </row>
    <row r="39" spans="1:12" ht="16" thickBot="1">
      <c r="A39" s="168" t="s">
        <v>2</v>
      </c>
      <c r="B39" s="69">
        <f>SUM(B3:B17,B19:B27,B29:B38)</f>
        <v>-3.4694829422739271E-3</v>
      </c>
      <c r="C39" s="69">
        <f t="shared" ref="C39:K39" si="1">SUM(C3:C17,C19:C27,C29:C38)</f>
        <v>6.8705002514141827E-3</v>
      </c>
      <c r="D39" s="69">
        <f t="shared" si="1"/>
        <v>9.390470506118534E-3</v>
      </c>
      <c r="E39" s="69">
        <f t="shared" si="1"/>
        <v>1.2054073430888084E-2</v>
      </c>
      <c r="F39" s="69">
        <f t="shared" si="1"/>
        <v>1.4985353290843443E-2</v>
      </c>
      <c r="G39" s="69">
        <f t="shared" si="1"/>
        <v>1.7870181437327503E-2</v>
      </c>
      <c r="H39" s="69">
        <f t="shared" si="1"/>
        <v>1.0973317833008221E-2</v>
      </c>
      <c r="I39" s="69">
        <f t="shared" si="1"/>
        <v>4.4008129108684515E-3</v>
      </c>
      <c r="J39" s="69">
        <f t="shared" si="1"/>
        <v>-3.1624687936245869E-3</v>
      </c>
      <c r="K39" s="70">
        <f t="shared" si="1"/>
        <v>-3.0130476972499463E-2</v>
      </c>
      <c r="L39" s="70">
        <f>SUM(L3:L17,L19:L27,L29:L38)</f>
        <v>3.9782280952070474E-2</v>
      </c>
    </row>
    <row r="40" spans="1:1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>
      <c r="F41" s="313" t="s">
        <v>11</v>
      </c>
      <c r="G41" s="314"/>
      <c r="H41" s="39">
        <f>Blackjack!C3*ER!C40</f>
        <v>-4.5096460207975919E-2</v>
      </c>
    </row>
    <row r="42" spans="1:12" ht="16" thickBot="1"/>
    <row r="43" spans="1:12">
      <c r="B43" s="318" t="s">
        <v>16</v>
      </c>
      <c r="C43" s="319"/>
      <c r="D43" s="115">
        <f>SUM(B3:K17)</f>
        <v>-9.6526607161070171E-2</v>
      </c>
      <c r="F43" s="164" t="s">
        <v>29</v>
      </c>
      <c r="G43" s="165"/>
      <c r="H43" s="50">
        <f>H41</f>
        <v>-4.5096460207975919E-2</v>
      </c>
      <c r="J43" s="315">
        <f>SUM(D43:D45)</f>
        <v>3.9782280952070467E-2</v>
      </c>
      <c r="K43" s="112" t="s">
        <v>69</v>
      </c>
      <c r="L43" s="115">
        <f>SUMIF($B$3:$K$17,"&gt;0")+SUMIF($B$19:$K$27,"&gt;0")+ SUMIF($B$29:$K$38,"&gt;0")</f>
        <v>0.19763611356035593</v>
      </c>
    </row>
    <row r="44" spans="1:12" ht="16" thickBot="1">
      <c r="B44" s="320" t="s">
        <v>17</v>
      </c>
      <c r="C44" s="321"/>
      <c r="D44" s="166">
        <f>SUM(B19:K27)</f>
        <v>7.8380375117117845E-2</v>
      </c>
      <c r="F44" s="153" t="s">
        <v>115</v>
      </c>
      <c r="G44" s="154"/>
      <c r="H44" s="50">
        <f>IF(Rules!$B$15=Rules!$E$15,'Three 7 Cards'!$D$2,IF(Rules!$B$15=Rules!$F$15,2*'Three 7 Cards'!$D$2,0))</f>
        <v>0</v>
      </c>
      <c r="J44" s="316"/>
      <c r="K44" s="113" t="s">
        <v>70</v>
      </c>
      <c r="L44" s="116">
        <f>SUMIF($B$3:$K$17,"&lt;0")+SUMIF($B$19:$K$27,"&lt;0")+ SUMIF($B$29:$K$38,"&lt;0")+H41</f>
        <v>-0.20295029281626137</v>
      </c>
    </row>
    <row r="45" spans="1:12" ht="16" thickBot="1">
      <c r="B45" s="322" t="s">
        <v>18</v>
      </c>
      <c r="C45" s="323"/>
      <c r="D45" s="116">
        <f>SUM(B29:K38)</f>
        <v>5.7928512996022793E-2</v>
      </c>
      <c r="F45" s="153" t="s">
        <v>112</v>
      </c>
      <c r="G45" s="154"/>
      <c r="H45" s="50">
        <f>IF(Rules!$B$16=Rules!$E$16,'5 Cards'!$G$122,IF(Rules!$B$16=Rules!$F$16,2*'5 Cards'!$G$122,0))</f>
        <v>0</v>
      </c>
      <c r="J45" s="317"/>
      <c r="K45" s="113" t="s">
        <v>2</v>
      </c>
      <c r="L45" s="116">
        <f>L43+L44</f>
        <v>-5.3141792559054379E-3</v>
      </c>
    </row>
    <row r="46" spans="1:12" ht="16" thickBot="1">
      <c r="F46" s="162" t="s">
        <v>19</v>
      </c>
      <c r="G46" s="163"/>
      <c r="H46" s="51">
        <f>SUM(D43:D45,H43:H45)</f>
        <v>-5.3141792559054518E-3</v>
      </c>
    </row>
    <row r="47" spans="1:12" ht="16" thickBot="1">
      <c r="H47" s="92">
        <f>H46</f>
        <v>-5.3141792559054518E-3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510" priority="15" operator="containsText" text="R">
      <formula>NOT(ISERROR(SEARCH("R",B3)))</formula>
    </cfRule>
    <cfRule type="containsText" dxfId="509" priority="16" operator="containsText" text="D">
      <formula>NOT(ISERROR(SEARCH("D",B3)))</formula>
    </cfRule>
    <cfRule type="containsText" dxfId="508" priority="17" operator="containsText" text="S">
      <formula>NOT(ISERROR(SEARCH("S",B3)))</formula>
    </cfRule>
    <cfRule type="containsText" dxfId="507" priority="18" operator="containsText" text="H">
      <formula>NOT(ISERROR(SEARCH("H",B3)))</formula>
    </cfRule>
  </conditionalFormatting>
  <conditionalFormatting sqref="B29:K40 B19:L27 L29:L39 B3:L17">
    <cfRule type="containsText" dxfId="506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P24" sqref="P24"/>
    </sheetView>
  </sheetViews>
  <sheetFormatPr baseColWidth="10" defaultColWidth="8.83203125" defaultRowHeight="15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9" ht="16" thickBot="1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6" thickBot="1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328" t="s">
        <v>195</v>
      </c>
      <c r="N2" s="329"/>
      <c r="O2" s="329"/>
      <c r="P2" s="329"/>
      <c r="Q2" s="329"/>
      <c r="R2" s="330"/>
    </row>
    <row r="3" spans="1:19" ht="16" customHeight="1" thickBot="1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34"/>
      <c r="N3" s="335"/>
      <c r="O3" s="239" t="s">
        <v>8</v>
      </c>
      <c r="P3" s="240" t="s">
        <v>37</v>
      </c>
      <c r="Q3" s="240" t="s">
        <v>36</v>
      </c>
      <c r="R3" s="241" t="s">
        <v>38</v>
      </c>
    </row>
    <row r="4" spans="1:19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36" t="s">
        <v>35</v>
      </c>
      <c r="N4" s="337"/>
      <c r="O4" s="242">
        <f>-(SUMIF(B2:K16,"&lt;0")+SUMIF(B18:K26,"&lt;0")+SUMIF(B28:K37,"&lt;0")+C46)</f>
        <v>0.60218479745106923</v>
      </c>
      <c r="P4" s="243">
        <f>O4</f>
        <v>0.60218479745106923</v>
      </c>
      <c r="Q4" s="244">
        <f>O4</f>
        <v>0.60218479745106923</v>
      </c>
      <c r="R4" s="245">
        <f>ROUND(Q4*10,0)</f>
        <v>6</v>
      </c>
    </row>
    <row r="5" spans="1:19" ht="16" thickBot="1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38" t="s">
        <v>34</v>
      </c>
      <c r="N5" s="339"/>
      <c r="O5" s="246">
        <f>SUMIF(B2:K16,"&gt;0")+SUMIF(B18:K26,"&gt;0")+SUMIF(B28:K37,"&gt;0")</f>
        <v>0.3978152025489306</v>
      </c>
      <c r="P5" s="247">
        <f>O5</f>
        <v>0.3978152025489306</v>
      </c>
      <c r="Q5" s="248">
        <f>O5</f>
        <v>0.3978152025489306</v>
      </c>
      <c r="R5" s="249">
        <f>ROUND(Q5*10,0)</f>
        <v>4</v>
      </c>
    </row>
    <row r="6" spans="1:19" ht="16" thickBot="1">
      <c r="A6" s="45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24" t="s">
        <v>2</v>
      </c>
      <c r="N6" s="325"/>
      <c r="O6" s="250">
        <f>SUM(O4:O5)</f>
        <v>0.99999999999999978</v>
      </c>
      <c r="P6" s="251">
        <f>O6</f>
        <v>0.99999999999999978</v>
      </c>
      <c r="Q6" s="252">
        <f>O6</f>
        <v>0.99999999999999978</v>
      </c>
      <c r="R6" s="253">
        <f>ROUND(Q6*10,0)</f>
        <v>10</v>
      </c>
    </row>
    <row r="7" spans="1:19" ht="16" thickBot="1">
      <c r="A7" s="45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26" t="s">
        <v>39</v>
      </c>
      <c r="N7" s="327"/>
      <c r="O7" s="254">
        <f>O5-O4</f>
        <v>-0.20436959490213863</v>
      </c>
      <c r="P7" s="255">
        <f>P5-P4</f>
        <v>-0.20436959490213863</v>
      </c>
      <c r="Q7" s="256"/>
      <c r="R7" s="257"/>
    </row>
    <row r="8" spans="1:19">
      <c r="A8" s="45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9">
      <c r="A9" s="45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</row>
    <row r="10" spans="1:19">
      <c r="A10" s="45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</row>
    <row r="11" spans="1:19" ht="16" thickBot="1">
      <c r="A11" s="45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9" ht="16.5" customHeight="1" thickBot="1">
      <c r="A12" s="45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  <c r="M12" s="331" t="s">
        <v>191</v>
      </c>
      <c r="N12" s="332"/>
      <c r="O12" s="332"/>
      <c r="P12" s="332"/>
      <c r="Q12" s="332"/>
      <c r="R12" s="332"/>
      <c r="S12" s="333"/>
    </row>
    <row r="13" spans="1:19" ht="16" thickBot="1">
      <c r="A13" s="45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  <c r="M13" s="283" t="s">
        <v>19</v>
      </c>
      <c r="N13" s="211">
        <f>P13+R13</f>
        <v>-5.3141792559054379E-3</v>
      </c>
      <c r="O13" s="279" t="s">
        <v>46</v>
      </c>
      <c r="P13" s="284">
        <f>EV!L43</f>
        <v>0.19763611356035593</v>
      </c>
      <c r="Q13" s="279" t="s">
        <v>192</v>
      </c>
      <c r="R13" s="211">
        <f>EV!L44</f>
        <v>-0.20295029281626137</v>
      </c>
      <c r="S13" s="227"/>
    </row>
    <row r="14" spans="1:19" ht="16" thickBot="1">
      <c r="A14" s="45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  <c r="M14" s="209"/>
      <c r="N14" s="212"/>
      <c r="O14" s="281" t="s">
        <v>47</v>
      </c>
      <c r="P14" s="207">
        <f>ER!N3</f>
        <v>63.260355849610434</v>
      </c>
      <c r="Q14" s="281" t="s">
        <v>156</v>
      </c>
      <c r="R14" s="208">
        <f>ER!N4</f>
        <v>-36.602557651576262</v>
      </c>
      <c r="S14" s="282" t="s">
        <v>2</v>
      </c>
    </row>
    <row r="15" spans="1:19" ht="16" thickBot="1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204"/>
      <c r="N15" s="213"/>
      <c r="O15" s="280" t="s">
        <v>41</v>
      </c>
      <c r="P15" s="277">
        <f>(N13-R14)/(P14-R14)</f>
        <v>0.36647482222602551</v>
      </c>
      <c r="Q15" s="280" t="s">
        <v>42</v>
      </c>
      <c r="R15" s="275">
        <f>(N13-P14)/(R14-P14)</f>
        <v>0.63352517777397443</v>
      </c>
      <c r="S15" s="232">
        <f>P15+R15</f>
        <v>1</v>
      </c>
    </row>
    <row r="16" spans="1:19" ht="16" thickBot="1">
      <c r="A16" s="45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  <c r="M16" s="205"/>
      <c r="N16" s="214"/>
      <c r="O16" s="279" t="s">
        <v>41</v>
      </c>
      <c r="P16" s="278">
        <f>P15</f>
        <v>0.36647482222602551</v>
      </c>
      <c r="Q16" s="279" t="s">
        <v>42</v>
      </c>
      <c r="R16" s="276">
        <f>R15</f>
        <v>0.63352517777397443</v>
      </c>
      <c r="S16" s="233">
        <f>P16+R16</f>
        <v>1</v>
      </c>
    </row>
    <row r="17" spans="1:17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</row>
    <row r="18" spans="1:17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  <c r="Q18" s="203"/>
    </row>
    <row r="19" spans="1:17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7">
      <c r="A20" s="45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7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7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7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7">
      <c r="A24" s="45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7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7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7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7">
      <c r="A28" s="45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7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7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7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7">
      <c r="A32" s="45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>
      <c r="A35" s="45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6" thickBot="1">
      <c r="A38" s="74" t="s">
        <v>40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>
      <c r="A39" s="78" t="s">
        <v>42</v>
      </c>
      <c r="B39" s="82">
        <f>-(SUMIF(B28:B37,"&lt;0")+SUMIF(B18:B26,"&lt;0") +SUMIF(B2:B16,"&lt;0"))</f>
        <v>3.6868456986800184E-2</v>
      </c>
      <c r="C39" s="83">
        <f t="shared" ref="C39:K39" si="0">-(SUMIF(C28:C37,"&lt;0")+SUMIF(C18:C26,"&lt;0") +SUMIF(C2:C16,"&lt;0"))</f>
        <v>4.3695949021392816E-2</v>
      </c>
      <c r="D39" s="83">
        <f t="shared" si="0"/>
        <v>3.823395539371871E-2</v>
      </c>
      <c r="E39" s="83">
        <f t="shared" si="0"/>
        <v>3.7323623122439697E-2</v>
      </c>
      <c r="F39" s="83">
        <f t="shared" si="0"/>
        <v>3.6413290851160678E-2</v>
      </c>
      <c r="G39" s="83">
        <f t="shared" si="0"/>
        <v>3.0040964952207563E-2</v>
      </c>
      <c r="H39" s="83">
        <f t="shared" si="0"/>
        <v>3.8689121529358217E-2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0.19663177059626771</v>
      </c>
    </row>
    <row r="40" spans="1:12" ht="16" thickBot="1">
      <c r="A40" s="78" t="s">
        <v>43</v>
      </c>
      <c r="B40" s="85">
        <f>B39</f>
        <v>3.6868456986800184E-2</v>
      </c>
      <c r="C40" s="86">
        <f t="shared" ref="C40:K40" si="1">C39</f>
        <v>4.3695949021392816E-2</v>
      </c>
      <c r="D40" s="86">
        <f t="shared" si="1"/>
        <v>3.823395539371871E-2</v>
      </c>
      <c r="E40" s="86">
        <f t="shared" si="1"/>
        <v>3.7323623122439697E-2</v>
      </c>
      <c r="F40" s="86">
        <f t="shared" si="1"/>
        <v>3.6413290851160678E-2</v>
      </c>
      <c r="G40" s="86">
        <f t="shared" si="1"/>
        <v>3.0040964952207563E-2</v>
      </c>
      <c r="H40" s="86">
        <f t="shared" si="1"/>
        <v>3.8689121529358217E-2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0.19663177059626771</v>
      </c>
    </row>
    <row r="41" spans="1:12">
      <c r="A41" s="78" t="s">
        <v>41</v>
      </c>
      <c r="B41" s="82">
        <f>SUMIF(B28:B37,"&gt;0")+SUMIF(B18:B26,"&gt;0") +SUMIF(B2:B16,"&gt;0")</f>
        <v>1.6385980883022306E-2</v>
      </c>
      <c r="C41" s="83">
        <f t="shared" ref="C41:K41" si="2">SUMIF(C28:C37,"&gt;0")+SUMIF(C18:C26,"&gt;0") +SUMIF(C2:C16,"&gt;0")</f>
        <v>3.3227127901684125E-2</v>
      </c>
      <c r="D41" s="83">
        <f t="shared" si="2"/>
        <v>3.8689121529358217E-2</v>
      </c>
      <c r="E41" s="83">
        <f t="shared" si="2"/>
        <v>3.9599453800637244E-2</v>
      </c>
      <c r="F41" s="83">
        <f t="shared" si="2"/>
        <v>4.0509786071916257E-2</v>
      </c>
      <c r="G41" s="83">
        <f t="shared" si="2"/>
        <v>4.6882111970869375E-2</v>
      </c>
      <c r="H41" s="83">
        <f t="shared" si="2"/>
        <v>3.823395539371871E-2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8.7391898042785632E-2</v>
      </c>
    </row>
    <row r="42" spans="1:12" ht="16" thickBot="1">
      <c r="A42" s="78" t="s">
        <v>44</v>
      </c>
      <c r="B42" s="85">
        <f>B41</f>
        <v>1.6385980883022306E-2</v>
      </c>
      <c r="C42" s="86">
        <f t="shared" ref="C42:K42" si="3">C41</f>
        <v>3.3227127901684125E-2</v>
      </c>
      <c r="D42" s="86">
        <f t="shared" si="3"/>
        <v>3.8689121529358217E-2</v>
      </c>
      <c r="E42" s="86">
        <f t="shared" si="3"/>
        <v>3.9599453800637244E-2</v>
      </c>
      <c r="F42" s="86">
        <f t="shared" si="3"/>
        <v>4.0509786071916257E-2</v>
      </c>
      <c r="G42" s="86">
        <f t="shared" si="3"/>
        <v>4.6882111970869375E-2</v>
      </c>
      <c r="H42" s="86">
        <f t="shared" si="3"/>
        <v>3.823395539371871E-2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8.7391898042785632E-2</v>
      </c>
    </row>
    <row r="43" spans="1:12" ht="16" thickBot="1">
      <c r="A43" s="78" t="s">
        <v>2</v>
      </c>
      <c r="B43" s="89">
        <f>B41+B39</f>
        <v>5.3254437869822494E-2</v>
      </c>
      <c r="C43" s="75">
        <f t="shared" ref="C43:K43" si="4">C41+C39</f>
        <v>7.6923076923076941E-2</v>
      </c>
      <c r="D43" s="75">
        <f t="shared" si="4"/>
        <v>7.6923076923076927E-2</v>
      </c>
      <c r="E43" s="75">
        <f t="shared" si="4"/>
        <v>7.6923076923076941E-2</v>
      </c>
      <c r="F43" s="75">
        <f t="shared" si="4"/>
        <v>7.6923076923076927E-2</v>
      </c>
      <c r="G43" s="75">
        <f t="shared" si="4"/>
        <v>7.6923076923076941E-2</v>
      </c>
      <c r="H43" s="75">
        <f t="shared" si="4"/>
        <v>7.6923076923076927E-2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6" thickBot="1">
      <c r="A44" s="88" t="s">
        <v>45</v>
      </c>
      <c r="B44" s="91">
        <f>B41-B39</f>
        <v>-2.0482476103777878E-2</v>
      </c>
      <c r="C44" s="69">
        <f t="shared" ref="C44:K44" si="5">C41-C39</f>
        <v>-1.0468821119708691E-2</v>
      </c>
      <c r="D44" s="69">
        <f t="shared" si="5"/>
        <v>4.5516613563950648E-4</v>
      </c>
      <c r="E44" s="69">
        <f t="shared" si="5"/>
        <v>2.2758306781975463E-3</v>
      </c>
      <c r="F44" s="69">
        <f t="shared" si="5"/>
        <v>4.0964952207555791E-3</v>
      </c>
      <c r="G44" s="69">
        <f t="shared" si="5"/>
        <v>1.6841147018661812E-2</v>
      </c>
      <c r="H44" s="69">
        <f t="shared" si="5"/>
        <v>-4.5516613563950648E-4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-0.10923987255348208</v>
      </c>
      <c r="L44" s="77">
        <f>SUM(B44:K44)</f>
        <v>-0.15703231679563046</v>
      </c>
    </row>
    <row r="45" spans="1:1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>
      <c r="A46" s="313" t="s">
        <v>11</v>
      </c>
      <c r="B46" s="314"/>
      <c r="C46" s="34">
        <f>IF(EV!H41&lt;0,-Prob!C40,Prob!C40)</f>
        <v>-4.7337278106508882E-2</v>
      </c>
    </row>
    <row r="47" spans="1:12">
      <c r="C47" s="73">
        <f>SUM(B44:K44)</f>
        <v>-0.15703231679563046</v>
      </c>
    </row>
    <row r="48" spans="1:12">
      <c r="B48" s="40" t="s">
        <v>2</v>
      </c>
      <c r="C48" s="73">
        <f>C47+C46</f>
        <v>-0.20436959490213935</v>
      </c>
    </row>
  </sheetData>
  <sheetProtection sheet="1" objects="1" scenarios="1"/>
  <mergeCells count="8">
    <mergeCell ref="A46:B46"/>
    <mergeCell ref="M6:N6"/>
    <mergeCell ref="M7:N7"/>
    <mergeCell ref="M2:R2"/>
    <mergeCell ref="M12:S12"/>
    <mergeCell ref="M3:N3"/>
    <mergeCell ref="M4:N4"/>
    <mergeCell ref="M5:N5"/>
  </mergeCells>
  <phoneticPr fontId="16" type="noConversion"/>
  <conditionalFormatting sqref="B2:K16 B18:K26 B28:K37 B39:K45">
    <cfRule type="containsText" dxfId="505" priority="19" operator="containsText" text="R">
      <formula>NOT(ISERROR(SEARCH("R",B2)))</formula>
    </cfRule>
    <cfRule type="containsText" dxfId="504" priority="20" operator="containsText" text="D">
      <formula>NOT(ISERROR(SEARCH("D",B2)))</formula>
    </cfRule>
    <cfRule type="containsText" dxfId="503" priority="21" operator="containsText" text="S">
      <formula>NOT(ISERROR(SEARCH("S",B2)))</formula>
    </cfRule>
    <cfRule type="containsText" dxfId="502" priority="22" operator="containsText" text="H">
      <formula>NOT(ISERROR(SEARCH("H",B2)))</formula>
    </cfRule>
  </conditionalFormatting>
  <conditionalFormatting sqref="B2:K16 B18:K26 B28:K37 B39:K45">
    <cfRule type="containsText" dxfId="501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500" priority="8" operator="containsText" text="R">
      <formula>NOT(ISERROR(SEARCH("R",C46)))</formula>
    </cfRule>
    <cfRule type="containsText" dxfId="499" priority="9" operator="containsText" text="D">
      <formula>NOT(ISERROR(SEARCH("D",C46)))</formula>
    </cfRule>
    <cfRule type="containsText" dxfId="498" priority="10" operator="containsText" text="S">
      <formula>NOT(ISERROR(SEARCH("S",C46)))</formula>
    </cfRule>
    <cfRule type="containsText" dxfId="497" priority="11" operator="containsText" text="H">
      <formula>NOT(ISERROR(SEARCH("H",C46)))</formula>
    </cfRule>
  </conditionalFormatting>
  <conditionalFormatting sqref="C46">
    <cfRule type="containsText" dxfId="496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W48"/>
  <sheetViews>
    <sheetView zoomScale="90" zoomScaleNormal="90" zoomScalePageLayoutView="90" workbookViewId="0">
      <selection activeCell="I13" sqref="B13:I13"/>
    </sheetView>
  </sheetViews>
  <sheetFormatPr baseColWidth="10" defaultColWidth="8.83203125" defaultRowHeight="16"/>
  <cols>
    <col min="2" max="3" width="8.83203125" customWidth="1"/>
    <col min="18" max="18" width="8.6640625" style="189" customWidth="1"/>
    <col min="21" max="21" width="8.6640625" style="189" customWidth="1"/>
  </cols>
  <sheetData>
    <row r="2" spans="1:23">
      <c r="A2" t="s">
        <v>40</v>
      </c>
      <c r="B2" s="155" t="s">
        <v>125</v>
      </c>
      <c r="C2" s="156">
        <f>'WL Prob'!P15</f>
        <v>0.36647482222602551</v>
      </c>
      <c r="D2" s="155" t="s">
        <v>126</v>
      </c>
      <c r="E2" s="156">
        <f>'WL Prob'!R15</f>
        <v>0.63352517777397443</v>
      </c>
      <c r="F2" t="s">
        <v>47</v>
      </c>
      <c r="G2">
        <f>(K2-E2*I2)/C2</f>
        <v>1.7141996132291351</v>
      </c>
      <c r="H2" t="s">
        <v>156</v>
      </c>
      <c r="I2">
        <v>-1</v>
      </c>
      <c r="J2" s="155" t="s">
        <v>127</v>
      </c>
      <c r="K2" s="156">
        <f>Rules!C19</f>
        <v>-5.3141792559054518E-3</v>
      </c>
    </row>
    <row r="4" spans="1:23">
      <c r="A4" s="340" t="s">
        <v>128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</row>
    <row r="5" spans="1:23">
      <c r="A5" t="s">
        <v>123</v>
      </c>
      <c r="B5">
        <f>$C$2</f>
        <v>0.36647482222602551</v>
      </c>
      <c r="C5" t="s">
        <v>124</v>
      </c>
      <c r="D5">
        <f>$E$2</f>
        <v>0.63352517777397443</v>
      </c>
      <c r="E5" t="s">
        <v>47</v>
      </c>
      <c r="F5">
        <f>G2</f>
        <v>1.7141996132291351</v>
      </c>
      <c r="G5" t="s">
        <v>156</v>
      </c>
      <c r="H5">
        <f>I2</f>
        <v>-1</v>
      </c>
      <c r="I5" t="s">
        <v>48</v>
      </c>
      <c r="J5">
        <f>K2</f>
        <v>-5.3141792559054518E-3</v>
      </c>
    </row>
    <row r="6" spans="1:23" ht="17" thickBot="1"/>
    <row r="7" spans="1:23" ht="17" thickBot="1">
      <c r="A7" s="103"/>
      <c r="B7" s="103">
        <v>1</v>
      </c>
      <c r="C7" s="160">
        <v>0</v>
      </c>
      <c r="D7" s="157">
        <v>-1</v>
      </c>
      <c r="E7" s="118">
        <v>-2</v>
      </c>
      <c r="F7" s="118">
        <v>-3</v>
      </c>
      <c r="G7" s="118">
        <v>-4</v>
      </c>
      <c r="H7" s="118">
        <v>-5</v>
      </c>
      <c r="I7" s="118">
        <v>-6</v>
      </c>
      <c r="J7" s="118">
        <v>-7</v>
      </c>
      <c r="K7" s="118">
        <v>-8</v>
      </c>
      <c r="L7" s="118">
        <v>-9</v>
      </c>
      <c r="M7" s="105">
        <v>-10</v>
      </c>
      <c r="N7" t="s">
        <v>136</v>
      </c>
      <c r="R7" s="194" t="s">
        <v>49</v>
      </c>
      <c r="S7" s="170" t="s">
        <v>130</v>
      </c>
      <c r="T7" s="171" t="s">
        <v>137</v>
      </c>
      <c r="U7" s="190" t="s">
        <v>48</v>
      </c>
      <c r="V7" s="181" t="s">
        <v>47</v>
      </c>
      <c r="W7" s="174" t="s">
        <v>156</v>
      </c>
    </row>
    <row r="8" spans="1:23">
      <c r="A8" s="101">
        <v>1</v>
      </c>
      <c r="B8" s="95">
        <f>C8*B5</f>
        <v>0.36647482222602551</v>
      </c>
      <c r="C8" s="95">
        <v>1</v>
      </c>
      <c r="D8" s="158">
        <f>C8*D5</f>
        <v>0.63352517777397443</v>
      </c>
      <c r="E8" s="110"/>
      <c r="F8" s="110"/>
      <c r="G8" s="110"/>
      <c r="H8" s="110"/>
      <c r="I8" s="110"/>
      <c r="J8" s="110"/>
      <c r="K8" s="110"/>
      <c r="L8" s="110"/>
      <c r="M8" s="57"/>
      <c r="N8">
        <f>B8+D8</f>
        <v>1</v>
      </c>
      <c r="R8" s="195">
        <f>B8-D8</f>
        <v>-0.26705035554794893</v>
      </c>
      <c r="S8" s="109">
        <f>SUM(C8)*$B$5*$F$5</f>
        <v>0.62821099851806894</v>
      </c>
      <c r="T8" s="57">
        <f>SUM(C8)*$D$5*$H$5</f>
        <v>-0.63352517777397443</v>
      </c>
      <c r="U8" s="191">
        <f>S8+T8</f>
        <v>-5.3141792559054934E-3</v>
      </c>
      <c r="V8" s="109">
        <f>(U8+W8*D8)/B8</f>
        <v>1.7141996132291351</v>
      </c>
      <c r="W8" s="57">
        <f>COUNT(D8:M8)</f>
        <v>1</v>
      </c>
    </row>
    <row r="9" spans="1:23">
      <c r="A9" s="99">
        <v>2</v>
      </c>
      <c r="B9" s="97">
        <f>C9*B5</f>
        <v>0.47728704576833059</v>
      </c>
      <c r="C9" s="97">
        <f>1/(1-B5*D5)</f>
        <v>1.3023733605195966</v>
      </c>
      <c r="D9" s="150">
        <f>C9*D5</f>
        <v>0.82508631475126593</v>
      </c>
      <c r="E9" s="1">
        <f>D9*D5</f>
        <v>0.52271295423166919</v>
      </c>
      <c r="F9" s="1"/>
      <c r="G9" s="1"/>
      <c r="H9" s="1"/>
      <c r="I9" s="1"/>
      <c r="J9" s="1"/>
      <c r="K9" s="1"/>
      <c r="L9" s="1"/>
      <c r="M9" s="9"/>
      <c r="N9">
        <f>B9+E9</f>
        <v>0.99999999999999978</v>
      </c>
      <c r="R9" s="196">
        <f>B9-E9</f>
        <v>-4.5425908463338605E-2</v>
      </c>
      <c r="S9" s="93">
        <f>SUM(C9:D9)*$B$5*$F$5</f>
        <v>1.3364935669088351</v>
      </c>
      <c r="T9" s="9">
        <f>SUM(C9:D9)*$D$5*$H$5</f>
        <v>-1.347799268982935</v>
      </c>
      <c r="U9" s="192">
        <f>S9+T9</f>
        <v>-1.1305702074099866E-2</v>
      </c>
      <c r="V9" s="93">
        <f>(U9+W9*E9)/B9</f>
        <v>2.1666630501662265</v>
      </c>
      <c r="W9" s="9">
        <f>COUNT(D9:M9)</f>
        <v>2</v>
      </c>
    </row>
    <row r="10" spans="1:23">
      <c r="A10" s="99">
        <v>3</v>
      </c>
      <c r="B10" s="97">
        <f>C10*B5</f>
        <v>0.52531655399366384</v>
      </c>
      <c r="C10" s="97">
        <f>1/(1-D5*B5/(1-D5*B5))</f>
        <v>1.4334314996124666</v>
      </c>
      <c r="D10" s="150">
        <f>C10*D5*C9</f>
        <v>1.1827047134636308</v>
      </c>
      <c r="E10" s="1">
        <f>D10*(D5)</f>
        <v>0.74927321385116419</v>
      </c>
      <c r="F10" s="1">
        <f>E10*D5</f>
        <v>0.47468344600633594</v>
      </c>
      <c r="G10" s="1"/>
      <c r="H10" s="1"/>
      <c r="I10" s="1"/>
      <c r="J10" s="1"/>
      <c r="K10" s="1"/>
      <c r="L10" s="1"/>
      <c r="M10" s="9"/>
      <c r="N10">
        <f>B10+F10</f>
        <v>0.99999999999999978</v>
      </c>
      <c r="R10" s="196">
        <f>B10-F10</f>
        <v>5.0633107987327897E-2</v>
      </c>
      <c r="S10" s="93">
        <f>SUM(C10:E10)*$B$5*$F$5</f>
        <v>2.114187216512097</v>
      </c>
      <c r="T10" s="9">
        <f>SUM(C10:E10)*$D$5*$H$5</f>
        <v>-2.1320716054763027</v>
      </c>
      <c r="U10" s="192">
        <f t="shared" ref="U10:U17" si="0">S10+T10</f>
        <v>-1.7884388964205744E-2</v>
      </c>
      <c r="V10" s="93">
        <f>(U10+W10*F10)/B10</f>
        <v>2.6767973298472572</v>
      </c>
      <c r="W10" s="9">
        <f t="shared" ref="W10:W17" si="1">COUNT(D10:M10)</f>
        <v>3</v>
      </c>
    </row>
    <row r="11" spans="1:23">
      <c r="A11" s="99">
        <v>4</v>
      </c>
      <c r="B11" s="97">
        <f>C11*B5</f>
        <v>0.54927385506559401</v>
      </c>
      <c r="C11" s="97">
        <f>1/(1-D5*B5/(1-D5*B5/(1-D5*B5)))</f>
        <v>1.4988037970227219</v>
      </c>
      <c r="D11" s="150">
        <f>C11*D5*C10</f>
        <v>1.3610861286265441</v>
      </c>
      <c r="E11" s="1">
        <f>D11*D5*C9</f>
        <v>1.1230135379275428</v>
      </c>
      <c r="F11" s="1">
        <f>E11*D5</f>
        <v>0.71145735125812648</v>
      </c>
      <c r="G11" s="1">
        <f>F11*D5</f>
        <v>0.45072614493440555</v>
      </c>
      <c r="H11" s="1"/>
      <c r="I11" s="1"/>
      <c r="J11" s="1"/>
      <c r="K11" s="1"/>
      <c r="L11" s="1"/>
      <c r="M11" s="9"/>
      <c r="N11">
        <f>B11+G11</f>
        <v>0.99999999999999956</v>
      </c>
      <c r="R11" s="196">
        <f>B11-G11</f>
        <v>9.854771013118846E-2</v>
      </c>
      <c r="S11" s="93">
        <f>SUM(C11:F11)*$B$5*$F$5</f>
        <v>2.9490490948915506</v>
      </c>
      <c r="T11" s="9">
        <f>SUM(C11:F11)*$D$5*$H$5</f>
        <v>-2.9739957697534818</v>
      </c>
      <c r="U11" s="192">
        <f t="shared" si="0"/>
        <v>-2.494667486193114E-2</v>
      </c>
      <c r="V11" s="93">
        <f>(U11+W11*G11)/B11</f>
        <v>3.236924329237131</v>
      </c>
      <c r="W11" s="9">
        <f t="shared" si="1"/>
        <v>4</v>
      </c>
    </row>
    <row r="12" spans="1:23">
      <c r="A12" s="99">
        <v>5</v>
      </c>
      <c r="B12" s="97">
        <f>C12*B5</f>
        <v>0.56205968701556019</v>
      </c>
      <c r="C12" s="97">
        <f>1/(1-D5*B5/(1-D5*B5/(1-D5*B5/(1-D5*B5))))</f>
        <v>1.5336925019883263</v>
      </c>
      <c r="D12" s="150">
        <f>C12*D5*C11</f>
        <v>1.4562869523930577</v>
      </c>
      <c r="E12" s="1">
        <f>D12*D5*C10</f>
        <v>1.3224759465777935</v>
      </c>
      <c r="F12" s="1">
        <f>E12*D5*C9</f>
        <v>1.0911568051090639</v>
      </c>
      <c r="G12" s="1">
        <f>F12*D5</f>
        <v>0.69127530893600164</v>
      </c>
      <c r="H12" s="1">
        <f>G12*D5</f>
        <v>0.43794031298443953</v>
      </c>
      <c r="I12" s="1"/>
      <c r="J12" s="1"/>
      <c r="K12" s="1"/>
      <c r="L12" s="1"/>
      <c r="M12" s="9"/>
      <c r="N12">
        <f>B12+H12</f>
        <v>0.99999999999999978</v>
      </c>
      <c r="R12" s="196">
        <f>B12-H12</f>
        <v>0.12411937403112067</v>
      </c>
      <c r="S12" s="93">
        <f>SUM(C12:G12)*$B$5*$F$5</f>
        <v>3.8288753716561272</v>
      </c>
      <c r="T12" s="9">
        <f>SUM(C12:G12)*$D$5*$H$5</f>
        <v>-3.8612646964554402</v>
      </c>
      <c r="U12" s="192">
        <f t="shared" si="0"/>
        <v>-3.2389324799313002E-2</v>
      </c>
      <c r="V12" s="93">
        <f>(U12+W12*H12)/B12</f>
        <v>3.8382262417321549</v>
      </c>
      <c r="W12" s="9">
        <f t="shared" si="1"/>
        <v>5</v>
      </c>
    </row>
    <row r="13" spans="1:23">
      <c r="A13" s="99">
        <v>6</v>
      </c>
      <c r="B13" s="97">
        <f>C13*B5</f>
        <v>0.56913006602623839</v>
      </c>
      <c r="C13" s="97">
        <f>1/(1-D5*B5/(1-D5*B5/(1-D5*B5/(1-D5*B5/(1-D5*B5)))))</f>
        <v>1.5529854481387102</v>
      </c>
      <c r="D13" s="150">
        <f>C13*D5*C12</f>
        <v>1.5089316225867575</v>
      </c>
      <c r="E13" s="1">
        <f>D13*D5*C11</f>
        <v>1.4327757560120784</v>
      </c>
      <c r="F13" s="1">
        <f>E13*D5*C10</f>
        <v>1.3011250777548475</v>
      </c>
      <c r="G13" s="1">
        <f>F13*D5*C9</f>
        <v>1.0735404954352015</v>
      </c>
      <c r="H13" s="1">
        <f>G13*D5</f>
        <v>0.68011493321814664</v>
      </c>
      <c r="I13" s="1">
        <f>H13*D5</f>
        <v>0.43086993397376111</v>
      </c>
      <c r="J13" s="1"/>
      <c r="K13" s="1"/>
      <c r="L13" s="1"/>
      <c r="M13" s="9"/>
      <c r="N13">
        <f>B13+I13</f>
        <v>0.99999999999999956</v>
      </c>
      <c r="R13" s="196">
        <f>B13-I13</f>
        <v>0.13826013205247728</v>
      </c>
      <c r="S13" s="93">
        <f>SUM(C13:H13)*$B$5*$F$5</f>
        <v>4.7426621809010205</v>
      </c>
      <c r="T13" s="9">
        <f>SUM(C13:H13)*$D$5*$H$5</f>
        <v>-4.7827814354810352</v>
      </c>
      <c r="U13" s="192">
        <f t="shared" si="0"/>
        <v>-4.0119254580014641E-2</v>
      </c>
      <c r="V13" s="93">
        <f>(U13+W13*I13)/B13</f>
        <v>4.4719133660129211</v>
      </c>
      <c r="W13" s="9">
        <f t="shared" si="1"/>
        <v>6</v>
      </c>
    </row>
    <row r="14" spans="1:23">
      <c r="A14" s="99">
        <v>7</v>
      </c>
      <c r="B14" s="97">
        <f>C14*B5</f>
        <v>0.57311679854782371</v>
      </c>
      <c r="C14" s="97">
        <f>1/(1-D5*B5/(1-D5*B5/(1-D5*B5/(1-D5*B5/(1-D5*B5/(1-D5*B5))))))</f>
        <v>1.5638640468303455</v>
      </c>
      <c r="D14" s="150">
        <f>C14*D5*C13</f>
        <v>1.5386160593662259</v>
      </c>
      <c r="E14" s="1">
        <f>D14*D5*C12</f>
        <v>1.4949698529243107</v>
      </c>
      <c r="F14" s="1">
        <f>E14*D5*C11</f>
        <v>1.4195186376748767</v>
      </c>
      <c r="G14" s="1">
        <f>F14*D5*C10</f>
        <v>1.2890860904569976</v>
      </c>
      <c r="H14" s="1">
        <f>G14*D5*C9</f>
        <v>1.0636072917722812</v>
      </c>
      <c r="I14" s="1">
        <f>H14*D5</f>
        <v>0.67382199860172998</v>
      </c>
      <c r="J14" s="1">
        <f>I14*D5</f>
        <v>0.42688320145217573</v>
      </c>
      <c r="K14" s="1"/>
      <c r="L14" s="1"/>
      <c r="M14" s="9"/>
      <c r="N14">
        <f>B14+J14</f>
        <v>0.99999999999999944</v>
      </c>
      <c r="R14" s="196">
        <f>B14-J14</f>
        <v>0.14623359709564798</v>
      </c>
      <c r="S14" s="93">
        <f>SUM(C14:I14)*$B$5*$F$5</f>
        <v>5.6812160996670693</v>
      </c>
      <c r="T14" s="9">
        <f>SUM(C14:I14)*$D$5*$H$5</f>
        <v>-5.7292747946220874</v>
      </c>
      <c r="U14" s="192">
        <f t="shared" si="0"/>
        <v>-4.8058694955018133E-2</v>
      </c>
      <c r="V14" s="93">
        <f>(U14+W14*J14)/B14</f>
        <v>5.1300602646091749</v>
      </c>
      <c r="W14" s="9">
        <f t="shared" si="1"/>
        <v>7</v>
      </c>
    </row>
    <row r="15" spans="1:23">
      <c r="A15" s="99">
        <v>8</v>
      </c>
      <c r="B15" s="97">
        <f>C15*B5</f>
        <v>0.57538949746049273</v>
      </c>
      <c r="C15" s="97">
        <f>1/(1-D5*B5/(1-D5*B5/(1-D5*B5/(1-D5*B5/(1-D5*B5/(1-D5*B5/(1-D5*B5)))))))</f>
        <v>1.5700655612996461</v>
      </c>
      <c r="D15" s="150">
        <f>C15*D5*C14</f>
        <v>1.5555381344807775</v>
      </c>
      <c r="E15" s="1">
        <f>D15*D5*C13</f>
        <v>1.5304245656901068</v>
      </c>
      <c r="F15" s="1">
        <f>E15*D5*C12</f>
        <v>1.4870107288649512</v>
      </c>
      <c r="G15" s="1">
        <f>F15*D5*C11</f>
        <v>1.4119612110687634</v>
      </c>
      <c r="H15" s="1">
        <f>G15*D5*C10</f>
        <v>1.2822230784055688</v>
      </c>
      <c r="I15" s="1">
        <f>H15*D5*C9</f>
        <v>1.0579447144506742</v>
      </c>
      <c r="J15" s="1">
        <f>I15*D5</f>
        <v>0.67023461329739997</v>
      </c>
      <c r="K15" s="1">
        <f>J15*D5</f>
        <v>0.42461050253950633</v>
      </c>
      <c r="L15" s="1"/>
      <c r="M15" s="9"/>
      <c r="N15">
        <f>B15+K15</f>
        <v>0.99999999999999911</v>
      </c>
      <c r="R15" s="196">
        <f>B15-K15</f>
        <v>0.1507789949209864</v>
      </c>
      <c r="S15" s="93">
        <f>SUM(C15:J15)*$B$5*$F$5</f>
        <v>6.6373021218393484</v>
      </c>
      <c r="T15" s="9">
        <f>SUM(C15:J15)*$D$5*$H$5</f>
        <v>-6.6934485652067224</v>
      </c>
      <c r="U15" s="192">
        <f t="shared" si="0"/>
        <v>-5.6146443367373955E-2</v>
      </c>
      <c r="V15" s="93">
        <f>(U15+W15*K15)/B15</f>
        <v>5.806045455631657</v>
      </c>
      <c r="W15" s="9">
        <f t="shared" si="1"/>
        <v>8</v>
      </c>
    </row>
    <row r="16" spans="1:23">
      <c r="A16" s="99">
        <v>9</v>
      </c>
      <c r="B16" s="97">
        <f>C16*B5</f>
        <v>0.57669316958334171</v>
      </c>
      <c r="C16" s="97">
        <f>1/(1-D5*B5/(1-D5*B5/(1-D5*B5/(1-D5*B5/(1-D5*B5/(1-D5*B5/(1-D5*B5/(1-D5*B5))))))))</f>
        <v>1.5736228919640838</v>
      </c>
      <c r="D16" s="150">
        <f>C16*D5*C15</f>
        <v>1.5652450241460201</v>
      </c>
      <c r="E16" s="1">
        <f>D16*D5*C14</f>
        <v>1.5507622005605788</v>
      </c>
      <c r="F16" s="1">
        <f>E16*D5*C13</f>
        <v>1.5257257373981057</v>
      </c>
      <c r="G16" s="1">
        <f>F16*D5*C12</f>
        <v>1.4824451931045208</v>
      </c>
      <c r="H16" s="1">
        <f>G16*D5*C11</f>
        <v>1.4076260981631588</v>
      </c>
      <c r="I16" s="1">
        <f>H16*D5*C10</f>
        <v>1.2782862975850442</v>
      </c>
      <c r="J16" s="1">
        <f>I16*D5*C9</f>
        <v>1.0546965304714842</v>
      </c>
      <c r="K16" s="1">
        <f>J16*D5</f>
        <v>0.66817680696454107</v>
      </c>
      <c r="L16" s="1">
        <f>K16*D5</f>
        <v>0.42330683041665745</v>
      </c>
      <c r="M16" s="9"/>
      <c r="N16">
        <f>B16+L16</f>
        <v>0.99999999999999911</v>
      </c>
      <c r="R16" s="196">
        <f>B16-L16</f>
        <v>0.15338633916668426</v>
      </c>
      <c r="S16" s="93">
        <f>SUM(C16:K16)*$B$5*$F$5</f>
        <v>7.6054909699340598</v>
      </c>
      <c r="T16" s="9">
        <f>SUM(C16:K16)*$D$5*$H$5</f>
        <v>-7.6698275422620563</v>
      </c>
      <c r="U16" s="192">
        <f t="shared" si="0"/>
        <v>-6.43365723279965E-2</v>
      </c>
      <c r="V16" s="93">
        <f>(U16+W16*L16)/B16</f>
        <v>6.4946579896688803</v>
      </c>
      <c r="W16" s="9">
        <f t="shared" si="1"/>
        <v>9</v>
      </c>
    </row>
    <row r="17" spans="1:23" ht="17" thickBot="1">
      <c r="A17" s="100">
        <v>10</v>
      </c>
      <c r="B17" s="151">
        <f>C17*B5</f>
        <v>0.57744365548312782</v>
      </c>
      <c r="C17" s="151">
        <f>1/(1-D5*B5/(1-D5*B5/(1-D5*B5/(1-D5*B5/(1-D5*B5/(1-D5*B5/(1-D5*B5/(1-D5*B5/(1-D5*B5)))))))))</f>
        <v>1.5756707431513155</v>
      </c>
      <c r="D17" s="159">
        <f>C17*D5*C16</f>
        <v>1.5708329965332983</v>
      </c>
      <c r="E17" s="111">
        <f>D17*D5*C15</f>
        <v>1.5624699819404035</v>
      </c>
      <c r="F17" s="111">
        <f>E17*D5*C14</f>
        <v>1.5480128351314963</v>
      </c>
      <c r="G17" s="111">
        <f>F17*D5*C13</f>
        <v>1.5230207594233092</v>
      </c>
      <c r="H17" s="111">
        <f>G17*D5*C12</f>
        <v>1.4798169477404297</v>
      </c>
      <c r="I17" s="111">
        <f>H17*D5*C11</f>
        <v>1.4051305004951442</v>
      </c>
      <c r="J17" s="111">
        <f>I17*D5*C10</f>
        <v>1.2760200080444688</v>
      </c>
      <c r="K17" s="111">
        <f>J17*D5*C9</f>
        <v>1.0528266459862916</v>
      </c>
      <c r="L17" s="111">
        <f>K17*D5</f>
        <v>0.66699218806364269</v>
      </c>
      <c r="M17" s="10">
        <f>L17*D5</f>
        <v>0.42255634451687141</v>
      </c>
      <c r="N17">
        <f>B17+M17</f>
        <v>0.99999999999999922</v>
      </c>
      <c r="R17" s="197">
        <f>B17-M17</f>
        <v>0.15488731096625641</v>
      </c>
      <c r="S17" s="94">
        <f>SUM(C17:L17)*$B$5*$F$5</f>
        <v>8.5818607920947745</v>
      </c>
      <c r="T17" s="10">
        <f>SUM(C17:L17)*$D$5*$H$5</f>
        <v>-8.6544566980976949</v>
      </c>
      <c r="U17" s="192">
        <f t="shared" si="0"/>
        <v>-7.259590600292043E-2</v>
      </c>
      <c r="V17" s="94">
        <f>(U17+W17*M17)/B17</f>
        <v>7.1919874774468582</v>
      </c>
      <c r="W17" s="10">
        <f t="shared" si="1"/>
        <v>10</v>
      </c>
    </row>
    <row r="20" spans="1:23">
      <c r="A20" s="340" t="s">
        <v>129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</row>
    <row r="21" spans="1:23">
      <c r="A21" t="s">
        <v>123</v>
      </c>
      <c r="B21">
        <f>$C$2</f>
        <v>0.36647482222602551</v>
      </c>
      <c r="C21" t="s">
        <v>124</v>
      </c>
      <c r="D21">
        <f>$E$2</f>
        <v>0.63352517777397443</v>
      </c>
      <c r="E21" t="s">
        <v>47</v>
      </c>
      <c r="F21">
        <f>G2</f>
        <v>1.7141996132291351</v>
      </c>
      <c r="G21" t="s">
        <v>156</v>
      </c>
      <c r="H21">
        <f>I2</f>
        <v>-1</v>
      </c>
      <c r="I21" t="s">
        <v>48</v>
      </c>
      <c r="J21">
        <f>K2</f>
        <v>-5.3141792559054518E-3</v>
      </c>
    </row>
    <row r="22" spans="1:23" ht="17" thickBot="1"/>
    <row r="23" spans="1:23" ht="17" thickBot="1">
      <c r="A23" s="103"/>
      <c r="B23" s="117">
        <v>2</v>
      </c>
      <c r="C23" s="103">
        <v>1</v>
      </c>
      <c r="D23" s="160">
        <v>0</v>
      </c>
      <c r="E23" s="157">
        <v>-1</v>
      </c>
      <c r="F23" s="118">
        <v>-2</v>
      </c>
      <c r="G23" s="118">
        <v>-3</v>
      </c>
      <c r="H23" s="118">
        <v>-4</v>
      </c>
      <c r="I23" s="118">
        <v>-5</v>
      </c>
      <c r="J23" s="118">
        <v>-6</v>
      </c>
      <c r="K23" s="118">
        <v>-7</v>
      </c>
      <c r="L23" s="118">
        <v>-8</v>
      </c>
      <c r="M23" s="118">
        <v>-9</v>
      </c>
      <c r="N23" s="105">
        <v>-10</v>
      </c>
      <c r="O23" t="s">
        <v>136</v>
      </c>
      <c r="R23" s="194" t="s">
        <v>49</v>
      </c>
      <c r="S23" s="170" t="s">
        <v>130</v>
      </c>
      <c r="T23" s="171" t="s">
        <v>137</v>
      </c>
      <c r="U23" s="193" t="s">
        <v>48</v>
      </c>
      <c r="V23" s="181" t="s">
        <v>47</v>
      </c>
      <c r="W23" s="174" t="s">
        <v>156</v>
      </c>
    </row>
    <row r="24" spans="1:23">
      <c r="A24" s="101">
        <v>1</v>
      </c>
      <c r="B24" s="109">
        <f>C24*B21</f>
        <v>0.17491368524873385</v>
      </c>
      <c r="C24" s="95">
        <f>D24*B21</f>
        <v>0.47728704576833059</v>
      </c>
      <c r="D24" s="95">
        <f>1/(1-B21*D21)</f>
        <v>1.3023733605195966</v>
      </c>
      <c r="E24" s="158">
        <f>D24*D21</f>
        <v>0.82508631475126593</v>
      </c>
      <c r="F24" s="110"/>
      <c r="G24" s="110"/>
      <c r="H24" s="110"/>
      <c r="I24" s="110"/>
      <c r="J24" s="110"/>
      <c r="K24" s="110"/>
      <c r="L24" s="110"/>
      <c r="M24" s="110"/>
      <c r="N24" s="57"/>
      <c r="O24">
        <f>E24+B24</f>
        <v>0.99999999999999978</v>
      </c>
      <c r="R24" s="198">
        <f>B24-E24</f>
        <v>-0.65017262950253207</v>
      </c>
      <c r="S24" s="109">
        <f>SUM(C24:D24)*$B$21*$F$21</f>
        <v>1.118002240857211</v>
      </c>
      <c r="T24" s="57">
        <f>SUM(C24:D24)*$D$21*$H$21</f>
        <v>-1.1274596752708625</v>
      </c>
      <c r="U24" s="191">
        <f>S24+T24</f>
        <v>-9.4574344136515442E-3</v>
      </c>
      <c r="V24" s="109">
        <f>(U24+W24*D24)/B24</f>
        <v>7.3917368116015041</v>
      </c>
      <c r="W24" s="57">
        <f>COUNT(E24:N24)</f>
        <v>1</v>
      </c>
    </row>
    <row r="25" spans="1:23">
      <c r="A25" s="99">
        <v>2</v>
      </c>
      <c r="B25" s="93">
        <f>C25*B21</f>
        <v>0.25072678614883553</v>
      </c>
      <c r="C25" s="97">
        <f>D25*B21</f>
        <v>0.684158285761302</v>
      </c>
      <c r="D25" s="97">
        <f>1/(1-B21*D21*2)</f>
        <v>1.8668629992249328</v>
      </c>
      <c r="E25" s="150">
        <f>D25*D21</f>
        <v>1.1827047134636306</v>
      </c>
      <c r="F25" s="1">
        <f>E25*D21</f>
        <v>0.74927321385116408</v>
      </c>
      <c r="G25" s="1"/>
      <c r="H25" s="1"/>
      <c r="I25" s="1"/>
      <c r="J25" s="1"/>
      <c r="K25" s="1"/>
      <c r="L25" s="1"/>
      <c r="M25" s="1"/>
      <c r="N25" s="9"/>
      <c r="O25">
        <f>F25+B25</f>
        <v>0.99999999999999956</v>
      </c>
      <c r="R25" s="199">
        <f>B25-F25</f>
        <v>-0.49854642770232854</v>
      </c>
      <c r="S25" s="93">
        <f>SUM(C25:E25)*$B$21*$F$21</f>
        <v>2.345567737679064</v>
      </c>
      <c r="T25" s="9">
        <f>SUM(C25:E25)*$D$21*$H$21</f>
        <v>-2.3654094269272612</v>
      </c>
      <c r="U25" s="192">
        <f>S25+T25</f>
        <v>-1.9841689248197181E-2</v>
      </c>
      <c r="V25" s="93">
        <f>(U25+W25*E25)/B25</f>
        <v>9.3550743967447367</v>
      </c>
      <c r="W25" s="9">
        <f>COUNT(E25:N25)</f>
        <v>2</v>
      </c>
    </row>
    <row r="26" spans="1:23">
      <c r="A26" s="99">
        <v>3</v>
      </c>
      <c r="B26" s="93">
        <f>C26*B21</f>
        <v>0.28854264874187302</v>
      </c>
      <c r="C26" s="97">
        <f>D26*B21</f>
        <v>0.78734644576459512</v>
      </c>
      <c r="D26" s="97">
        <f>1/(1-B21*D21-D21*B21/(1-D21*B21))</f>
        <v>2.1484325743911392</v>
      </c>
      <c r="E26" s="150">
        <f>D26*D21/(1-B21*D21)</f>
        <v>1.7726423152959603</v>
      </c>
      <c r="F26" s="1">
        <f>E26*(D21)</f>
        <v>1.1230135379275428</v>
      </c>
      <c r="G26" s="1">
        <f>F26*D21</f>
        <v>0.71145735125812648</v>
      </c>
      <c r="H26" s="1"/>
      <c r="I26" s="1"/>
      <c r="J26" s="1"/>
      <c r="K26" s="1"/>
      <c r="L26" s="1"/>
      <c r="M26" s="1"/>
      <c r="N26" s="9"/>
      <c r="O26">
        <f>G26+B26</f>
        <v>0.99999999999999956</v>
      </c>
      <c r="R26" s="199">
        <f>B26-G26</f>
        <v>-0.42291470251625346</v>
      </c>
      <c r="S26" s="93">
        <f>SUM(C26:F26)*$B$21*$F$21</f>
        <v>3.6633715245986598</v>
      </c>
      <c r="T26" s="9">
        <f>SUM(C26:F26)*$D$21*$H$21</f>
        <v>-3.6943608148349352</v>
      </c>
      <c r="U26" s="192">
        <f t="shared" ref="U26:U33" si="2">S26+T26</f>
        <v>-3.0989290236275391E-2</v>
      </c>
      <c r="V26" s="93">
        <f>(U26+W26*F26)/B26</f>
        <v>11.568658352937405</v>
      </c>
      <c r="W26" s="9">
        <f>COUNT(E26:N26)</f>
        <v>3</v>
      </c>
    </row>
    <row r="27" spans="1:23">
      <c r="A27" s="99">
        <v>4</v>
      </c>
      <c r="B27" s="93">
        <f>C27*B21</f>
        <v>0.30872469106399791</v>
      </c>
      <c r="C27" s="97">
        <f>D27*B21</f>
        <v>0.84241719305232421</v>
      </c>
      <c r="D27" s="97">
        <f>1/(1-B21*D21-D21*B21/(1-D21*B21/(1-D21*B21)))</f>
        <v>2.2987041454453818</v>
      </c>
      <c r="E27" s="150">
        <f>D27*D21/(1-D21*B21/(1-D21*B21))</f>
        <v>2.0874875900348488</v>
      </c>
      <c r="F27" s="1">
        <f>E27*D21/(1-B21*D21)</f>
        <v>1.722357442750855</v>
      </c>
      <c r="G27" s="1">
        <f>F27*D21</f>
        <v>1.0911568051090634</v>
      </c>
      <c r="H27" s="1">
        <f>G27*D21</f>
        <v>0.69127530893600142</v>
      </c>
      <c r="I27" s="1"/>
      <c r="J27" s="1"/>
      <c r="K27" s="1"/>
      <c r="L27" s="1"/>
      <c r="M27" s="1"/>
      <c r="N27" s="9"/>
      <c r="O27">
        <f>H27+B27</f>
        <v>0.99999999999999933</v>
      </c>
      <c r="R27" s="199">
        <f>B27-H27</f>
        <v>-0.38255061787200351</v>
      </c>
      <c r="S27" s="93">
        <f>SUM(C27:G27)*$B$21*$F$21</f>
        <v>5.05215023084682</v>
      </c>
      <c r="T27" s="9">
        <f>SUM(C27:G27)*$D$21*$H$21</f>
        <v>-5.0948875150042419</v>
      </c>
      <c r="U27" s="192">
        <f t="shared" si="2"/>
        <v>-4.273728415742184E-2</v>
      </c>
      <c r="V27" s="93">
        <f>(U27+W27*G27)/B27</f>
        <v>13.99917162888314</v>
      </c>
      <c r="W27" s="9">
        <f t="shared" ref="W27:W33" si="3">COUNT(E27:N27)</f>
        <v>4</v>
      </c>
    </row>
    <row r="28" spans="1:23">
      <c r="A28" s="99">
        <v>5</v>
      </c>
      <c r="B28" s="93">
        <f>C28*B21</f>
        <v>0.31988506678185258</v>
      </c>
      <c r="C28" s="97">
        <f>D28*B21</f>
        <v>0.87287051492056278</v>
      </c>
      <c r="D28" s="97">
        <f>1/(1-B21*D21-D21*B21/(1-D21*B21/(1-D21*B21/(1-D21*B21))))</f>
        <v>2.3818021375073202</v>
      </c>
      <c r="E28" s="150">
        <f>D28*D21/(1-D21*B21/(1-D21*B21/(1-D21*B21)))</f>
        <v>2.2615924453806886</v>
      </c>
      <c r="F28" s="1">
        <f>E28*D21/(1-B21*D21/(1-B21*D21))</f>
        <v>2.0537859005487791</v>
      </c>
      <c r="G28" s="1">
        <f>F28*D21/(1-B21*D21)</f>
        <v>1.6945506399719024</v>
      </c>
      <c r="H28" s="1">
        <f>G28*D21</f>
        <v>1.0735404954352017</v>
      </c>
      <c r="I28" s="1">
        <f>H28*D21</f>
        <v>0.68011493321814676</v>
      </c>
      <c r="J28" s="1"/>
      <c r="K28" s="1"/>
      <c r="L28" s="1"/>
      <c r="M28" s="1"/>
      <c r="N28" s="9"/>
      <c r="O28">
        <f>I28+B28</f>
        <v>0.99999999999999933</v>
      </c>
      <c r="R28" s="199">
        <f>B28-I28</f>
        <v>-0.36022986643629418</v>
      </c>
      <c r="S28" s="93">
        <f>SUM(C28:H28)*$B$21*$F$21</f>
        <v>6.4945345926738884</v>
      </c>
      <c r="T28" s="9">
        <f>SUM(C28:H28)*$D$21*$H$21</f>
        <v>-6.549473333145742</v>
      </c>
      <c r="U28" s="192">
        <f t="shared" si="2"/>
        <v>-5.4938740471853542E-2</v>
      </c>
      <c r="V28" s="93">
        <f>(U28+W28*H28)/B28</f>
        <v>16.608351837590543</v>
      </c>
      <c r="W28" s="9">
        <f t="shared" si="3"/>
        <v>5</v>
      </c>
    </row>
    <row r="29" spans="1:23">
      <c r="A29" s="99">
        <v>6</v>
      </c>
      <c r="B29" s="93">
        <f>C29*B21</f>
        <v>0.32617800139826925</v>
      </c>
      <c r="C29" s="97">
        <f>D29*B21</f>
        <v>0.89004204822861488</v>
      </c>
      <c r="D29" s="97">
        <f>1/(1-B21*D21-D21*B21/(1-D21*B21/(1-D21*B21/(1-D21*B21/(1-D21*B21)))))</f>
        <v>2.428658107594841</v>
      </c>
      <c r="E29" s="150">
        <f>D29*D21/(1-B21*D21/(1-D21*B21/(1-D21*B21/(1-D21*B21))))</f>
        <v>2.3597639136888064</v>
      </c>
      <c r="F29" s="1">
        <f>E29*D21/(1-D21*B21/(1-D21*B21/(1-D21*B21)))</f>
        <v>2.240666491997457</v>
      </c>
      <c r="G29" s="1">
        <f>F29*D21/(1-D21*B21/(1-D21*B21))</f>
        <v>2.0347827295301442</v>
      </c>
      <c r="H29" s="1">
        <f>G29*D21/(1-D21*B21)</f>
        <v>1.6788713836275488</v>
      </c>
      <c r="I29" s="1">
        <f>H29*D21</f>
        <v>1.0636072917722814</v>
      </c>
      <c r="J29" s="1">
        <f>I29*D21</f>
        <v>0.67382199860173009</v>
      </c>
      <c r="K29" s="1"/>
      <c r="L29" s="1"/>
      <c r="M29" s="1"/>
      <c r="N29" s="9"/>
      <c r="O29">
        <f>J29+B29</f>
        <v>0.99999999999999933</v>
      </c>
      <c r="R29" s="199">
        <f>B29-J29</f>
        <v>-0.34764399720346084</v>
      </c>
      <c r="S29" s="93">
        <f>SUM(C29:I29)*$B$21*$F$21</f>
        <v>7.9760130748138698</v>
      </c>
      <c r="T29" s="9">
        <f>SUM(C29:I29)*$D$21*$H$21</f>
        <v>-8.043483977626769</v>
      </c>
      <c r="U29" s="192">
        <f t="shared" si="2"/>
        <v>-6.7470902812899247E-2</v>
      </c>
      <c r="V29" s="93">
        <f>(U29+W29*I29)/B29</f>
        <v>19.358058547029572</v>
      </c>
      <c r="W29" s="9">
        <f t="shared" si="3"/>
        <v>6</v>
      </c>
    </row>
    <row r="30" spans="1:23">
      <c r="A30" s="99">
        <v>7</v>
      </c>
      <c r="B30" s="93">
        <f>C30*B21</f>
        <v>0.32976538670259881</v>
      </c>
      <c r="C30" s="97">
        <f>D30*B21</f>
        <v>0.89983094800224517</v>
      </c>
      <c r="D30" s="97">
        <f>1/(1-B21*D21-D21*B21/(1-D21*B21/(1-D21*B21/(1-D21*B21/(1-D21*B21/(1-D21*B21))))))</f>
        <v>2.4553690824830228</v>
      </c>
      <c r="E30" s="150">
        <f>D30*D21/(1-D21*B21/(1-D21*B21/(1-D21*B21/(1-D21*B21/(1-D21*B21)))))</f>
        <v>2.4157280868734836</v>
      </c>
      <c r="F30" s="1">
        <f>E30*D21/(1-D21*B21/(1-D21*B21/(1-D21*B21/(1-D21*B21))))</f>
        <v>2.3472006812576578</v>
      </c>
      <c r="G30" s="1">
        <f>F30*D21/(1-D21*B21/(1-D21*B21/(1-D21*B21)))</f>
        <v>2.2287373266363142</v>
      </c>
      <c r="H30" s="1">
        <f>G30*D21/(1-D21*B21/(1-D21*B21))</f>
        <v>2.0239496761769318</v>
      </c>
      <c r="I30" s="1">
        <f>H30*D21/(1-D21*B21)</f>
        <v>1.6699331795588426</v>
      </c>
      <c r="J30" s="1">
        <f>I30*D21</f>
        <v>1.0579447144506742</v>
      </c>
      <c r="K30" s="1">
        <f>J30*D21</f>
        <v>0.67023461329739997</v>
      </c>
      <c r="L30" s="1"/>
      <c r="M30" s="1"/>
      <c r="N30" s="9"/>
      <c r="O30">
        <f>K30+B30</f>
        <v>0.99999999999999878</v>
      </c>
      <c r="R30" s="199">
        <f>B30-K30</f>
        <v>-0.34046922659480117</v>
      </c>
      <c r="S30" s="93">
        <f>SUM(C30:J30)*$B$21*$F$21</f>
        <v>9.4851654427303149</v>
      </c>
      <c r="T30" s="9">
        <f>SUM(C30:J30)*$D$21*$H$21</f>
        <v>-9.5654026075578891</v>
      </c>
      <c r="U30" s="192">
        <f t="shared" si="2"/>
        <v>-8.0237164827574148E-2</v>
      </c>
      <c r="V30" s="93">
        <f>(U30+W30*J30)/B30</f>
        <v>22.21390155460308</v>
      </c>
      <c r="W30" s="9">
        <f t="shared" si="3"/>
        <v>7</v>
      </c>
    </row>
    <row r="31" spans="1:23">
      <c r="A31" s="99">
        <v>8</v>
      </c>
      <c r="B31" s="93">
        <f>C31*B21</f>
        <v>0.33182319303545771</v>
      </c>
      <c r="C31" s="97">
        <f>D31*B21</f>
        <v>0.90544608499954138</v>
      </c>
      <c r="D31" s="97">
        <f>1/(1-B21*D21-D21*B21/(1-D21*B21/(1-D21*B21/(1-D21*B21/(1-D21*B21/(1-D21*B21/(1-D21*B21)))))))</f>
        <v>2.4706911091455614</v>
      </c>
      <c r="E31" s="150">
        <f>D31*D21/(1-D21*B21/(1-D21*B21/(1-D21*B21/(1-D21*B21/(1-D21*B21/(1-D21*B21))))))</f>
        <v>2.4478304177420567</v>
      </c>
      <c r="F31" s="1">
        <f>E31*D21/(1-D21*B21/(1-D21*B21/(1-D21*B21/(1-D21*B21/(1-D21*B21)))))</f>
        <v>2.4083111309941425</v>
      </c>
      <c r="G31" s="1">
        <f>F31*D21/(1-D21*B21/(1-D21*B21/(1-D21*B21/(1-D21*B21))))</f>
        <v>2.3399941235380846</v>
      </c>
      <c r="H31" s="1">
        <f>G31*D21/(1-D21*B21/(1-D21*B21/(1-D21*B21)))</f>
        <v>2.2218944843031374</v>
      </c>
      <c r="I31" s="1">
        <f>H31*D21/(1-D21*B21/(1-D21*B21))</f>
        <v>2.017735588783661</v>
      </c>
      <c r="J31" s="1">
        <f>I31*D21/(1-D21*B21)</f>
        <v>1.6648060210919866</v>
      </c>
      <c r="K31" s="1">
        <f>J31*D21</f>
        <v>1.0546965304714839</v>
      </c>
      <c r="L31" s="1">
        <f>K31*D21</f>
        <v>0.66817680696454085</v>
      </c>
      <c r="M31" s="1"/>
      <c r="N31" s="9"/>
      <c r="O31">
        <f>L31+B31</f>
        <v>0.99999999999999856</v>
      </c>
      <c r="R31" s="199">
        <f>B31-L31</f>
        <v>-0.33635361392908314</v>
      </c>
      <c r="S31" s="93">
        <f>SUM(C31:K31)*$B$21*$F$21</f>
        <v>11.013421748970025</v>
      </c>
      <c r="T31" s="9">
        <f>SUM(C31:K31)*$D$21*$H$21</f>
        <v>-11.106586780357535</v>
      </c>
      <c r="U31" s="192">
        <f t="shared" si="2"/>
        <v>-9.3165031387510311E-2</v>
      </c>
      <c r="V31" s="93">
        <f>(U31+W31*K31)/B31</f>
        <v>25.147148805516739</v>
      </c>
      <c r="W31" s="9">
        <f t="shared" si="3"/>
        <v>8</v>
      </c>
    </row>
    <row r="32" spans="1:23">
      <c r="A32" s="99">
        <v>9</v>
      </c>
      <c r="B32" s="93">
        <f>C32*B21</f>
        <v>0.33300781193635609</v>
      </c>
      <c r="C32" s="97">
        <f>D32*B21</f>
        <v>0.90867855508767137</v>
      </c>
      <c r="D32" s="97">
        <f>1/(1-B21*D21-D21*B21/(1-D21*B21/(1-D21*B21/(1-D21*B21/(1-D21*B21/(1-D21*B21/(1-D21*B21/(1-D21*B21))))))))</f>
        <v>2.4795115516209694</v>
      </c>
      <c r="E32" s="150">
        <f>D32*D21/(1-D21*B21/(1-D21*B21/(1-D21*B21/(1-D21*B21/(1-D21*B21/(1-D21*B21/(1-D21*B21)))))))</f>
        <v>2.4663107904100574</v>
      </c>
      <c r="F32" s="1">
        <f>E32*D21/(1-D21*B21/(1-D21*B21/(1-D21*B21/(1-D21*B21/(1-D21*B21/(1-D21*B21))))))</f>
        <v>2.4434906290082559</v>
      </c>
      <c r="G32" s="1">
        <f>F32*D21/(1-D21*B21/(1-D21*B21/(1-D21*B21/(1-D21*B21/(1-D21*B21)))))</f>
        <v>2.4040414064911615</v>
      </c>
      <c r="H32" s="1">
        <f>G32*D21/(1-D21*B21/(1-D21*B21/(1-D21*B21/(1-D21*B21))))</f>
        <v>2.3358455191000953</v>
      </c>
      <c r="I32" s="1">
        <f>H32*D21/(1-D21*B21/(1-D21*B21/(1-D21*B21)))</f>
        <v>2.2179552601719306</v>
      </c>
      <c r="J32" s="1">
        <f>I32*D21/(1-D21*B21/(1-D21*B21))</f>
        <v>2.0141583204759699</v>
      </c>
      <c r="K32" s="1">
        <f>J32*D21/(1-D21*B21)</f>
        <v>1.6618544659671173</v>
      </c>
      <c r="L32" s="1">
        <f>K32*D21</f>
        <v>1.0528266459862914</v>
      </c>
      <c r="M32" s="1">
        <f>L32*D21</f>
        <v>0.66699218806364247</v>
      </c>
      <c r="N32" s="9"/>
      <c r="O32">
        <f>M32+B32</f>
        <v>0.99999999999999856</v>
      </c>
      <c r="R32" s="199">
        <f>B32-M32</f>
        <v>-0.33398437612728638</v>
      </c>
      <c r="S32" s="93">
        <f>SUM(C32:L32)*$B$21*$F$21</f>
        <v>12.554591471050202</v>
      </c>
      <c r="T32" s="9">
        <f>SUM(C32:L32)*$D$21*$H$21</f>
        <v>-12.660793606509795</v>
      </c>
      <c r="U32" s="192">
        <f t="shared" si="2"/>
        <v>-0.10620213545959345</v>
      </c>
      <c r="V32" s="93">
        <f>(U32+W32*L32)/B32</f>
        <v>28.135188853190215</v>
      </c>
      <c r="W32" s="9">
        <f t="shared" si="3"/>
        <v>9</v>
      </c>
    </row>
    <row r="33" spans="1:23" ht="17" thickBot="1">
      <c r="A33" s="100">
        <v>10</v>
      </c>
      <c r="B33" s="94">
        <f>C33*B21</f>
        <v>0.33369116177817232</v>
      </c>
      <c r="C33" s="151">
        <f>D33*B21</f>
        <v>0.91054321208556677</v>
      </c>
      <c r="D33" s="151">
        <f>1/(1-B21*D21-D21*B21/(1-D21*B21/(1-D21*B21/(1-D21*B21/(1-D21*B21/(1-D21*B21/(1-D21*B21/(1-D21*B21/(1-D21*B21)))))))))</f>
        <v>2.4845996419475274</v>
      </c>
      <c r="E33" s="159">
        <f>D33*D21/(1-D21*B21/(1-D21*B21/(1-D21*B21/(1-D21*B21/(1-D21*B21/(1-D21*B21/(1-D21*B21/(1-D21*B21))))))))</f>
        <v>2.4769712312740393</v>
      </c>
      <c r="F33" s="111">
        <f>E33*D21/(1-D21*B21/(1-D21*B21/(1-D21*B21/(1-D21*B21/(1-D21*B21/(1-D21*B21/(1-D21*B21)))))))</f>
        <v>2.4637839945664823</v>
      </c>
      <c r="G33" s="111">
        <f>F33*D21/(1-D21*B21/(1-D21*B21/(1-D21*B21/(1-D21*B21/(1-D21*B21/(1-D21*B21))))))</f>
        <v>2.440987212979262</v>
      </c>
      <c r="H33" s="111">
        <f>G33*D21/(1-D21*B21/(1-D21*B21/(1-D21*B21/(1-D21*B21/(1-D21*B21)))))</f>
        <v>2.4015784071573694</v>
      </c>
      <c r="I33" s="111">
        <f>H33*D21/(1-D21*B21/(1-D21*B21/(1-D21*B21/(1-D21*B21))))</f>
        <v>2.3334523881241265</v>
      </c>
      <c r="J33" s="111">
        <f>I33*D21/(1-D21*B21/(1-D21*B21/(1-D21*B21)))</f>
        <v>2.2156829106552229</v>
      </c>
      <c r="K33" s="111">
        <f>J33*D21/(1-D21*B21/(1-D21*B21))</f>
        <v>2.012094765918178</v>
      </c>
      <c r="L33" s="111">
        <f>K33*D21/(1-D21*B21)</f>
        <v>1.6601518553417409</v>
      </c>
      <c r="M33" s="111">
        <f>L33*D21</f>
        <v>1.0517479992871699</v>
      </c>
      <c r="N33" s="10">
        <f>M33*D21</f>
        <v>0.66630883822182629</v>
      </c>
      <c r="O33">
        <f>N33+B33</f>
        <v>0.99999999999999867</v>
      </c>
      <c r="R33" s="200">
        <f>B33-N33</f>
        <v>-0.33261767644365398</v>
      </c>
      <c r="S33" s="94">
        <f>SUM(C33:M33)*$B$21*$F$21</f>
        <v>14.104338045925404</v>
      </c>
      <c r="T33" s="10">
        <f>SUM(C33:M33)*$D$21*$H$21</f>
        <v>-14.223649838999302</v>
      </c>
      <c r="U33" s="192">
        <f t="shared" si="2"/>
        <v>-0.11931179307389783</v>
      </c>
      <c r="V33" s="94">
        <f>(U33+W33*M33)/B33</f>
        <v>31.161053665275634</v>
      </c>
      <c r="W33" s="10">
        <f t="shared" si="3"/>
        <v>10</v>
      </c>
    </row>
    <row r="35" spans="1:23">
      <c r="A35" s="340" t="s">
        <v>141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</row>
    <row r="36" spans="1:23">
      <c r="A36" t="s">
        <v>123</v>
      </c>
      <c r="B36">
        <f>$C$2</f>
        <v>0.36647482222602551</v>
      </c>
      <c r="C36" t="s">
        <v>124</v>
      </c>
      <c r="D36">
        <f>$E$2</f>
        <v>0.63352517777397443</v>
      </c>
      <c r="E36" t="s">
        <v>47</v>
      </c>
      <c r="F36">
        <f>G2</f>
        <v>1.7141996132291351</v>
      </c>
      <c r="G36" t="s">
        <v>190</v>
      </c>
      <c r="H36">
        <f>I2</f>
        <v>-1</v>
      </c>
      <c r="I36" t="s">
        <v>48</v>
      </c>
      <c r="J36">
        <f>K2</f>
        <v>-5.3141792559054518E-3</v>
      </c>
    </row>
    <row r="37" spans="1:23" ht="17" thickBot="1"/>
    <row r="38" spans="1:23" ht="17" thickBot="1">
      <c r="A38" s="103"/>
      <c r="B38" s="103">
        <v>3</v>
      </c>
      <c r="C38" s="160">
        <v>2</v>
      </c>
      <c r="D38" s="114">
        <v>1</v>
      </c>
      <c r="E38" s="160">
        <v>0</v>
      </c>
      <c r="F38" s="157">
        <v>-1</v>
      </c>
      <c r="G38" s="118">
        <v>-2</v>
      </c>
      <c r="H38" s="118">
        <v>-3</v>
      </c>
      <c r="I38" s="118">
        <v>-4</v>
      </c>
      <c r="J38" s="118">
        <v>-5</v>
      </c>
      <c r="K38" s="118">
        <v>-6</v>
      </c>
      <c r="L38" s="118">
        <v>-7</v>
      </c>
      <c r="M38" s="118">
        <v>-8</v>
      </c>
      <c r="N38" s="118">
        <v>-9</v>
      </c>
      <c r="O38" s="105">
        <v>-10</v>
      </c>
      <c r="P38" t="s">
        <v>136</v>
      </c>
      <c r="R38" s="194" t="s">
        <v>49</v>
      </c>
      <c r="S38" s="170" t="s">
        <v>130</v>
      </c>
      <c r="T38" s="171" t="s">
        <v>137</v>
      </c>
      <c r="U38" s="193" t="s">
        <v>48</v>
      </c>
      <c r="V38" s="181" t="s">
        <v>47</v>
      </c>
      <c r="W38" s="174" t="s">
        <v>156</v>
      </c>
    </row>
    <row r="39" spans="1:23">
      <c r="A39" s="101">
        <v>1</v>
      </c>
      <c r="B39" s="101">
        <f>C39*$B$36</f>
        <v>9.188505438119722E-2</v>
      </c>
      <c r="C39" s="95">
        <f>D39*$B$36</f>
        <v>0.25072678614883553</v>
      </c>
      <c r="D39" s="177">
        <f t="shared" ref="D39:D48" si="4">E39*$B$36/(1-$B$36*$D$36)</f>
        <v>0.68415828576130211</v>
      </c>
      <c r="E39" s="177">
        <f>1/(1-D36*B36/(1-D36*B36))</f>
        <v>1.4334314996124666</v>
      </c>
      <c r="F39" s="158">
        <f>E39*D36</f>
        <v>0.90811494561880268</v>
      </c>
      <c r="G39" s="110"/>
      <c r="H39" s="110"/>
      <c r="I39" s="110"/>
      <c r="J39" s="110"/>
      <c r="K39" s="110"/>
      <c r="L39" s="110"/>
      <c r="M39" s="110"/>
      <c r="N39" s="110"/>
      <c r="O39" s="57"/>
      <c r="P39">
        <f>F39+B39</f>
        <v>0.99999999999999989</v>
      </c>
      <c r="R39" s="198">
        <f>B39-F39</f>
        <v>-0.81622989123760548</v>
      </c>
      <c r="S39" s="109">
        <f>SUM(C39:E39)*$B$36*$H$36</f>
        <v>-0.86792839452369674</v>
      </c>
      <c r="T39" s="57">
        <f>SUM(C39:E39)*$D$36*$H$36</f>
        <v>-1.5003881769989076</v>
      </c>
      <c r="U39" s="191">
        <f>S39+T39</f>
        <v>-2.3683165715226044</v>
      </c>
      <c r="V39" s="109">
        <f>(U39+W39*D39)/B39</f>
        <v>-18.328968700114714</v>
      </c>
      <c r="W39" s="57">
        <f>COUNT(F39:O39)</f>
        <v>1</v>
      </c>
    </row>
    <row r="40" spans="1:23">
      <c r="A40" s="99">
        <v>2</v>
      </c>
      <c r="B40" s="99">
        <f>C40*$B$36</f>
        <v>0.13771766839617772</v>
      </c>
      <c r="C40" s="97">
        <f>D40*$B$36</f>
        <v>0.37579025909517877</v>
      </c>
      <c r="D40" s="178">
        <f t="shared" si="4"/>
        <v>1.0254190364635962</v>
      </c>
      <c r="E40" s="178">
        <f>1/(1-D36*B36-B36*D36/(1-D36*B36))</f>
        <v>2.1484325743911392</v>
      </c>
      <c r="F40" s="150">
        <f>E40*D36</f>
        <v>1.3610861286265441</v>
      </c>
      <c r="G40" s="1">
        <f>F40*D36</f>
        <v>0.86228233160382195</v>
      </c>
      <c r="H40" s="1"/>
      <c r="I40" s="1"/>
      <c r="J40" s="1"/>
      <c r="K40" s="1"/>
      <c r="L40" s="1"/>
      <c r="M40" s="1"/>
      <c r="N40" s="1"/>
      <c r="O40" s="9"/>
      <c r="P40">
        <f>G40+B40</f>
        <v>0.99999999999999967</v>
      </c>
      <c r="R40" s="199">
        <f>B40-G40</f>
        <v>-0.72456466320764423</v>
      </c>
      <c r="S40" s="93">
        <f>SUM(C40:F40)*$B$36*$H$36</f>
        <v>-1.7996581702786736</v>
      </c>
      <c r="T40" s="9">
        <f>SUM(C40:F40)*$D$36*$H$36</f>
        <v>-3.1110698282977847</v>
      </c>
      <c r="U40" s="192">
        <f>S40+T40</f>
        <v>-4.9107279985764585</v>
      </c>
      <c r="V40" s="93">
        <f>(U40+W40*E40)/B40</f>
        <v>-4.4574008327548587</v>
      </c>
      <c r="W40" s="9">
        <f>COUNT(F40:O40)</f>
        <v>2</v>
      </c>
    </row>
    <row r="41" spans="1:23">
      <c r="A41" s="99">
        <v>3</v>
      </c>
      <c r="B41" s="99">
        <f t="shared" ref="B41:C41" si="5">C41*$B$36</f>
        <v>0.16217819084249785</v>
      </c>
      <c r="C41" s="97">
        <f t="shared" si="5"/>
        <v>0.44253569687926197</v>
      </c>
      <c r="D41" s="178">
        <f t="shared" si="4"/>
        <v>1.2075473403363177</v>
      </c>
      <c r="E41" s="178">
        <f>1/(1-B36*D36/(1-D36*B36)-D36*B36/(1-D36*B36))</f>
        <v>2.5300232869141115</v>
      </c>
      <c r="F41" s="150">
        <f>E41*D36/(1-B36*D36)</f>
        <v>2.0874875900348493</v>
      </c>
      <c r="G41" s="1">
        <f>F41*(D36)</f>
        <v>1.3224759465777933</v>
      </c>
      <c r="H41" s="1">
        <f>G41*D36</f>
        <v>0.8378218091575016</v>
      </c>
      <c r="I41" s="1"/>
      <c r="J41" s="1"/>
      <c r="K41" s="1"/>
      <c r="L41" s="1"/>
      <c r="M41" s="1"/>
      <c r="N41" s="1"/>
      <c r="O41" s="9"/>
      <c r="P41">
        <f>H41+B41</f>
        <v>0.99999999999999944</v>
      </c>
      <c r="R41" s="199">
        <f>B41-H41</f>
        <v>-0.67564361831500375</v>
      </c>
      <c r="S41" s="93">
        <f>SUM(C41:G41)*$B$36*$H$36</f>
        <v>-2.7815695028986611</v>
      </c>
      <c r="T41" s="9">
        <f>SUM(C41:G41)*$D$36*$H$36</f>
        <v>-4.8085003578436725</v>
      </c>
      <c r="U41" s="192">
        <f t="shared" ref="U41:U48" si="6">S41+T41</f>
        <v>-7.590069860742334</v>
      </c>
      <c r="V41" s="93">
        <f>(U41+W41*F41)/B41</f>
        <v>-8.1861012491322853</v>
      </c>
      <c r="W41" s="9">
        <f t="shared" ref="W41:W48" si="7">COUNT(F41:O41)</f>
        <v>3</v>
      </c>
    </row>
    <row r="42" spans="1:23">
      <c r="A42" s="99">
        <v>4</v>
      </c>
      <c r="B42" s="99">
        <f t="shared" ref="B42:C42" si="8">C42*$B$36</f>
        <v>0.1757045038091832</v>
      </c>
      <c r="C42" s="97">
        <f t="shared" si="8"/>
        <v>0.47944495270350773</v>
      </c>
      <c r="D42" s="178">
        <f t="shared" si="4"/>
        <v>1.3082616420721183</v>
      </c>
      <c r="E42" s="178">
        <f>1/(1-B36*D36/(1-D36*B36)-D36*B36/(1-D36*B36/(1-D36*B36)))</f>
        <v>2.7410373980841971</v>
      </c>
      <c r="F42" s="150">
        <f>E42*D36/(1-D36*B36/(1-D36*B36))</f>
        <v>2.4891770277003351</v>
      </c>
      <c r="G42" s="1">
        <f>F42*D36/(1-B36*D36)</f>
        <v>2.0537859005487795</v>
      </c>
      <c r="H42" s="1">
        <f>G42*D36</f>
        <v>1.3011250777548478</v>
      </c>
      <c r="I42" s="1">
        <f>H42*D36</f>
        <v>0.82429549619081621</v>
      </c>
      <c r="J42" s="1"/>
      <c r="K42" s="1"/>
      <c r="L42" s="1"/>
      <c r="M42" s="1"/>
      <c r="N42" s="1"/>
      <c r="O42" s="9"/>
      <c r="P42">
        <f>I42+B42</f>
        <v>0.99999999999999944</v>
      </c>
      <c r="R42" s="199">
        <f>B42-I42</f>
        <v>-0.64859099238163298</v>
      </c>
      <c r="S42" s="93">
        <f>SUM(C42:H42)*$B$36*$H$36</f>
        <v>-3.8013817627640343</v>
      </c>
      <c r="T42" s="9">
        <f>SUM(C42:H42)*$D$36*$H$36</f>
        <v>-6.5714502360997491</v>
      </c>
      <c r="U42" s="192">
        <f t="shared" si="6"/>
        <v>-10.372831998863784</v>
      </c>
      <c r="V42" s="93">
        <f>(U42+W42*G42)/B42</f>
        <v>-12.280211092436975</v>
      </c>
      <c r="W42" s="9">
        <f t="shared" si="7"/>
        <v>4</v>
      </c>
    </row>
    <row r="43" spans="1:23">
      <c r="A43" s="99">
        <v>5</v>
      </c>
      <c r="B43" s="99">
        <f t="shared" ref="B43:C43" si="9">C43*$B$36</f>
        <v>0.18333150537727214</v>
      </c>
      <c r="C43" s="97">
        <f t="shared" si="9"/>
        <v>0.50025675505806333</v>
      </c>
      <c r="D43" s="178">
        <f t="shared" si="4"/>
        <v>1.3650508158225587</v>
      </c>
      <c r="E43" s="178">
        <f>1/(1-B36*D36/(1-D36*B36)-D36*B36/(1-D36*B36/(1-D36*B36/(1-D36*B36))))</f>
        <v>2.8600206687468699</v>
      </c>
      <c r="F43" s="150">
        <f>E43*D36/(1-D36*B36/(1-D36*B36/(1-D36*B36)))</f>
        <v>2.7156752595914013</v>
      </c>
      <c r="G43" s="1">
        <f>F43*D36/(1-B36*D36/(1-B36*D36))</f>
        <v>2.466145290682173</v>
      </c>
      <c r="H43" s="1">
        <f>G43*D36/(1-B36*D36)</f>
        <v>2.0347827295301437</v>
      </c>
      <c r="I43" s="1">
        <f>H43*D36</f>
        <v>1.2890860904569972</v>
      </c>
      <c r="J43" s="1">
        <f>I43*D36</f>
        <v>0.81666849462272684</v>
      </c>
      <c r="K43" s="1"/>
      <c r="L43" s="1"/>
      <c r="M43" s="1"/>
      <c r="N43" s="1"/>
      <c r="O43" s="9"/>
      <c r="P43">
        <f>J43+B43</f>
        <v>0.999999999999999</v>
      </c>
      <c r="R43" s="199">
        <f>B43-J43</f>
        <v>-0.63333698924545467</v>
      </c>
      <c r="S43" s="93">
        <f>SUM(C43:I43)*$B$36*$H$36</f>
        <v>-4.848834826453194</v>
      </c>
      <c r="T43" s="9">
        <f>SUM(C43:I43)*$D$36*$H$36</f>
        <v>-8.3821827834350131</v>
      </c>
      <c r="U43" s="192">
        <f t="shared" si="6"/>
        <v>-13.231017609888207</v>
      </c>
      <c r="V43" s="93">
        <f>(U43+W43*H43)/B43</f>
        <v>-16.675278784987725</v>
      </c>
      <c r="W43" s="9">
        <f t="shared" si="7"/>
        <v>5</v>
      </c>
    </row>
    <row r="44" spans="1:23">
      <c r="A44" s="99">
        <v>6</v>
      </c>
      <c r="B44" s="99">
        <f t="shared" ref="B44:C44" si="10">C44*$B$36</f>
        <v>0.18767939630721811</v>
      </c>
      <c r="C44" s="97">
        <f t="shared" si="10"/>
        <v>0.51212084684897052</v>
      </c>
      <c r="D44" s="178">
        <f t="shared" si="4"/>
        <v>1.3974243680323473</v>
      </c>
      <c r="E44" s="178">
        <f>1/(1-B36*D36/(1-D36*B36)-D36*B36/(1-D36*B36/(1-D36*B36/(1-D36*B36/(1-D36*B36)))))</f>
        <v>2.9278489337224545</v>
      </c>
      <c r="F44" s="150">
        <f>E44*D36/(1-B36*D36/(1-D36*B36/(1-D36*B36/(1-D36*B36))))</f>
        <v>2.8447941012877602</v>
      </c>
      <c r="G44" s="1">
        <f>F44*D36/(1-D36*B36/(1-D36*B36/(1-D36*B36)))</f>
        <v>2.7012171778757463</v>
      </c>
      <c r="H44" s="1">
        <f>G44*D36/(1-D36*B36/(1-D36*B36))</f>
        <v>2.4530156905912088</v>
      </c>
      <c r="I44" s="1">
        <f>H44*D36/(1-D36*B36)</f>
        <v>2.0239496761769322</v>
      </c>
      <c r="J44" s="1">
        <f>I44*D36</f>
        <v>1.282223078405569</v>
      </c>
      <c r="K44" s="1">
        <f>J44*D36</f>
        <v>0.81232060369278092</v>
      </c>
      <c r="L44" s="1"/>
      <c r="M44" s="1"/>
      <c r="N44" s="1"/>
      <c r="O44" s="9"/>
      <c r="P44">
        <f>K44+B44</f>
        <v>0.999999999999999</v>
      </c>
      <c r="R44" s="199">
        <f>B44-K44</f>
        <v>-0.62464120738556284</v>
      </c>
      <c r="S44" s="93">
        <f>SUM(C44:J44)*$B$36*$H$36</f>
        <v>-5.9158542198529771</v>
      </c>
      <c r="T44" s="9">
        <f>SUM(C44:J44)*$D$36*$H$36</f>
        <v>-10.226739653088011</v>
      </c>
      <c r="U44" s="192">
        <f t="shared" si="6"/>
        <v>-16.142593872940989</v>
      </c>
      <c r="V44" s="93">
        <f>(U44+W44*I44)/B44</f>
        <v>-21.307058177731353</v>
      </c>
      <c r="W44" s="9">
        <f t="shared" si="7"/>
        <v>6</v>
      </c>
    </row>
    <row r="45" spans="1:23">
      <c r="A45" s="99">
        <v>7</v>
      </c>
      <c r="B45" s="99">
        <f t="shared" ref="B45:C45" si="11">C45*$B$36</f>
        <v>0.19017344607639805</v>
      </c>
      <c r="C45" s="97">
        <f t="shared" si="11"/>
        <v>0.51892636149259785</v>
      </c>
      <c r="D45" s="178">
        <f t="shared" si="4"/>
        <v>1.415994578674076</v>
      </c>
      <c r="E45" s="178">
        <f>1/(1-B36*D36/(1-D36*B36)-D36*B36/(1-D36*B36/(1-D36*B36/(1-D36*B36/(1-D36*B36/(1-D36*B36))))))</f>
        <v>2.9667567792346552</v>
      </c>
      <c r="F45" s="150">
        <f>E45*D36/(1-D36*B36/(1-D36*B36/(1-D36*B36/(1-D36*B36/(1-D36*B36)))))</f>
        <v>2.9188596246686775</v>
      </c>
      <c r="G45" s="1">
        <f>F45*D36/(1-D36*B36/(1-D36*B36/(1-D36*B36/(1-D36*B36))))</f>
        <v>2.8360597936271787</v>
      </c>
      <c r="H45" s="1">
        <f>G45*D36/(1-D36*B36/(1-D36*B36/(1-D36*B36)))</f>
        <v>2.6929236912297587</v>
      </c>
      <c r="I45" s="1">
        <f>H45*D36/(1-D36*B36/(1-D36*B36))</f>
        <v>2.4454842514166977</v>
      </c>
      <c r="J45" s="1">
        <f>I45*D36/(1-D36*B36)</f>
        <v>2.0177355887836614</v>
      </c>
      <c r="K45" s="1">
        <f>J45*D36</f>
        <v>1.2782862975850442</v>
      </c>
      <c r="L45" s="1">
        <f>K45*D36</f>
        <v>0.8098265539236007</v>
      </c>
      <c r="M45" s="1"/>
      <c r="N45" s="1"/>
      <c r="O45" s="9"/>
      <c r="P45">
        <f>L45+B45</f>
        <v>0.99999999999999878</v>
      </c>
      <c r="R45" s="199">
        <f>B45-L45</f>
        <v>-0.61965310784720262</v>
      </c>
      <c r="S45" s="93">
        <f>SUM(C45:K45)*$B$36*$H$36</f>
        <v>-6.9963807137381657</v>
      </c>
      <c r="T45" s="9">
        <f>SUM(C45:K45)*$D$36*$H$36</f>
        <v>-12.094646252974178</v>
      </c>
      <c r="U45" s="192">
        <f t="shared" si="6"/>
        <v>-19.091026966712342</v>
      </c>
      <c r="V45" s="93">
        <f>(U45+W45*J45)/B45</f>
        <v>-26.117620244581236</v>
      </c>
      <c r="W45" s="9">
        <f t="shared" si="7"/>
        <v>7</v>
      </c>
    </row>
    <row r="46" spans="1:23">
      <c r="A46" s="99">
        <v>8</v>
      </c>
      <c r="B46" s="99">
        <f t="shared" ref="B46:C46" si="12">C46*$B$36</f>
        <v>0.19160919756047828</v>
      </c>
      <c r="C46" s="97">
        <f t="shared" si="12"/>
        <v>0.52284409716502211</v>
      </c>
      <c r="D46" s="178">
        <f t="shared" si="4"/>
        <v>1.4266849056346766</v>
      </c>
      <c r="E46" s="178">
        <f>1/(1-B36*D36/(1-D36*B36)-D36*B36/(1-D36*B36/(1-D36*B36/(1-D36*B36/(1-D36*B36/(1-D36*B36/(1-D36*B36)))))))</f>
        <v>2.9891548875750802</v>
      </c>
      <c r="F46" s="150">
        <f>E46*D36/(1-D36*B36/(1-D36*B36/(1-D36*B36/(1-D36*B36/(1-D36*B36/(1-D36*B36))))))</f>
        <v>2.9614969795552617</v>
      </c>
      <c r="G46" s="1">
        <f>F46*D36/(1-D36*B36/(1-D36*B36/(1-D36*B36/(1-D36*B36/(1-D36*B36)))))</f>
        <v>2.9136847424452732</v>
      </c>
      <c r="H46" s="1">
        <f>G46*D36/(1-D36*B36/(1-D36*B36/(1-D36*B36/(1-D36*B36))))</f>
        <v>2.8310317082452996</v>
      </c>
      <c r="I46" s="1">
        <f>H46*D36/(1-D36*B36/(1-D36*B36/(1-D36*B36)))</f>
        <v>2.6881493736089475</v>
      </c>
      <c r="J46" s="1">
        <f>I46*D36/(1-D36*B36/(1-D36*B36))</f>
        <v>2.4411486222301075</v>
      </c>
      <c r="K46" s="1">
        <f>J46*D36/(1-D36*B36)</f>
        <v>2.0141583204759699</v>
      </c>
      <c r="L46" s="1">
        <f>K46*D36</f>
        <v>1.2760200080444686</v>
      </c>
      <c r="M46" s="1">
        <f>L46*D36</f>
        <v>0.80839080243952022</v>
      </c>
      <c r="N46" s="1"/>
      <c r="O46" s="9"/>
      <c r="P46">
        <f>M46+B46</f>
        <v>0.99999999999999845</v>
      </c>
      <c r="R46" s="199">
        <f>B46-M46</f>
        <v>-0.61678160487904199</v>
      </c>
      <c r="S46" s="93">
        <f>SUM(C46:L46)*$B$36*$H$36</f>
        <v>-8.0860374090726879</v>
      </c>
      <c r="T46" s="9">
        <f>SUM(C46:L46)*$D$36*$H$36</f>
        <v>-13.978336235907419</v>
      </c>
      <c r="U46" s="192">
        <f t="shared" si="6"/>
        <v>-22.064373644980108</v>
      </c>
      <c r="V46" s="93">
        <f>(U46+W46*K46)/B46</f>
        <v>-31.058566900443182</v>
      </c>
      <c r="W46" s="9">
        <f t="shared" si="7"/>
        <v>8</v>
      </c>
    </row>
    <row r="47" spans="1:23">
      <c r="A47" s="99">
        <v>9</v>
      </c>
      <c r="B47" s="99">
        <f t="shared" ref="B47:C47" si="13">C47*$B$36</f>
        <v>0.19243741374780182</v>
      </c>
      <c r="C47" s="97">
        <f t="shared" si="13"/>
        <v>0.5251040510202224</v>
      </c>
      <c r="D47" s="178">
        <f t="shared" si="4"/>
        <v>1.4328516426603555</v>
      </c>
      <c r="E47" s="178">
        <f>1/(1-B36*D36/(1-D36*B36)-D36*B36/(1-D36*B36/(1-D36*B36/(1-D36*B36/(1-D36*B36/(1-D36*B36/(1-D36*B36/(1-D36*B36))))))))</f>
        <v>3.0020752822942618</v>
      </c>
      <c r="F47" s="150">
        <f>E47*D36/(1-D36*B36/(1-D36*B36/(1-D36*B36/(1-D36*B36/(1-D36*B36/(1-D36*B36/(1-D36*B36)))))))</f>
        <v>2.9860924251412713</v>
      </c>
      <c r="G47" s="1">
        <f>F47*D36/(1-D36*B36/(1-D36*B36/(1-D36*B36/(1-D36*B36/(1-D36*B36/(1-D36*B36))))))</f>
        <v>2.9584628533259965</v>
      </c>
      <c r="H47" s="1">
        <f>G47*D36/(1-D36*B36/(1-D36*B36/(1-D36*B36/(1-D36*B36/(1-D36*B36)))))</f>
        <v>2.9106996010246018</v>
      </c>
      <c r="I47" s="1">
        <f>H47*D36/(1-D36*B36/(1-D36*B36/(1-D36*B36/(1-D36*B36))))</f>
        <v>2.828131246883641</v>
      </c>
      <c r="J47" s="1">
        <f>I47*D36/(1-D36*B36/(1-D36*B36/(1-D36*B36)))</f>
        <v>2.6853952987005631</v>
      </c>
      <c r="K47" s="1">
        <f>J47*D36/(1-D36*B36/(1-D36*B36))</f>
        <v>2.4386476056444502</v>
      </c>
      <c r="L47" s="1">
        <f>K47*D36/(1-D36*B36)</f>
        <v>2.012094765918178</v>
      </c>
      <c r="M47" s="1">
        <f>L47*D36</f>
        <v>1.2747126942763973</v>
      </c>
      <c r="N47" s="1">
        <f>M47*D36</f>
        <v>0.80756258625219657</v>
      </c>
      <c r="O47" s="9"/>
      <c r="P47">
        <f>N47+B47</f>
        <v>0.99999999999999845</v>
      </c>
      <c r="R47" s="199">
        <f>B47-N47</f>
        <v>-0.61512517250439469</v>
      </c>
      <c r="S47" s="93">
        <f>SUM(C47:M47)*$B$36*$H$36</f>
        <v>-9.1817582159317848</v>
      </c>
      <c r="T47" s="9">
        <f>SUM(C47:M47)*$D$36*$H$36</f>
        <v>-15.872509250958153</v>
      </c>
      <c r="U47" s="192">
        <f t="shared" si="6"/>
        <v>-25.054267466889939</v>
      </c>
      <c r="V47" s="93">
        <f>(U47+W47*L47)/B47</f>
        <v>-36.091809998697165</v>
      </c>
      <c r="W47" s="9">
        <f t="shared" si="7"/>
        <v>9</v>
      </c>
    </row>
    <row r="48" spans="1:23" ht="17" thickBot="1">
      <c r="A48" s="100">
        <v>10</v>
      </c>
      <c r="B48" s="100">
        <f t="shared" ref="B48:C48" si="14">C48*$B$36</f>
        <v>0.1929157370002382</v>
      </c>
      <c r="C48" s="151">
        <f t="shared" si="14"/>
        <v>0.52640925187830856</v>
      </c>
      <c r="D48" s="179">
        <f t="shared" si="4"/>
        <v>1.4364131447852713</v>
      </c>
      <c r="E48" s="179">
        <f>1/(1-B36*D36/(1-D36*B36)-D36*B36/(1-D36*B36/(1-D36*B36/(1-D36*B36/(1-D36*B36/(1-D36*B36/(1-D36*B36/(1-D36*B36/(1-D36*B36)))))))))</f>
        <v>3.0095372533586193</v>
      </c>
      <c r="F48" s="159">
        <f>E48*D36/(1-D36*B36/(1-D36*B36/(1-D36*B36/(1-D36*B36/(1-D36*B36/(1-D36*B36/(1-D36*B36/(1-D36*B36))))))))</f>
        <v>3.0002971384853088</v>
      </c>
      <c r="G48" s="111">
        <f>F48*D36/(1-D36*B36/(1-D36*B36/(1-D36*B36/(1-D36*B36/(1-D36*B36/(1-D36*B36/(1-D36*B36)))))))</f>
        <v>2.984323748056442</v>
      </c>
      <c r="H48" s="111">
        <f>G48*D36/(1-D36*B36/(1-D36*B36/(1-D36*B36/(1-D36*B36/(1-D36*B36/(1-D36*B36))))))</f>
        <v>2.9567105413711015</v>
      </c>
      <c r="I48" s="111">
        <f>H48*D36/(1-D36*B36/(1-D36*B36/(1-D36*B36/(1-D36*B36/(1-D36*B36)))))</f>
        <v>2.9089755794766381</v>
      </c>
      <c r="J48" s="111">
        <f>I48*D36/(1-D36*B36/(1-D36*B36/(1-D36*B36/(1-D36*B36))))</f>
        <v>2.8264561309739196</v>
      </c>
      <c r="K48" s="111">
        <f>J48*D36/(1-D36*B36/(1-D36*B36/(1-D36*B36)))</f>
        <v>2.683804725988034</v>
      </c>
      <c r="L48" s="111">
        <f>K48*D36/(1-D36*B36/(1-D36*B36))</f>
        <v>2.4372031827921092</v>
      </c>
      <c r="M48" s="111">
        <f>L48*D36/(1-D36*B36)</f>
        <v>2.0109029923899975</v>
      </c>
      <c r="N48" s="111">
        <f>M48*D36</f>
        <v>1.2739576757400903</v>
      </c>
      <c r="O48" s="10">
        <f>N48*D36</f>
        <v>0.80708426299975999</v>
      </c>
      <c r="P48">
        <f>O48+B48</f>
        <v>0.99999999999999822</v>
      </c>
      <c r="R48" s="200">
        <f>B48-O48</f>
        <v>-0.61416852599952176</v>
      </c>
      <c r="S48" s="94">
        <f>SUM(C48:N48)*$B$36*$H$36</f>
        <v>-10.281447973149472</v>
      </c>
      <c r="T48" s="10">
        <f>SUM(C48:N48)*$D$36*$H$36</f>
        <v>-17.773543392146362</v>
      </c>
      <c r="U48" s="192">
        <f t="shared" si="6"/>
        <v>-28.054991365295834</v>
      </c>
      <c r="V48" s="94">
        <f>(U48+W48*M48)/B48</f>
        <v>-41.188767515560684</v>
      </c>
      <c r="W48" s="10">
        <f t="shared" si="7"/>
        <v>10</v>
      </c>
    </row>
  </sheetData>
  <sheetProtection sheet="1" objects="1" scenarios="1"/>
  <mergeCells count="3">
    <mergeCell ref="A4:W4"/>
    <mergeCell ref="A20:W20"/>
    <mergeCell ref="A35:W35"/>
  </mergeCells>
  <phoneticPr fontId="16" type="noConversion"/>
  <conditionalFormatting sqref="R24">
    <cfRule type="cellIs" dxfId="495" priority="35" operator="lessThanOrEqual">
      <formula>0</formula>
    </cfRule>
    <cfRule type="cellIs" dxfId="494" priority="36" operator="greaterThan">
      <formula>0</formula>
    </cfRule>
  </conditionalFormatting>
  <conditionalFormatting sqref="R25:R33">
    <cfRule type="cellIs" dxfId="493" priority="33" operator="lessThanOrEqual">
      <formula>0</formula>
    </cfRule>
    <cfRule type="cellIs" dxfId="492" priority="34" operator="greaterThan">
      <formula>0</formula>
    </cfRule>
  </conditionalFormatting>
  <conditionalFormatting sqref="R8:R17 U8:U17">
    <cfRule type="cellIs" dxfId="491" priority="31" operator="lessThanOrEqual">
      <formula>0</formula>
    </cfRule>
    <cfRule type="cellIs" dxfId="490" priority="32" operator="greaterThan">
      <formula>0</formula>
    </cfRule>
  </conditionalFormatting>
  <conditionalFormatting sqref="R39">
    <cfRule type="cellIs" dxfId="489" priority="21" operator="lessThanOrEqual">
      <formula>0</formula>
    </cfRule>
    <cfRule type="cellIs" dxfId="488" priority="22" operator="greaterThan">
      <formula>0</formula>
    </cfRule>
  </conditionalFormatting>
  <conditionalFormatting sqref="R40:R48">
    <cfRule type="cellIs" dxfId="487" priority="19" operator="lessThanOrEqual">
      <formula>0</formula>
    </cfRule>
    <cfRule type="cellIs" dxfId="486" priority="20" operator="greaterThan">
      <formula>0</formula>
    </cfRule>
  </conditionalFormatting>
  <conditionalFormatting sqref="S8:T17">
    <cfRule type="cellIs" dxfId="485" priority="17" operator="lessThanOrEqual">
      <formula>0</formula>
    </cfRule>
    <cfRule type="cellIs" dxfId="484" priority="18" operator="greaterThan">
      <formula>0</formula>
    </cfRule>
  </conditionalFormatting>
  <conditionalFormatting sqref="S24:T33">
    <cfRule type="cellIs" dxfId="483" priority="15" operator="lessThanOrEqual">
      <formula>0</formula>
    </cfRule>
    <cfRule type="cellIs" dxfId="482" priority="16" operator="greaterThan">
      <formula>0</formula>
    </cfRule>
  </conditionalFormatting>
  <conditionalFormatting sqref="S39:T48">
    <cfRule type="cellIs" dxfId="481" priority="13" operator="lessThanOrEqual">
      <formula>0</formula>
    </cfRule>
    <cfRule type="cellIs" dxfId="480" priority="14" operator="greaterThan">
      <formula>0</formula>
    </cfRule>
  </conditionalFormatting>
  <conditionalFormatting sqref="U24:U33">
    <cfRule type="cellIs" dxfId="479" priority="11" operator="lessThanOrEqual">
      <formula>0</formula>
    </cfRule>
    <cfRule type="cellIs" dxfId="478" priority="12" operator="greaterThan">
      <formula>0</formula>
    </cfRule>
  </conditionalFormatting>
  <conditionalFormatting sqref="U39:U48">
    <cfRule type="cellIs" dxfId="477" priority="9" operator="lessThanOrEqual">
      <formula>0</formula>
    </cfRule>
    <cfRule type="cellIs" dxfId="476" priority="10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K9" sqref="K9"/>
    </sheetView>
  </sheetViews>
  <sheetFormatPr baseColWidth="10" defaultColWidth="8.83203125" defaultRowHeight="16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>
      <c r="A1" s="301" t="s">
        <v>66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</row>
    <row r="2" spans="1:32" ht="17" thickBot="1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>
      <c r="A9" s="145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>
      <c r="A12" s="301" t="s">
        <v>67</v>
      </c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</row>
    <row r="13" spans="1:32" ht="17" thickBot="1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>
      <c r="A20" s="145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f>IF(Rules!$B$14=Rules!$E$14,0,1)</f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02">
        <v>0</v>
      </c>
    </row>
    <row r="21" spans="1:32" ht="17" thickBot="1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/>
    <row r="23" spans="1:32" ht="17" thickBot="1">
      <c r="A23" s="147" t="s">
        <v>4</v>
      </c>
      <c r="B23" s="117">
        <v>11</v>
      </c>
      <c r="C23" s="118">
        <v>12</v>
      </c>
      <c r="D23" s="118">
        <v>13</v>
      </c>
      <c r="E23" s="118">
        <v>14</v>
      </c>
      <c r="F23" s="118">
        <v>15</v>
      </c>
      <c r="G23" s="118">
        <v>16</v>
      </c>
      <c r="H23" s="118">
        <v>17</v>
      </c>
      <c r="I23" s="118">
        <v>18</v>
      </c>
      <c r="J23" s="118">
        <v>19</v>
      </c>
      <c r="K23" s="118">
        <v>20</v>
      </c>
      <c r="L23" s="118">
        <v>21</v>
      </c>
      <c r="M23" s="118">
        <v>22</v>
      </c>
      <c r="N23" s="118">
        <v>23</v>
      </c>
      <c r="O23" s="118">
        <v>24</v>
      </c>
      <c r="P23" s="118">
        <v>25</v>
      </c>
      <c r="Q23" s="118">
        <v>26</v>
      </c>
      <c r="R23" s="118">
        <v>27</v>
      </c>
      <c r="S23" s="118">
        <v>28</v>
      </c>
      <c r="T23" s="118">
        <v>29</v>
      </c>
      <c r="U23" s="118">
        <v>30</v>
      </c>
      <c r="V23" s="118">
        <v>31</v>
      </c>
      <c r="W23" s="105">
        <v>32</v>
      </c>
    </row>
    <row r="24" spans="1:32">
      <c r="A24" s="147" t="s">
        <v>0</v>
      </c>
      <c r="B24" s="109">
        <f t="shared" ref="B24:B30" si="12">L14</f>
        <v>0.2121090766176992</v>
      </c>
      <c r="C24" s="110">
        <f>(SUM(D24:L24)+Rules!$B$5*M24)/(9+Rules!$B$5)</f>
        <v>0.24495802642312861</v>
      </c>
      <c r="D24" s="110">
        <f>(SUM(E24:M24)+Rules!$B$5*N24)/(9+Rules!$B$5)</f>
        <v>0.27249534667872904</v>
      </c>
      <c r="E24" s="110">
        <f>(SUM(F24:N24)+Rules!$B$5*O24)/(9+Rules!$B$5)</f>
        <v>0.29995101900790128</v>
      </c>
      <c r="F24" s="110">
        <f>(SUM(G24:O24)+Rules!$B$5*P24)/(9+Rules!$B$5)</f>
        <v>0.32719621086821865</v>
      </c>
      <c r="G24" s="110">
        <f>(SUM(H24:P24)+Rules!$B$5*Q24)/(9+Rules!$B$5)</f>
        <v>0.35412091093722581</v>
      </c>
      <c r="H24" s="110">
        <f>IF(Rules!$B$4=Rules!$F$4,0,(SUM(I24:Q24)+Rules!$B$5*R24)/(9+Rules!$B$5))</f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f t="shared" ref="M24:V24" si="13">M14</f>
        <v>0.48267271400214923</v>
      </c>
      <c r="N24" s="110">
        <f t="shared" si="13"/>
        <v>0.51962466300199572</v>
      </c>
      <c r="O24" s="110">
        <f t="shared" si="13"/>
        <v>0.55393718707328177</v>
      </c>
      <c r="P24" s="110">
        <f t="shared" si="13"/>
        <v>0.58579881656804733</v>
      </c>
      <c r="Q24" s="110">
        <f t="shared" si="13"/>
        <v>0.61538461538461542</v>
      </c>
      <c r="R24" s="110">
        <f t="shared" si="13"/>
        <v>0</v>
      </c>
      <c r="S24" s="110">
        <f t="shared" si="13"/>
        <v>0</v>
      </c>
      <c r="T24" s="110">
        <f t="shared" si="13"/>
        <v>0</v>
      </c>
      <c r="U24" s="110">
        <f t="shared" si="13"/>
        <v>0</v>
      </c>
      <c r="V24" s="110">
        <f t="shared" si="13"/>
        <v>0</v>
      </c>
      <c r="W24" s="57">
        <f t="shared" ref="W24:W30" si="14">W14</f>
        <v>1</v>
      </c>
    </row>
    <row r="25" spans="1:32">
      <c r="A25" s="146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>
      <c r="A26" s="146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>
      <c r="A27" s="146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>
      <c r="A28" s="146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>
      <c r="A29" s="146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>
      <c r="A30" s="148">
        <v>22</v>
      </c>
      <c r="B30" s="107">
        <f t="shared" si="12"/>
        <v>0</v>
      </c>
      <c r="C30" s="108">
        <f>(SUM(D30:L30)+Rules!$B$5*M30)/(9+Rules!$B$5)</f>
        <v>0</v>
      </c>
      <c r="D30" s="108">
        <f>(SUM(E30:M30)+Rules!$B$5*N30)/(9+Rules!$B$5)</f>
        <v>0</v>
      </c>
      <c r="E30" s="108">
        <f>(SUM(F30:N30)+Rules!$B$5*O30)/(9+Rules!$B$5)</f>
        <v>0</v>
      </c>
      <c r="F30" s="108">
        <f>(SUM(G30:O30)+Rules!$B$5*P30)/(9+Rules!$B$5)</f>
        <v>0</v>
      </c>
      <c r="G30" s="108">
        <f>(SUM(H30:P30)+Rules!$B$5*Q30)/(9+Rules!$B$5)</f>
        <v>0</v>
      </c>
      <c r="H30" s="108">
        <f>IF(Rules!$B$4=Rules!$F$4,0,(SUM(I30:Q30)+Rules!$B$5*R30)/(9+Rules!$B$5))</f>
        <v>0</v>
      </c>
      <c r="I30" s="111">
        <v>0</v>
      </c>
      <c r="J30" s="111">
        <v>0</v>
      </c>
      <c r="K30" s="111">
        <v>0</v>
      </c>
      <c r="L30" s="111">
        <v>0</v>
      </c>
      <c r="M30" s="108">
        <f t="shared" si="19"/>
        <v>0</v>
      </c>
      <c r="N30" s="108">
        <f t="shared" si="19"/>
        <v>0</v>
      </c>
      <c r="O30" s="108">
        <f t="shared" si="19"/>
        <v>0</v>
      </c>
      <c r="P30" s="108">
        <f t="shared" si="19"/>
        <v>0</v>
      </c>
      <c r="Q30" s="108">
        <f t="shared" si="19"/>
        <v>0</v>
      </c>
      <c r="R30" s="111">
        <f t="shared" si="20"/>
        <v>0</v>
      </c>
      <c r="S30" s="111">
        <f t="shared" si="20"/>
        <v>0</v>
      </c>
      <c r="T30" s="111">
        <f t="shared" si="20"/>
        <v>0</v>
      </c>
      <c r="U30" s="111">
        <f t="shared" si="20"/>
        <v>0</v>
      </c>
      <c r="V30" s="111">
        <f t="shared" si="20"/>
        <v>0</v>
      </c>
      <c r="W30" s="10">
        <f t="shared" si="14"/>
        <v>0</v>
      </c>
    </row>
    <row r="31" spans="1:32" ht="17" thickBot="1">
      <c r="A31" s="104"/>
      <c r="B31" s="149">
        <f t="shared" ref="B31:W31" si="21">SUM(B24:B30)</f>
        <v>1</v>
      </c>
      <c r="C31" s="108">
        <f t="shared" si="21"/>
        <v>0.99999999999999978</v>
      </c>
      <c r="D31" s="108">
        <f t="shared" si="21"/>
        <v>0.99999999999999989</v>
      </c>
      <c r="E31" s="108">
        <f t="shared" si="21"/>
        <v>0.99999999999999978</v>
      </c>
      <c r="F31" s="108">
        <f t="shared" si="21"/>
        <v>1.0000000000000002</v>
      </c>
      <c r="G31" s="108">
        <f t="shared" si="21"/>
        <v>1</v>
      </c>
      <c r="H31" s="108">
        <f t="shared" si="21"/>
        <v>1</v>
      </c>
      <c r="I31" s="108">
        <f t="shared" si="21"/>
        <v>1</v>
      </c>
      <c r="J31" s="108">
        <f t="shared" si="21"/>
        <v>1</v>
      </c>
      <c r="K31" s="108">
        <f t="shared" si="21"/>
        <v>1</v>
      </c>
      <c r="L31" s="108">
        <f t="shared" si="21"/>
        <v>1</v>
      </c>
      <c r="M31" s="108">
        <f t="shared" si="21"/>
        <v>0.99999999999999989</v>
      </c>
      <c r="N31" s="108">
        <f t="shared" si="21"/>
        <v>0.99999999999999978</v>
      </c>
      <c r="O31" s="108">
        <f t="shared" si="21"/>
        <v>0.99999999999999978</v>
      </c>
      <c r="P31" s="108">
        <f t="shared" si="21"/>
        <v>0.99999999999999989</v>
      </c>
      <c r="Q31" s="108">
        <f t="shared" si="21"/>
        <v>0.99999999999999978</v>
      </c>
      <c r="R31" s="108">
        <f t="shared" si="21"/>
        <v>1</v>
      </c>
      <c r="S31" s="108">
        <f t="shared" si="21"/>
        <v>1</v>
      </c>
      <c r="T31" s="108">
        <f t="shared" si="21"/>
        <v>1</v>
      </c>
      <c r="U31" s="108">
        <f t="shared" si="21"/>
        <v>1</v>
      </c>
      <c r="V31" s="108">
        <f t="shared" si="21"/>
        <v>1</v>
      </c>
      <c r="W31" s="108">
        <f t="shared" si="21"/>
        <v>1</v>
      </c>
    </row>
    <row r="32" spans="1:32" ht="17" thickBot="1"/>
    <row r="33" spans="2:15" ht="17" thickBot="1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0" t="s">
        <v>33</v>
      </c>
      <c r="M33" s="63" t="s">
        <v>0</v>
      </c>
      <c r="N33" s="62" t="s">
        <v>6</v>
      </c>
      <c r="O33" s="61"/>
    </row>
    <row r="34" spans="2:15" ht="17" thickBot="1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4">
        <v>5</v>
      </c>
      <c r="M34" s="55">
        <f>F14</f>
        <v>0.41640366958226238</v>
      </c>
      <c r="N34" s="56">
        <f>1-M34</f>
        <v>0.58359633041773762</v>
      </c>
      <c r="O34" s="57">
        <f t="shared" ref="O34:O45" si="22">SUM(M34:N34)</f>
        <v>1</v>
      </c>
    </row>
    <row r="35" spans="2:15" ht="17" thickBot="1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8">
        <v>6</v>
      </c>
      <c r="M35" s="53">
        <f>G14</f>
        <v>0.42315049208499772</v>
      </c>
      <c r="N35" s="56">
        <f t="shared" ref="N35:N45" si="25">1-M35</f>
        <v>0.57684950791500222</v>
      </c>
      <c r="O35" s="9">
        <f t="shared" si="22"/>
        <v>1</v>
      </c>
    </row>
    <row r="36" spans="2:15" ht="17" thickBot="1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8">
        <v>7</v>
      </c>
      <c r="M36" s="53">
        <f>H14</f>
        <v>0.2623124083615333</v>
      </c>
      <c r="N36" s="56">
        <f t="shared" si="25"/>
        <v>0.73768759163846664</v>
      </c>
      <c r="O36" s="9">
        <f t="shared" si="22"/>
        <v>1</v>
      </c>
    </row>
    <row r="37" spans="2:15" ht="17" thickBot="1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8">
        <v>8</v>
      </c>
      <c r="M37" s="53">
        <f>I14</f>
        <v>0.2447412422511914</v>
      </c>
      <c r="N37" s="56">
        <f t="shared" si="25"/>
        <v>0.75525875774880857</v>
      </c>
      <c r="O37" s="9">
        <f t="shared" si="22"/>
        <v>1</v>
      </c>
    </row>
    <row r="38" spans="2:15" ht="17" thickBot="1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8">
        <v>9</v>
      </c>
      <c r="M38" s="53">
        <f>J14</f>
        <v>0.2284251594344453</v>
      </c>
      <c r="N38" s="56">
        <f t="shared" si="25"/>
        <v>0.7715748405655547</v>
      </c>
      <c r="O38" s="9">
        <f t="shared" si="22"/>
        <v>1</v>
      </c>
    </row>
    <row r="39" spans="2:15" ht="17" thickBot="1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8">
        <v>10</v>
      </c>
      <c r="M39" s="53">
        <f>K14</f>
        <v>0.2121090766176992</v>
      </c>
      <c r="N39" s="56">
        <f t="shared" si="25"/>
        <v>0.78789092338230082</v>
      </c>
      <c r="O39" s="9">
        <f t="shared" si="22"/>
        <v>1</v>
      </c>
    </row>
    <row r="40" spans="2:15" ht="17" thickBot="1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58">
        <v>11</v>
      </c>
      <c r="M40" s="53">
        <f>L14</f>
        <v>0.2121090766176992</v>
      </c>
      <c r="N40" s="56">
        <f t="shared" si="25"/>
        <v>0.78789092338230082</v>
      </c>
      <c r="O40" s="9">
        <f t="shared" si="22"/>
        <v>1</v>
      </c>
    </row>
    <row r="41" spans="2:15" ht="17" thickBot="1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58">
        <v>12</v>
      </c>
      <c r="M41" s="53">
        <f>M14</f>
        <v>0.48267271400214923</v>
      </c>
      <c r="N41" s="56">
        <f t="shared" si="25"/>
        <v>0.51732728599785083</v>
      </c>
      <c r="O41" s="9">
        <f t="shared" si="22"/>
        <v>1</v>
      </c>
    </row>
    <row r="42" spans="2:15" ht="17" thickBot="1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58">
        <v>13</v>
      </c>
      <c r="M42" s="53">
        <f>N14</f>
        <v>0.51962466300199572</v>
      </c>
      <c r="N42" s="56">
        <f t="shared" si="25"/>
        <v>0.48037533699800428</v>
      </c>
      <c r="O42" s="9">
        <f t="shared" si="22"/>
        <v>1</v>
      </c>
    </row>
    <row r="43" spans="2:15" ht="17" thickBot="1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58">
        <v>14</v>
      </c>
      <c r="M43" s="53">
        <f>O14</f>
        <v>0.55393718707328177</v>
      </c>
      <c r="N43" s="56">
        <f t="shared" si="25"/>
        <v>0.44606281292671823</v>
      </c>
      <c r="O43" s="9">
        <f t="shared" si="22"/>
        <v>1</v>
      </c>
    </row>
    <row r="44" spans="2:15" ht="17" thickBot="1">
      <c r="C44" s="66">
        <f>SUM(C34:C43)/SUM($C$34:$D$43)</f>
        <v>0.31212025922298758</v>
      </c>
      <c r="D44" s="66">
        <f>SUM(D34:D43)/SUM($C$34:$D$43)</f>
        <v>0.68787974077701231</v>
      </c>
      <c r="F44">
        <f>SUM(F34:F43)</f>
        <v>1</v>
      </c>
      <c r="L44" s="58">
        <v>15</v>
      </c>
      <c r="M44" s="53">
        <f>P14</f>
        <v>0.58579881656804733</v>
      </c>
      <c r="N44" s="56">
        <f t="shared" si="25"/>
        <v>0.41420118343195267</v>
      </c>
      <c r="O44" s="9">
        <f t="shared" si="22"/>
        <v>1</v>
      </c>
    </row>
    <row r="45" spans="2:15" ht="17" thickBot="1">
      <c r="L45" s="59">
        <v>16</v>
      </c>
      <c r="M45" s="64">
        <f>Q14</f>
        <v>0.61538461538461542</v>
      </c>
      <c r="N45" s="65">
        <f t="shared" si="25"/>
        <v>0.38461538461538458</v>
      </c>
      <c r="O45" s="10">
        <f t="shared" si="22"/>
        <v>1</v>
      </c>
    </row>
    <row r="46" spans="2:15">
      <c r="M46" s="66">
        <f>SUM(M34:M45)/SUM($M$34:$N$45)</f>
        <v>0.39638909341499318</v>
      </c>
      <c r="N46" s="66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0.99999999999999978</v>
      </c>
    </row>
    <row r="2" spans="1:23">
      <c r="A2" t="s">
        <v>40</v>
      </c>
      <c r="B2" s="155" t="s">
        <v>125</v>
      </c>
      <c r="C2" s="161">
        <f>Analysis!B9</f>
        <v>0.47728704576833059</v>
      </c>
      <c r="D2" s="155" t="s">
        <v>126</v>
      </c>
      <c r="E2" s="161">
        <f>Analysis!E9</f>
        <v>0.52271295423166919</v>
      </c>
      <c r="F2" s="155" t="s">
        <v>47</v>
      </c>
      <c r="G2" s="161">
        <f>Analysis!S9</f>
        <v>1.3364935669088351</v>
      </c>
      <c r="H2" t="s">
        <v>156</v>
      </c>
      <c r="I2" s="175">
        <f>Analysis!T9</f>
        <v>-1.347799268982935</v>
      </c>
      <c r="J2" t="s">
        <v>48</v>
      </c>
      <c r="K2" s="175">
        <f>C2*G2+E2*I2</f>
        <v>-6.6621071363057505E-2</v>
      </c>
      <c r="L2" t="s">
        <v>47</v>
      </c>
      <c r="M2" s="182">
        <v>1</v>
      </c>
      <c r="N2" t="s">
        <v>156</v>
      </c>
      <c r="O2" s="182">
        <v>2</v>
      </c>
    </row>
    <row r="4" spans="1:23">
      <c r="A4" t="s">
        <v>123</v>
      </c>
      <c r="B4">
        <f>$C$2</f>
        <v>0.47728704576833059</v>
      </c>
      <c r="C4" t="s">
        <v>124</v>
      </c>
      <c r="D4">
        <f>$E$2</f>
        <v>0.52271295423166919</v>
      </c>
      <c r="E4" t="s">
        <v>47</v>
      </c>
      <c r="F4">
        <f>G2</f>
        <v>1.3364935669088351</v>
      </c>
      <c r="G4" t="s">
        <v>156</v>
      </c>
      <c r="H4">
        <f>I2</f>
        <v>-1.347799268982935</v>
      </c>
      <c r="I4" t="s">
        <v>48</v>
      </c>
      <c r="J4">
        <f>K2</f>
        <v>-6.6621071363057505E-2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0.47728704576833059</v>
      </c>
      <c r="C7" s="95">
        <v>1</v>
      </c>
      <c r="D7" s="109">
        <f>C7*D4</f>
        <v>0.52271295423166919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0.99999999999999978</v>
      </c>
      <c r="R7" s="195">
        <f>B7-D7</f>
        <v>-4.5425908463338605E-2</v>
      </c>
      <c r="S7" s="109">
        <f>SUM(C7)*$B$4*$F$4</f>
        <v>0.63789106623829661</v>
      </c>
      <c r="T7" s="57">
        <f>SUM(C7)*$D$4*$H$4</f>
        <v>-0.70451213760135412</v>
      </c>
      <c r="U7" s="271">
        <f>S7+T7</f>
        <v>-6.6621071363057505E-2</v>
      </c>
      <c r="V7" s="109">
        <f>(U7+W7*D7)/B7</f>
        <v>0.95559241951434237</v>
      </c>
      <c r="W7" s="57">
        <f>COUNT(D7:M7)</f>
        <v>1</v>
      </c>
    </row>
    <row r="8" spans="1:23">
      <c r="A8" s="99">
        <v>2</v>
      </c>
      <c r="B8" s="97">
        <f>C8*B4</f>
        <v>0.63594530052560849</v>
      </c>
      <c r="C8" s="97">
        <f>1/(1-B4*D4)</f>
        <v>1.3324168467674875</v>
      </c>
      <c r="D8" s="93">
        <f>C8*D4</f>
        <v>0.69647154624187868</v>
      </c>
      <c r="E8" s="1">
        <f>D8*D4</f>
        <v>0.36405469947439101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0.99999999999999956</v>
      </c>
      <c r="R8" s="196">
        <f>B8-E8</f>
        <v>0.27189060105121748</v>
      </c>
      <c r="S8" s="93">
        <f>SUM(C8:D8)*$B$4*$F$4</f>
        <v>1.2942097802952488</v>
      </c>
      <c r="T8" s="9">
        <f>SUM(C8:D8)*$D$4*$H$4</f>
        <v>-1.4293764987136046</v>
      </c>
      <c r="U8" s="272">
        <f>S8+T8</f>
        <v>-0.13516671841835581</v>
      </c>
      <c r="V8" s="93">
        <f>(U8+W8*E8)/B8</f>
        <v>0.93238000192840387</v>
      </c>
      <c r="W8" s="9">
        <f>COUNT(D8:M8)</f>
        <v>2</v>
      </c>
    </row>
    <row r="9" spans="1:23">
      <c r="A9" s="99">
        <v>3</v>
      </c>
      <c r="B9" s="97">
        <f>C9*B4</f>
        <v>0.71494770869704127</v>
      </c>
      <c r="C9" s="97">
        <f>1/(1-D4*B4/(1-D4*B4))</f>
        <v>1.4979407361583166</v>
      </c>
      <c r="D9" s="93">
        <f>C9*D4*C8</f>
        <v>1.0432731006908806</v>
      </c>
      <c r="E9" s="1">
        <f>D9*(D4)</f>
        <v>0.54533236453256384</v>
      </c>
      <c r="F9" s="1">
        <f>E9*D4</f>
        <v>0.28505229130295801</v>
      </c>
      <c r="G9" s="1"/>
      <c r="H9" s="1"/>
      <c r="I9" s="1"/>
      <c r="J9" s="1"/>
      <c r="K9" s="1"/>
      <c r="L9" s="1"/>
      <c r="M9" s="268"/>
      <c r="N9" s="97">
        <f>B9+F9</f>
        <v>0.99999999999999933</v>
      </c>
      <c r="R9" s="196">
        <f>B9-F9</f>
        <v>0.42989541739408327</v>
      </c>
      <c r="S9" s="93">
        <f>SUM(C9:E9)*$B$4*$F$4</f>
        <v>1.9688802473931755</v>
      </c>
      <c r="T9" s="9">
        <f>SUM(C9:E9)*$D$4*$H$4</f>
        <v>-2.1745092621408038</v>
      </c>
      <c r="U9" s="272">
        <f t="shared" ref="U9:U16" si="0">S9+T9</f>
        <v>-0.20562901474762829</v>
      </c>
      <c r="V9" s="93">
        <f>(U9+W9*F9)/B9</f>
        <v>0.90849701490054391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0.76208928265347942</v>
      </c>
      <c r="C10" s="97">
        <f>1/(1-D4*B4/(1-D4*B4/(1-D4*B4)))</f>
        <v>1.5967105946206392</v>
      </c>
      <c r="D10" s="93">
        <f>C10*D4*C9</f>
        <v>1.250213262461507</v>
      </c>
      <c r="E10" s="1">
        <f>D10*D4*C8</f>
        <v>0.87073796403866943</v>
      </c>
      <c r="F10" s="1">
        <f>E10*D4</f>
        <v>0.45514601354432183</v>
      </c>
      <c r="G10" s="1">
        <f>F10*D4</f>
        <v>0.23791071734651978</v>
      </c>
      <c r="H10" s="1"/>
      <c r="I10" s="1"/>
      <c r="J10" s="1"/>
      <c r="K10" s="1"/>
      <c r="L10" s="1"/>
      <c r="M10" s="268"/>
      <c r="N10" s="97">
        <f>B10+G10</f>
        <v>0.99999999999999922</v>
      </c>
      <c r="R10" s="196">
        <f>B10-G10</f>
        <v>0.52417856530695961</v>
      </c>
      <c r="S10" s="93">
        <f>SUM(C10:F10)*$B$4*$F$4</f>
        <v>2.6617968388620623</v>
      </c>
      <c r="T10" s="9">
        <f>SUM(C10:F10)*$D$4*$H$4</f>
        <v>-2.9397937673996135</v>
      </c>
      <c r="U10" s="272">
        <f t="shared" si="0"/>
        <v>-0.2779969285375512</v>
      </c>
      <c r="V10" s="93">
        <f>(U10+W10*G10)/B10</f>
        <v>0.88394622018957514</v>
      </c>
      <c r="W10" s="9">
        <f t="shared" si="1"/>
        <v>4</v>
      </c>
    </row>
    <row r="11" spans="1:23">
      <c r="A11" s="99">
        <v>5</v>
      </c>
      <c r="B11" s="97">
        <f>C11*B4</f>
        <v>0.79330203878578509</v>
      </c>
      <c r="C11" s="97">
        <f>1/(1-D4*B4/(1-D4*B4/(1-D4*B4/(1-D4*B4))))</f>
        <v>1.6621067883976144</v>
      </c>
      <c r="D11" s="93">
        <f>C11*D4*C10</f>
        <v>1.3872297483619389</v>
      </c>
      <c r="E11" s="1">
        <f>D11*D4*C9</f>
        <v>1.0861912204542572</v>
      </c>
      <c r="F11" s="1">
        <f>E11*D4*C8</f>
        <v>0.75650127882412976</v>
      </c>
      <c r="G11" s="1">
        <f>F11*D4</f>
        <v>0.39543301833419653</v>
      </c>
      <c r="H11" s="1">
        <f>G11*D4</f>
        <v>0.20669796121421369</v>
      </c>
      <c r="I11" s="1"/>
      <c r="J11" s="1"/>
      <c r="K11" s="1"/>
      <c r="L11" s="1"/>
      <c r="M11" s="268"/>
      <c r="N11" s="97">
        <f>B11+H11</f>
        <v>0.99999999999999878</v>
      </c>
      <c r="R11" s="196">
        <f>B11-H11</f>
        <v>0.5866040775715714</v>
      </c>
      <c r="S11" s="93">
        <f>SUM(C11:G11)*$B$4*$F$4</f>
        <v>3.3728248075579761</v>
      </c>
      <c r="T11" s="9">
        <f>SUM(C11:G11)*$D$4*$H$4</f>
        <v>-3.7250811944117612</v>
      </c>
      <c r="U11" s="272">
        <f t="shared" si="0"/>
        <v>-0.35225638685378513</v>
      </c>
      <c r="V11" s="93">
        <f>(U11+W11*H11)/B11</f>
        <v>0.85873146155021596</v>
      </c>
      <c r="W11" s="9">
        <f t="shared" si="1"/>
        <v>5</v>
      </c>
    </row>
    <row r="12" spans="1:23">
      <c r="A12" s="99">
        <v>6</v>
      </c>
      <c r="B12" s="97">
        <f>C12*B4</f>
        <v>0.81541427242125064</v>
      </c>
      <c r="C12" s="97">
        <f>1/(1-D4*B4/(1-D4*B4/(1-D4*B4/(1-D4*B4/(1-D4*B4)))))</f>
        <v>1.7084357927808562</v>
      </c>
      <c r="D12" s="93">
        <f>C12*D4*C11</f>
        <v>1.4842971311748581</v>
      </c>
      <c r="E12" s="1">
        <f>D12*D4*C10</f>
        <v>1.2388260189702511</v>
      </c>
      <c r="F12" s="1">
        <f>E12*D4*C9</f>
        <v>0.96999213509131588</v>
      </c>
      <c r="G12" s="1">
        <f>F12*D4*C8</f>
        <v>0.67557192216951001</v>
      </c>
      <c r="H12" s="1">
        <f>G12*D4</f>
        <v>0.35313019523319189</v>
      </c>
      <c r="I12" s="1">
        <f>H12*D4</f>
        <v>0.18458572757874783</v>
      </c>
      <c r="J12" s="1"/>
      <c r="K12" s="1"/>
      <c r="L12" s="1"/>
      <c r="M12" s="268"/>
      <c r="N12" s="97">
        <f>B12+I12</f>
        <v>0.99999999999999845</v>
      </c>
      <c r="R12" s="196">
        <f>B12-I12</f>
        <v>0.63082854484250284</v>
      </c>
      <c r="S12" s="93">
        <f>SUM(C12:H12)*$B$4*$F$4</f>
        <v>4.1018010670086671</v>
      </c>
      <c r="T12" s="9">
        <f>SUM(C12:H12)*$D$4*$H$4</f>
        <v>-4.5301914240232701</v>
      </c>
      <c r="U12" s="272">
        <f t="shared" si="0"/>
        <v>-0.42839035701460304</v>
      </c>
      <c r="V12" s="93">
        <f>(U12+W12*I12)/B12</f>
        <v>0.83285764233844828</v>
      </c>
      <c r="W12" s="9">
        <f t="shared" si="1"/>
        <v>6</v>
      </c>
    </row>
    <row r="13" spans="1:23">
      <c r="A13" s="99">
        <v>7</v>
      </c>
      <c r="B13" s="97">
        <f>C13*B4</f>
        <v>0.83184037517334875</v>
      </c>
      <c r="C13" s="97">
        <f>1/(1-D4*B4/(1-D4*B4/(1-D4*B4/(1-D4*B4/(1-D4*B4/(1-D4*B4))))))</f>
        <v>1.7428513565338082</v>
      </c>
      <c r="D13" s="93">
        <f>C13*D4*C12</f>
        <v>1.5564037681726215</v>
      </c>
      <c r="E13" s="1">
        <f>D13*D4*C11</f>
        <v>1.3522109861021214</v>
      </c>
      <c r="F13" s="1">
        <f>E13*D4*C10</f>
        <v>1.1285841072769591</v>
      </c>
      <c r="G13" s="1">
        <f>F13*D4*C9</f>
        <v>0.88367348690146652</v>
      </c>
      <c r="H13" s="1">
        <f>G13*D4*C8</f>
        <v>0.61545343979521683</v>
      </c>
      <c r="I13" s="1">
        <f>H13*D4</f>
        <v>0.32170548570740054</v>
      </c>
      <c r="J13" s="1">
        <f>I13*D4</f>
        <v>0.16815962482664937</v>
      </c>
      <c r="K13" s="1"/>
      <c r="L13" s="1"/>
      <c r="M13" s="268"/>
      <c r="N13" s="97">
        <f>B13+J13</f>
        <v>0.99999999999999811</v>
      </c>
      <c r="R13" s="196">
        <f>B13-J13</f>
        <v>0.66368075034669938</v>
      </c>
      <c r="S13" s="93">
        <f>SUM(C13:I13)*$B$4*$F$4</f>
        <v>4.8485351255151556</v>
      </c>
      <c r="T13" s="9">
        <f>SUM(C13:I13)*$D$4*$H$4</f>
        <v>-5.3549140696632263</v>
      </c>
      <c r="U13" s="272">
        <f t="shared" si="0"/>
        <v>-0.50637894414807061</v>
      </c>
      <c r="V13" s="93">
        <f>(U13+W13*J13)/B13</f>
        <v>0.80633069715893346</v>
      </c>
      <c r="W13" s="9">
        <f t="shared" si="1"/>
        <v>7</v>
      </c>
    </row>
    <row r="14" spans="1:23">
      <c r="A14" s="99">
        <v>8</v>
      </c>
      <c r="B14" s="97">
        <f>C14*B4</f>
        <v>0.84447743958108323</v>
      </c>
      <c r="C14" s="97">
        <f>1/(1-D4*B4/(1-D4*B4/(1-D4*B4/(1-D4*B4/(1-D4*B4/(1-D4*B4/(1-D4*B4)))))))</f>
        <v>1.7693282209695305</v>
      </c>
      <c r="D14" s="93">
        <f>C14*D4*C13</f>
        <v>1.6118774389342072</v>
      </c>
      <c r="E14" s="1">
        <f>D14*D4*C12</f>
        <v>1.4394412411503723</v>
      </c>
      <c r="F14" s="1">
        <f>E14*D4*C11</f>
        <v>1.2505933870985895</v>
      </c>
      <c r="G14" s="1">
        <f>F14*D4*C10</f>
        <v>1.0437718934776785</v>
      </c>
      <c r="H14" s="1">
        <f>G14*D4*C9</f>
        <v>0.81726611485307499</v>
      </c>
      <c r="I14" s="1">
        <f>H14*D4*C8</f>
        <v>0.56920259470281398</v>
      </c>
      <c r="J14" s="1">
        <f>I14*D4</f>
        <v>0.29752956983343937</v>
      </c>
      <c r="K14" s="1">
        <f>J14*D4</f>
        <v>0.15552256041891482</v>
      </c>
      <c r="L14" s="1"/>
      <c r="M14" s="268"/>
      <c r="N14" s="97">
        <f>B14+K14</f>
        <v>0.999999999999998</v>
      </c>
      <c r="R14" s="196">
        <f>B14-K14</f>
        <v>0.68895487916216847</v>
      </c>
      <c r="S14" s="93">
        <f>SUM(C14:J14)*$B$4*$F$4</f>
        <v>5.612810164821787</v>
      </c>
      <c r="T14" s="9">
        <f>SUM(C14:J14)*$D$4*$H$4</f>
        <v>-6.1990096686696701</v>
      </c>
      <c r="U14" s="272">
        <f t="shared" si="0"/>
        <v>-0.58619950384788311</v>
      </c>
      <c r="V14" s="93">
        <f>(U14+W14*K14)/B14</f>
        <v>0.77915755787370433</v>
      </c>
      <c r="W14" s="9">
        <f t="shared" si="1"/>
        <v>8</v>
      </c>
    </row>
    <row r="15" spans="1:23">
      <c r="A15" s="99">
        <v>9</v>
      </c>
      <c r="B15" s="97">
        <f>C15*B4</f>
        <v>0.85446390001938044</v>
      </c>
      <c r="C15" s="97">
        <f>1/(1-D4*B4/(1-D4*B4/(1-D4*B4/(1-D4*B4/(1-D4*B4/(1-D4*B4/(1-D4*B4/(1-D4*B4))))))))</f>
        <v>1.7902516056011437</v>
      </c>
      <c r="D15" s="93">
        <f>C15*D4*C14</f>
        <v>1.6557155963221393</v>
      </c>
      <c r="E15" s="1">
        <f>D15*D4*C13</f>
        <v>1.5083750902592497</v>
      </c>
      <c r="F15" s="1">
        <f>E15*D4*C12</f>
        <v>1.347011416375872</v>
      </c>
      <c r="G15" s="1">
        <f>F15*D4*C11</f>
        <v>1.1702899163287144</v>
      </c>
      <c r="H15" s="1">
        <f>G15*D4*C10</f>
        <v>0.97674890534820902</v>
      </c>
      <c r="I15" s="1">
        <f>H15*D4*C9</f>
        <v>0.76478758246808054</v>
      </c>
      <c r="J15" s="1">
        <f>I15*D4*C8</f>
        <v>0.53265279010813238</v>
      </c>
      <c r="K15" s="1">
        <f>J15*D4</f>
        <v>0.27842451349716307</v>
      </c>
      <c r="L15" s="1">
        <f>K15*D4</f>
        <v>0.14553609998061737</v>
      </c>
      <c r="M15" s="268"/>
      <c r="N15" s="97">
        <f>B15+L15</f>
        <v>0.99999999999999778</v>
      </c>
      <c r="R15" s="196">
        <f>B15-L15</f>
        <v>0.7089278000387631</v>
      </c>
      <c r="S15" s="93">
        <f>SUM(C15:K15)*$B$4*$F$4</f>
        <v>6.3943842515363105</v>
      </c>
      <c r="T15" s="9">
        <f>SUM(C15:K15)*$D$4*$H$4</f>
        <v>-7.0622110202298716</v>
      </c>
      <c r="U15" s="272">
        <f t="shared" si="0"/>
        <v>-0.66782676869356106</v>
      </c>
      <c r="V15" s="93">
        <f>(U15+W15*L15)/B15</f>
        <v>0.75134611435010179</v>
      </c>
      <c r="W15" s="9">
        <f t="shared" si="1"/>
        <v>9</v>
      </c>
    </row>
    <row r="16" spans="1:23" ht="17" thickBot="1">
      <c r="A16" s="100">
        <v>10</v>
      </c>
      <c r="B16" s="151">
        <f>C16*B4</f>
        <v>0.86252436870156546</v>
      </c>
      <c r="C16" s="151">
        <f>1/(1-D4*B4/(1-D4*B4/(1-D4*B4/(1-D4*B4/(1-D4*B4/(1-D4*B4/(1-D4*B4/(1-D4*B4/(1-D4*B4)))))))))</f>
        <v>1.8071396999955964</v>
      </c>
      <c r="D16" s="94">
        <f>C16*D4*C15</f>
        <v>1.6910991135245947</v>
      </c>
      <c r="E16" s="111">
        <f>D16*D4*C14</f>
        <v>1.5640143365485313</v>
      </c>
      <c r="F16" s="111">
        <f>E16*D4*C13</f>
        <v>1.4248342356009047</v>
      </c>
      <c r="G16" s="111">
        <f>F16*D4*C12</f>
        <v>1.2724076353367357</v>
      </c>
      <c r="H16" s="111">
        <f>G16*D4*C11</f>
        <v>1.1054737970229118</v>
      </c>
      <c r="I16" s="111">
        <f>H16*D4*C10</f>
        <v>0.92265199081658</v>
      </c>
      <c r="J16" s="111">
        <f>I16*D4*C9</f>
        <v>0.72243007558264638</v>
      </c>
      <c r="K16" s="111">
        <f>J16*D4*C8</f>
        <v>0.503151991792683</v>
      </c>
      <c r="L16" s="111">
        <f>K16*D4</f>
        <v>0.26300406405750187</v>
      </c>
      <c r="M16" s="270">
        <f>L16*D4</f>
        <v>0.13747563129843196</v>
      </c>
      <c r="N16" s="151">
        <f>B16+M16</f>
        <v>0.99999999999999745</v>
      </c>
      <c r="R16" s="197">
        <f>B16-M16</f>
        <v>0.72504873740313347</v>
      </c>
      <c r="S16" s="94">
        <f>SUM(C16:L16)*$B$4*$F$4</f>
        <v>7.1929916682580508</v>
      </c>
      <c r="T16" s="10">
        <f>SUM(C16:L16)*$D$4*$H$4</f>
        <v>-7.9442246555309612</v>
      </c>
      <c r="U16" s="273">
        <f t="shared" si="0"/>
        <v>-0.75123298727291044</v>
      </c>
      <c r="V16" s="94">
        <f>(U16+W16*M16)/B16</f>
        <v>0.72290517037803148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2</v>
      </c>
      <c r="D19" s="57">
        <f>SUM($C$19:C19)</f>
        <v>2</v>
      </c>
      <c r="E19" s="201">
        <f>D19/R7</f>
        <v>-44.027738082863401</v>
      </c>
      <c r="F19" s="8">
        <f t="shared" ref="F19:F28" si="3">U7/E19</f>
        <v>1.5131613447338995E-3</v>
      </c>
    </row>
    <row r="20" spans="1:6">
      <c r="A20" s="97">
        <v>2</v>
      </c>
      <c r="B20" s="93">
        <f>C19</f>
        <v>2</v>
      </c>
      <c r="C20" s="1">
        <f t="shared" si="2"/>
        <v>4</v>
      </c>
      <c r="D20" s="9">
        <f>SUM($C$19:C20)</f>
        <v>6</v>
      </c>
      <c r="E20" s="202">
        <f>D20/R8</f>
        <v>22.067699202554444</v>
      </c>
      <c r="F20" s="9">
        <f t="shared" si="3"/>
        <v>-6.1250933854812379E-3</v>
      </c>
    </row>
    <row r="21" spans="1:6">
      <c r="A21" s="97">
        <v>3</v>
      </c>
      <c r="B21" s="93">
        <f t="shared" ref="B21:B28" si="4">C20</f>
        <v>4</v>
      </c>
      <c r="C21" s="1">
        <f t="shared" si="2"/>
        <v>8</v>
      </c>
      <c r="D21" s="9">
        <f>SUM($C$19:C21)</f>
        <v>14</v>
      </c>
      <c r="E21" s="202">
        <f>D21/R9</f>
        <v>32.566060100999543</v>
      </c>
      <c r="F21" s="9">
        <f t="shared" si="3"/>
        <v>-6.3142122230904121E-3</v>
      </c>
    </row>
    <row r="22" spans="1:6">
      <c r="A22" s="97">
        <v>4</v>
      </c>
      <c r="B22" s="93">
        <f t="shared" si="4"/>
        <v>8</v>
      </c>
      <c r="C22" s="1">
        <f t="shared" si="2"/>
        <v>16</v>
      </c>
      <c r="D22" s="9">
        <f>SUM($C$19:C22)</f>
        <v>30</v>
      </c>
      <c r="E22" s="202">
        <f>D22/R10</f>
        <v>57.232405110712534</v>
      </c>
      <c r="F22" s="9">
        <f t="shared" si="3"/>
        <v>-4.8573343720184989E-3</v>
      </c>
    </row>
    <row r="23" spans="1:6">
      <c r="A23" s="97">
        <v>5</v>
      </c>
      <c r="B23" s="93">
        <f t="shared" si="4"/>
        <v>16</v>
      </c>
      <c r="C23" s="1">
        <f t="shared" si="2"/>
        <v>32</v>
      </c>
      <c r="D23" s="9">
        <f>SUM($C$19:C23)</f>
        <v>62</v>
      </c>
      <c r="E23" s="9">
        <f t="shared" ref="E23:E28" si="5">D23/R11</f>
        <v>105.69309415077394</v>
      </c>
      <c r="F23" s="9">
        <f t="shared" si="3"/>
        <v>-3.3328231109525683E-3</v>
      </c>
    </row>
    <row r="24" spans="1:6">
      <c r="A24" s="97">
        <v>6</v>
      </c>
      <c r="B24" s="93">
        <f t="shared" si="4"/>
        <v>32</v>
      </c>
      <c r="C24" s="1">
        <f t="shared" si="2"/>
        <v>64</v>
      </c>
      <c r="D24" s="9">
        <f>SUM($C$19:C24)</f>
        <v>126</v>
      </c>
      <c r="E24" s="9">
        <f t="shared" si="5"/>
        <v>199.73731536111458</v>
      </c>
      <c r="F24" s="9">
        <f t="shared" si="3"/>
        <v>-2.1447687741276374E-3</v>
      </c>
    </row>
    <row r="25" spans="1:6">
      <c r="A25" s="97">
        <v>7</v>
      </c>
      <c r="B25" s="93">
        <f t="shared" si="4"/>
        <v>64</v>
      </c>
      <c r="C25" s="1">
        <f t="shared" si="2"/>
        <v>128</v>
      </c>
      <c r="D25" s="9">
        <f>SUM($C$19:C25)</f>
        <v>254</v>
      </c>
      <c r="E25" s="9">
        <f t="shared" si="5"/>
        <v>382.71412854344993</v>
      </c>
      <c r="F25" s="9">
        <f t="shared" si="3"/>
        <v>-1.3231258173699246E-3</v>
      </c>
    </row>
    <row r="26" spans="1:6">
      <c r="A26" s="97">
        <v>8</v>
      </c>
      <c r="B26" s="93">
        <f t="shared" si="4"/>
        <v>128</v>
      </c>
      <c r="C26" s="1">
        <f t="shared" si="2"/>
        <v>256</v>
      </c>
      <c r="D26" s="9">
        <f>SUM($C$19:C26)</f>
        <v>510</v>
      </c>
      <c r="E26" s="9">
        <f t="shared" si="5"/>
        <v>740.25167021127163</v>
      </c>
      <c r="F26" s="9">
        <f t="shared" si="3"/>
        <v>-7.9189217321263021E-4</v>
      </c>
    </row>
    <row r="27" spans="1:6">
      <c r="A27" s="97">
        <v>9</v>
      </c>
      <c r="B27" s="93">
        <f t="shared" si="4"/>
        <v>256</v>
      </c>
      <c r="C27" s="1">
        <f t="shared" si="2"/>
        <v>512</v>
      </c>
      <c r="D27" s="9">
        <f>SUM($C$19:C27)</f>
        <v>1022</v>
      </c>
      <c r="E27" s="9">
        <f t="shared" si="5"/>
        <v>1441.6136593093381</v>
      </c>
      <c r="F27" s="9">
        <f t="shared" si="3"/>
        <v>-4.6324947351949331E-4</v>
      </c>
    </row>
    <row r="28" spans="1:6" ht="17" thickBot="1">
      <c r="A28" s="151">
        <v>10</v>
      </c>
      <c r="B28" s="94">
        <f t="shared" si="4"/>
        <v>512</v>
      </c>
      <c r="C28" s="111">
        <f t="shared" si="2"/>
        <v>1024</v>
      </c>
      <c r="D28" s="10">
        <f>SUM($C$19:C28)</f>
        <v>2046</v>
      </c>
      <c r="E28" s="10">
        <f t="shared" si="5"/>
        <v>2821.8792674931674</v>
      </c>
      <c r="F28" s="10">
        <f t="shared" si="3"/>
        <v>-2.6621726731075655E-4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4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2</v>
      </c>
      <c r="D31" s="57">
        <f>SUM($C$31:C31)</f>
        <v>2</v>
      </c>
      <c r="E31" s="8">
        <f t="shared" ref="E31:E40" si="7">D31/R7</f>
        <v>-44.027738082863401</v>
      </c>
      <c r="F31" s="8">
        <f t="shared" ref="F31:F40" si="8">U7/E31</f>
        <v>1.5131613447338995E-3</v>
      </c>
    </row>
    <row r="32" spans="1:6">
      <c r="A32" s="97">
        <v>2</v>
      </c>
      <c r="B32" s="93">
        <f t="shared" ref="B32:B40" si="9">B31*($O$2+1)</f>
        <v>3</v>
      </c>
      <c r="C32" s="1">
        <f t="shared" si="6"/>
        <v>6</v>
      </c>
      <c r="D32" s="9">
        <f>SUM($C$31:C32)</f>
        <v>8</v>
      </c>
      <c r="E32" s="9">
        <f t="shared" si="7"/>
        <v>29.423598936739257</v>
      </c>
      <c r="F32" s="9">
        <f t="shared" si="8"/>
        <v>-4.5938200391109291E-3</v>
      </c>
    </row>
    <row r="33" spans="1:6">
      <c r="A33" s="97">
        <v>3</v>
      </c>
      <c r="B33" s="93">
        <f t="shared" si="9"/>
        <v>9</v>
      </c>
      <c r="C33" s="1">
        <f t="shared" si="6"/>
        <v>18</v>
      </c>
      <c r="D33" s="9">
        <f>SUM($C$31:C33)</f>
        <v>26</v>
      </c>
      <c r="E33" s="9">
        <f t="shared" si="7"/>
        <v>60.479825901856294</v>
      </c>
      <c r="F33" s="9">
        <f t="shared" si="8"/>
        <v>-3.399960427817914E-3</v>
      </c>
    </row>
    <row r="34" spans="1:6">
      <c r="A34" s="97">
        <v>4</v>
      </c>
      <c r="B34" s="93">
        <f t="shared" si="9"/>
        <v>27</v>
      </c>
      <c r="C34" s="1">
        <f t="shared" si="6"/>
        <v>54</v>
      </c>
      <c r="D34" s="9">
        <f>SUM($C$31:C34)</f>
        <v>80</v>
      </c>
      <c r="E34" s="9">
        <f t="shared" si="7"/>
        <v>152.61974696190009</v>
      </c>
      <c r="F34" s="9">
        <f t="shared" si="8"/>
        <v>-1.8215003895069371E-3</v>
      </c>
    </row>
    <row r="35" spans="1:6">
      <c r="A35" s="97">
        <v>5</v>
      </c>
      <c r="B35" s="93">
        <f t="shared" si="9"/>
        <v>81</v>
      </c>
      <c r="C35" s="1">
        <f t="shared" si="6"/>
        <v>162</v>
      </c>
      <c r="D35" s="9">
        <f>SUM($C$31:C35)</f>
        <v>242</v>
      </c>
      <c r="E35" s="9">
        <f t="shared" si="7"/>
        <v>412.5440126530209</v>
      </c>
      <c r="F35" s="9">
        <f t="shared" si="8"/>
        <v>-8.5386377222751745E-4</v>
      </c>
    </row>
    <row r="36" spans="1:6">
      <c r="A36" s="97">
        <v>6</v>
      </c>
      <c r="B36" s="93">
        <f t="shared" si="9"/>
        <v>243</v>
      </c>
      <c r="C36" s="1">
        <f t="shared" si="6"/>
        <v>486</v>
      </c>
      <c r="D36" s="9">
        <f>SUM($C$31:C36)</f>
        <v>728</v>
      </c>
      <c r="E36" s="9">
        <f t="shared" si="7"/>
        <v>1154.0378220864397</v>
      </c>
      <c r="F36" s="9">
        <f t="shared" si="8"/>
        <v>-3.7120998013747574E-4</v>
      </c>
    </row>
    <row r="37" spans="1:6">
      <c r="A37" s="97">
        <v>7</v>
      </c>
      <c r="B37" s="93">
        <f t="shared" si="9"/>
        <v>729</v>
      </c>
      <c r="C37" s="1">
        <f t="shared" si="6"/>
        <v>1458</v>
      </c>
      <c r="D37" s="9">
        <f>SUM($C$31:C37)</f>
        <v>2186</v>
      </c>
      <c r="E37" s="9">
        <f t="shared" si="7"/>
        <v>3293.7523031337855</v>
      </c>
      <c r="F37" s="9">
        <f t="shared" si="8"/>
        <v>-1.5373923038058596E-4</v>
      </c>
    </row>
    <row r="38" spans="1:6">
      <c r="A38" s="97">
        <v>8</v>
      </c>
      <c r="B38" s="93">
        <f t="shared" si="9"/>
        <v>2187</v>
      </c>
      <c r="C38" s="1">
        <f t="shared" si="6"/>
        <v>4374</v>
      </c>
      <c r="D38" s="9">
        <f>SUM($C$31:C38)</f>
        <v>6560</v>
      </c>
      <c r="E38" s="9">
        <f t="shared" si="7"/>
        <v>9521.6685423253766</v>
      </c>
      <c r="F38" s="9">
        <f t="shared" si="8"/>
        <v>-6.1564787856469716E-5</v>
      </c>
    </row>
    <row r="39" spans="1:6">
      <c r="A39" s="97">
        <v>9</v>
      </c>
      <c r="B39" s="93">
        <f t="shared" si="9"/>
        <v>6561</v>
      </c>
      <c r="C39" s="1">
        <f t="shared" si="6"/>
        <v>13122</v>
      </c>
      <c r="D39" s="9">
        <f>SUM($C$31:C39)</f>
        <v>19682</v>
      </c>
      <c r="E39" s="9">
        <f t="shared" si="7"/>
        <v>27763.052879184339</v>
      </c>
      <c r="F39" s="9">
        <f t="shared" si="8"/>
        <v>-2.4054514883493656E-5</v>
      </c>
    </row>
    <row r="40" spans="1:6" ht="17" thickBot="1">
      <c r="A40" s="151">
        <v>10</v>
      </c>
      <c r="B40" s="94">
        <f t="shared" si="9"/>
        <v>19683</v>
      </c>
      <c r="C40" s="111">
        <f t="shared" si="6"/>
        <v>39366</v>
      </c>
      <c r="D40" s="10">
        <f>SUM($C$31:C40)</f>
        <v>59048</v>
      </c>
      <c r="E40" s="9">
        <f t="shared" si="7"/>
        <v>81440.042515609253</v>
      </c>
      <c r="F40" s="10">
        <f t="shared" si="8"/>
        <v>-9.22436880026094E-6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2</v>
      </c>
      <c r="D43" s="57">
        <f>SUM(C43:C43)</f>
        <v>2</v>
      </c>
      <c r="E43" s="57">
        <f t="shared" ref="E43:E52" si="11">D43/R7</f>
        <v>-44.027738082863401</v>
      </c>
      <c r="F43" s="8">
        <f t="shared" ref="F43:F52" si="12">U7/E43</f>
        <v>1.5131613447338995E-3</v>
      </c>
    </row>
    <row r="44" spans="1:6">
      <c r="A44" s="97">
        <v>2</v>
      </c>
      <c r="B44" s="93">
        <f t="shared" ref="B44:B52" si="13">B43*$O$2*2</f>
        <v>4</v>
      </c>
      <c r="C44" s="1">
        <f t="shared" si="10"/>
        <v>8</v>
      </c>
      <c r="D44" s="9">
        <f>SUM($C$43:C44)</f>
        <v>10</v>
      </c>
      <c r="E44" s="9">
        <f t="shared" si="11"/>
        <v>36.77949867092407</v>
      </c>
      <c r="F44" s="9">
        <f t="shared" si="12"/>
        <v>-3.6750560312887432E-3</v>
      </c>
    </row>
    <row r="45" spans="1:6">
      <c r="A45" s="97">
        <v>3</v>
      </c>
      <c r="B45" s="93">
        <f t="shared" si="13"/>
        <v>16</v>
      </c>
      <c r="C45" s="1">
        <f t="shared" si="10"/>
        <v>32</v>
      </c>
      <c r="D45" s="9">
        <f>SUM($C$43:C45)</f>
        <v>42</v>
      </c>
      <c r="E45" s="9">
        <f t="shared" si="11"/>
        <v>97.698180302998622</v>
      </c>
      <c r="F45" s="9">
        <f t="shared" si="12"/>
        <v>-2.104737407696804E-3</v>
      </c>
    </row>
    <row r="46" spans="1:6">
      <c r="A46" s="97">
        <v>4</v>
      </c>
      <c r="B46" s="93">
        <f t="shared" si="13"/>
        <v>64</v>
      </c>
      <c r="C46" s="1">
        <f t="shared" si="10"/>
        <v>128</v>
      </c>
      <c r="D46" s="9">
        <f>SUM($C$43:C46)</f>
        <v>170</v>
      </c>
      <c r="E46" s="9">
        <f t="shared" si="11"/>
        <v>324.31696229403769</v>
      </c>
      <c r="F46" s="9">
        <f t="shared" si="12"/>
        <v>-8.5717665388561749E-4</v>
      </c>
    </row>
    <row r="47" spans="1:6">
      <c r="A47" s="97">
        <v>5</v>
      </c>
      <c r="B47" s="93">
        <f t="shared" si="13"/>
        <v>256</v>
      </c>
      <c r="C47" s="1">
        <f t="shared" si="10"/>
        <v>512</v>
      </c>
      <c r="D47" s="9">
        <f>SUM($C$43:C47)</f>
        <v>682</v>
      </c>
      <c r="E47" s="9">
        <f t="shared" si="11"/>
        <v>1162.6240356585133</v>
      </c>
      <c r="F47" s="9">
        <f t="shared" si="12"/>
        <v>-3.0298391917750624E-4</v>
      </c>
    </row>
    <row r="48" spans="1:6">
      <c r="A48" s="97">
        <v>6</v>
      </c>
      <c r="B48" s="93">
        <f t="shared" si="13"/>
        <v>1024</v>
      </c>
      <c r="C48" s="1">
        <f t="shared" si="10"/>
        <v>2048</v>
      </c>
      <c r="D48" s="9">
        <f>SUM($C$43:C48)</f>
        <v>2730</v>
      </c>
      <c r="E48" s="9">
        <f t="shared" si="11"/>
        <v>4327.6418328241489</v>
      </c>
      <c r="F48" s="9">
        <f t="shared" si="12"/>
        <v>-9.8989328036660197E-5</v>
      </c>
    </row>
    <row r="49" spans="1:6">
      <c r="A49" s="97">
        <v>7</v>
      </c>
      <c r="B49" s="93">
        <f t="shared" si="13"/>
        <v>4096</v>
      </c>
      <c r="C49" s="1">
        <f t="shared" si="10"/>
        <v>8192</v>
      </c>
      <c r="D49" s="9">
        <f>SUM($C$43:C49)</f>
        <v>10922</v>
      </c>
      <c r="E49" s="9">
        <f t="shared" si="11"/>
        <v>16456.707527368348</v>
      </c>
      <c r="F49" s="9">
        <f t="shared" si="12"/>
        <v>-3.0770367845812199E-5</v>
      </c>
    </row>
    <row r="50" spans="1:6">
      <c r="A50" s="97">
        <v>8</v>
      </c>
      <c r="B50" s="93">
        <f t="shared" si="13"/>
        <v>16384</v>
      </c>
      <c r="C50" s="1">
        <f t="shared" si="10"/>
        <v>32768</v>
      </c>
      <c r="D50" s="9">
        <f>SUM($C$43:C50)</f>
        <v>43690</v>
      </c>
      <c r="E50" s="9">
        <f t="shared" si="11"/>
        <v>63414.893081432267</v>
      </c>
      <c r="F50" s="9">
        <f t="shared" si="12"/>
        <v>-9.2438775083186409E-6</v>
      </c>
    </row>
    <row r="51" spans="1:6">
      <c r="A51" s="97">
        <v>9</v>
      </c>
      <c r="B51" s="93">
        <f t="shared" si="13"/>
        <v>65536</v>
      </c>
      <c r="C51" s="1">
        <f t="shared" si="10"/>
        <v>131072</v>
      </c>
      <c r="D51" s="9">
        <f>SUM($C$43:C51)</f>
        <v>174762</v>
      </c>
      <c r="E51" s="9">
        <f t="shared" si="11"/>
        <v>246515.93574189683</v>
      </c>
      <c r="F51" s="9">
        <f t="shared" si="12"/>
        <v>-2.7090612486520075E-6</v>
      </c>
    </row>
    <row r="52" spans="1:6" ht="17" thickBot="1">
      <c r="A52" s="151">
        <v>10</v>
      </c>
      <c r="B52" s="94">
        <f t="shared" si="13"/>
        <v>262144</v>
      </c>
      <c r="C52" s="111">
        <f t="shared" si="10"/>
        <v>524288</v>
      </c>
      <c r="D52" s="10">
        <f>SUM($C$43:C52)</f>
        <v>699050</v>
      </c>
      <c r="E52" s="10">
        <f t="shared" si="11"/>
        <v>964142.0830601654</v>
      </c>
      <c r="F52" s="10">
        <f t="shared" si="12"/>
        <v>-7.7917248969001923E-7</v>
      </c>
    </row>
  </sheetData>
  <conditionalFormatting sqref="E19:E28">
    <cfRule type="cellIs" dxfId="475" priority="43" stopIfTrue="1" operator="lessThan">
      <formula>0</formula>
    </cfRule>
    <cfRule type="cellIs" dxfId="474" priority="44" operator="equal">
      <formula>MIN($E$19:$E$28)</formula>
    </cfRule>
  </conditionalFormatting>
  <conditionalFormatting sqref="E43:E52">
    <cfRule type="cellIs" dxfId="473" priority="39" stopIfTrue="1" operator="lessThan">
      <formula>0</formula>
    </cfRule>
    <cfRule type="cellIs" dxfId="472" priority="40" operator="equal">
      <formula>MIN($E$43:$E$52)</formula>
    </cfRule>
  </conditionalFormatting>
  <conditionalFormatting sqref="F43:F52">
    <cfRule type="cellIs" dxfId="471" priority="35" operator="equal">
      <formula>MAX($F$43:$F$52)</formula>
    </cfRule>
  </conditionalFormatting>
  <conditionalFormatting sqref="F19:F28">
    <cfRule type="cellIs" dxfId="470" priority="33" operator="equal">
      <formula>MAX($F$19:$F$28)</formula>
    </cfRule>
  </conditionalFormatting>
  <conditionalFormatting sqref="E31:E40">
    <cfRule type="cellIs" dxfId="469" priority="29" stopIfTrue="1" operator="lessThan">
      <formula>0</formula>
    </cfRule>
    <cfRule type="cellIs" dxfId="468" priority="30" operator="equal">
      <formula>MIN($E$31:$E$40)</formula>
    </cfRule>
  </conditionalFormatting>
  <conditionalFormatting sqref="F31:F40">
    <cfRule type="cellIs" dxfId="467" priority="15" operator="lessThanOrEqual">
      <formula>0</formula>
    </cfRule>
    <cfRule type="cellIs" dxfId="466" priority="16" operator="equal">
      <formula>MAX($F$31:$F$40)</formula>
    </cfRule>
  </conditionalFormatting>
  <conditionalFormatting sqref="S7:T16">
    <cfRule type="cellIs" dxfId="465" priority="1" operator="lessThanOrEqual">
      <formula>0</formula>
    </cfRule>
    <cfRule type="cellIs" dxfId="464" priority="2" operator="greaterThan">
      <formula>0</formula>
    </cfRule>
  </conditionalFormatting>
  <conditionalFormatting sqref="U7:U16">
    <cfRule type="cellIs" dxfId="463" priority="3" operator="lessThanOrEqual">
      <formula>0</formula>
    </cfRule>
    <cfRule type="cellIs" dxfId="462" priority="4" operator="greaterThan">
      <formula>0</formula>
    </cfRule>
  </conditionalFormatting>
  <conditionalFormatting sqref="R7:R16">
    <cfRule type="cellIs" dxfId="461" priority="5" operator="lessThanOrEqual">
      <formula>0</formula>
    </cfRule>
    <cfRule type="cellIs" dxfId="460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0.99999999999999978</v>
      </c>
    </row>
    <row r="2" spans="1:23">
      <c r="A2" t="s">
        <v>40</v>
      </c>
      <c r="B2" s="155" t="s">
        <v>125</v>
      </c>
      <c r="C2" s="161">
        <f>Analysis!B10</f>
        <v>0.52531655399366384</v>
      </c>
      <c r="D2" s="155" t="s">
        <v>126</v>
      </c>
      <c r="E2" s="161">
        <f>Analysis!F10</f>
        <v>0.47468344600633594</v>
      </c>
      <c r="F2" s="155" t="s">
        <v>47</v>
      </c>
      <c r="G2" s="161">
        <f>Analysis!S10</f>
        <v>2.114187216512097</v>
      </c>
      <c r="H2" t="s">
        <v>156</v>
      </c>
      <c r="I2" s="175">
        <f>Analysis!T10</f>
        <v>-2.1320716054763027</v>
      </c>
      <c r="J2" t="s">
        <v>48</v>
      </c>
      <c r="K2" s="175">
        <f>C2*G2+E2*I2</f>
        <v>9.8558446255838428E-2</v>
      </c>
      <c r="L2" t="s">
        <v>47</v>
      </c>
      <c r="M2" s="182">
        <v>1</v>
      </c>
      <c r="N2" t="s">
        <v>156</v>
      </c>
      <c r="O2" s="182">
        <v>3</v>
      </c>
    </row>
    <row r="4" spans="1:23">
      <c r="A4" t="s">
        <v>123</v>
      </c>
      <c r="B4">
        <f>$C$2</f>
        <v>0.52531655399366384</v>
      </c>
      <c r="C4" t="s">
        <v>124</v>
      </c>
      <c r="D4">
        <f>$E$2</f>
        <v>0.47468344600633594</v>
      </c>
      <c r="E4" t="s">
        <v>47</v>
      </c>
      <c r="F4">
        <f>G2</f>
        <v>2.114187216512097</v>
      </c>
      <c r="G4" t="s">
        <v>156</v>
      </c>
      <c r="H4">
        <f>I2</f>
        <v>-2.1320716054763027</v>
      </c>
      <c r="I4" t="s">
        <v>48</v>
      </c>
      <c r="J4">
        <f>K2</f>
        <v>9.8558446255838428E-2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0.52531655399366384</v>
      </c>
      <c r="C7" s="95">
        <v>1</v>
      </c>
      <c r="D7" s="109">
        <f>C7*D4</f>
        <v>0.47468344600633594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0.99999999999999978</v>
      </c>
      <c r="R7" s="195">
        <f>B7-D7</f>
        <v>5.0633107987327897E-2</v>
      </c>
      <c r="S7" s="109">
        <f>SUM(C7)*$B$4*$F$4</f>
        <v>1.1106175430755909</v>
      </c>
      <c r="T7" s="57">
        <f>SUM(C7)*$D$4*$H$4</f>
        <v>-1.0120590968197525</v>
      </c>
      <c r="U7" s="271">
        <f>S7+T7</f>
        <v>9.8558446255838428E-2</v>
      </c>
      <c r="V7" s="109">
        <f>(U7+W7*D7)/B7</f>
        <v>1.0912313497531407</v>
      </c>
      <c r="W7" s="57">
        <f>COUNT(D7:M7)</f>
        <v>1</v>
      </c>
    </row>
    <row r="8" spans="1:23">
      <c r="A8" s="99">
        <v>2</v>
      </c>
      <c r="B8" s="97">
        <f>C8*B4</f>
        <v>0.69982402299727431</v>
      </c>
      <c r="C8" s="97">
        <f>1/(1-B4*D4)</f>
        <v>1.3321948788343634</v>
      </c>
      <c r="D8" s="93">
        <f>C8*D4</f>
        <v>0.63237085583708874</v>
      </c>
      <c r="E8" s="1">
        <f>D8*D4</f>
        <v>0.30017597700272514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0.99999999999999944</v>
      </c>
      <c r="R8" s="196">
        <f>B8-E8</f>
        <v>0.39964804599454917</v>
      </c>
      <c r="S8" s="93">
        <f>SUM(C8:D8)*$B$4*$F$4</f>
        <v>2.1818811694513012</v>
      </c>
      <c r="T8" s="9">
        <f>SUM(C8:D8)*$D$4*$H$4</f>
        <v>-1.9882566230746233</v>
      </c>
      <c r="U8" s="272">
        <f>S8+T8</f>
        <v>0.19362454637667792</v>
      </c>
      <c r="V8" s="93">
        <f>(U8+W8*E8)/B8</f>
        <v>1.1345373612377703</v>
      </c>
      <c r="W8" s="9">
        <f>COUNT(D8:M8)</f>
        <v>2</v>
      </c>
    </row>
    <row r="9" spans="1:23">
      <c r="A9" s="99">
        <v>3</v>
      </c>
      <c r="B9" s="97">
        <f>C9*B4</f>
        <v>0.78663151471006598</v>
      </c>
      <c r="C9" s="97">
        <f>1/(1-D4*B4/(1-D4*B4))</f>
        <v>1.4974428441856298</v>
      </c>
      <c r="D9" s="93">
        <f>C9*D4*C8</f>
        <v>0.946939212944791</v>
      </c>
      <c r="E9" s="1">
        <f>D9*(D4)</f>
        <v>0.44949636875916094</v>
      </c>
      <c r="F9" s="1">
        <f>E9*D4</f>
        <v>0.21336848528993324</v>
      </c>
      <c r="G9" s="1"/>
      <c r="H9" s="1"/>
      <c r="I9" s="1"/>
      <c r="J9" s="1"/>
      <c r="K9" s="1"/>
      <c r="L9" s="1"/>
      <c r="M9" s="268"/>
      <c r="N9" s="97">
        <f>B9+F9</f>
        <v>0.99999999999999922</v>
      </c>
      <c r="R9" s="196">
        <f>B9-F9</f>
        <v>0.57326302942013274</v>
      </c>
      <c r="S9" s="93">
        <f>SUM(C9:E9)*$B$4*$F$4</f>
        <v>3.2139921473209454</v>
      </c>
      <c r="T9" s="9">
        <f>SUM(C9:E9)*$D$4*$H$4</f>
        <v>-2.9287759860119773</v>
      </c>
      <c r="U9" s="272">
        <f t="shared" ref="U9:U16" si="0">S9+T9</f>
        <v>0.2852161613089681</v>
      </c>
      <c r="V9" s="93">
        <f>(U9+W9*F9)/B9</f>
        <v>1.1763088560211319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0.83836156600895584</v>
      </c>
      <c r="C10" s="97">
        <f>1/(1-D4*B4/(1-D4*B4/(1-D4*B4)))</f>
        <v>1.5959168993160413</v>
      </c>
      <c r="D10" s="93">
        <f>C10*D4*C9</f>
        <v>1.1343958129353544</v>
      </c>
      <c r="E10" s="1">
        <f>D10*D4*C8</f>
        <v>0.71735885108394015</v>
      </c>
      <c r="F10" s="1">
        <f>E10*D4</f>
        <v>0.34051837145567071</v>
      </c>
      <c r="G10" s="1">
        <f>F10*D4</f>
        <v>0.1616384339910433</v>
      </c>
      <c r="H10" s="1"/>
      <c r="I10" s="1"/>
      <c r="J10" s="1"/>
      <c r="K10" s="1"/>
      <c r="L10" s="1"/>
      <c r="M10" s="268"/>
      <c r="N10" s="97">
        <f>B10+G10</f>
        <v>0.99999999999999911</v>
      </c>
      <c r="R10" s="196">
        <f>B10-G10</f>
        <v>0.67672313201791257</v>
      </c>
      <c r="S10" s="93">
        <f>SUM(C10:F10)*$B$4*$F$4</f>
        <v>4.2072301980812705</v>
      </c>
      <c r="T10" s="9">
        <f>SUM(C10:F10)*$D$4*$H$4</f>
        <v>-3.8338720839862632</v>
      </c>
      <c r="U10" s="272">
        <f t="shared" si="0"/>
        <v>0.3733581140950073</v>
      </c>
      <c r="V10" s="93">
        <f>(U10+W10*G10)/B10</f>
        <v>1.2165536820998366</v>
      </c>
      <c r="W10" s="9">
        <f t="shared" si="1"/>
        <v>4</v>
      </c>
    </row>
    <row r="11" spans="1:23">
      <c r="A11" s="99">
        <v>5</v>
      </c>
      <c r="B11" s="97">
        <f>C11*B4</f>
        <v>0.87255560329310022</v>
      </c>
      <c r="C11" s="97">
        <f>1/(1-D4*B4/(1-D4*B4/(1-D4*B4/(1-D4*B4))))</f>
        <v>1.6610091508816693</v>
      </c>
      <c r="D11" s="93">
        <f>C11*D4*C10</f>
        <v>1.2583063409222814</v>
      </c>
      <c r="E11" s="1">
        <f>D11*D4*C9</f>
        <v>0.89441840307849851</v>
      </c>
      <c r="F11" s="1">
        <f>E11*D4*C8</f>
        <v>0.56560413103119234</v>
      </c>
      <c r="G11" s="1">
        <f>F11*D4</f>
        <v>0.26848291799330554</v>
      </c>
      <c r="H11" s="1">
        <f>G11*D4</f>
        <v>0.12744439670689878</v>
      </c>
      <c r="I11" s="1"/>
      <c r="J11" s="1"/>
      <c r="K11" s="1"/>
      <c r="L11" s="1"/>
      <c r="M11" s="268"/>
      <c r="N11" s="97">
        <f>B11+H11</f>
        <v>0.999999999999999</v>
      </c>
      <c r="R11" s="196">
        <f>B11-H11</f>
        <v>0.74511120658620145</v>
      </c>
      <c r="S11" s="93">
        <f>SUM(C11:G11)*$B$4*$F$4</f>
        <v>5.1619514773772073</v>
      </c>
      <c r="T11" s="9">
        <f>SUM(C11:G11)*$D$4*$H$4</f>
        <v>-4.7038694666703948</v>
      </c>
      <c r="U11" s="272">
        <f t="shared" si="0"/>
        <v>0.45808201070681243</v>
      </c>
      <c r="V11" s="93">
        <f>(U11+W11*H11)/B11</f>
        <v>1.2552827465751575</v>
      </c>
      <c r="W11" s="9">
        <f t="shared" si="1"/>
        <v>5</v>
      </c>
    </row>
    <row r="12" spans="1:23">
      <c r="A12" s="99">
        <v>6</v>
      </c>
      <c r="B12" s="97">
        <f>C12*B4</f>
        <v>0.89673186195419186</v>
      </c>
      <c r="C12" s="97">
        <f>1/(1-D4*B4/(1-D4*B4/(1-D4*B4/(1-D4*B4/(1-D4*B4)))))</f>
        <v>1.7070314177934851</v>
      </c>
      <c r="D12" s="93">
        <f>C12*D4*C11</f>
        <v>1.3459149772044177</v>
      </c>
      <c r="E12" s="1">
        <f>D12*D4*C10</f>
        <v>1.0196050691590905</v>
      </c>
      <c r="F12" s="1">
        <f>E12*D4*C9</f>
        <v>0.72474683474899704</v>
      </c>
      <c r="G12" s="1">
        <f>F12*D4*C8</f>
        <v>0.45830877615544446</v>
      </c>
      <c r="H12" s="1">
        <f>G12*D4</f>
        <v>0.21755158920041281</v>
      </c>
      <c r="I12" s="1">
        <f>H12*D4</f>
        <v>0.10326813804580673</v>
      </c>
      <c r="J12" s="1"/>
      <c r="K12" s="1"/>
      <c r="L12" s="1"/>
      <c r="M12" s="268"/>
      <c r="N12" s="97">
        <f>B12+I12</f>
        <v>0.99999999999999856</v>
      </c>
      <c r="R12" s="196">
        <f>B12-I12</f>
        <v>0.79346372390838515</v>
      </c>
      <c r="S12" s="93">
        <f>SUM(C12:H12)*$B$4*$F$4</f>
        <v>6.0785860285653763</v>
      </c>
      <c r="T12" s="9">
        <f>SUM(C12:H12)*$D$4*$H$4</f>
        <v>-5.5391600145040494</v>
      </c>
      <c r="U12" s="272">
        <f t="shared" si="0"/>
        <v>0.53942601406132695</v>
      </c>
      <c r="V12" s="93">
        <f>(U12+W12*I12)/B12</f>
        <v>1.292509936928476</v>
      </c>
      <c r="W12" s="9">
        <f t="shared" si="1"/>
        <v>6</v>
      </c>
    </row>
    <row r="13" spans="1:23">
      <c r="A13" s="99">
        <v>7</v>
      </c>
      <c r="B13" s="97">
        <f>C13*B4</f>
        <v>0.91464986343915289</v>
      </c>
      <c r="C13" s="97">
        <f>1/(1-D4*B4/(1-D4*B4/(1-D4*B4/(1-D4*B4/(1-D4*B4/(1-D4*B4))))))</f>
        <v>1.7411403780932155</v>
      </c>
      <c r="D13" s="93">
        <f>C13*D4*C12</f>
        <v>1.4108452750227909</v>
      </c>
      <c r="E13" s="1">
        <f>D13*D4*C11</f>
        <v>1.1123859621902894</v>
      </c>
      <c r="F13" s="1">
        <f>E13*D4*C10</f>
        <v>0.8426939183531873</v>
      </c>
      <c r="G13" s="1">
        <f>F13*D4*C9</f>
        <v>0.5989963844456011</v>
      </c>
      <c r="H13" s="1">
        <f>G13*D4*C8</f>
        <v>0.37878785627518669</v>
      </c>
      <c r="I13" s="1">
        <f>H13*D4</f>
        <v>0.17980432492205831</v>
      </c>
      <c r="J13" s="1">
        <f>I13*D4</f>
        <v>8.5350136560845544E-2</v>
      </c>
      <c r="K13" s="1"/>
      <c r="L13" s="1"/>
      <c r="M13" s="268"/>
      <c r="N13" s="97">
        <f>B13+J13</f>
        <v>0.99999999999999845</v>
      </c>
      <c r="R13" s="196">
        <f>B13-J13</f>
        <v>0.82929972687830733</v>
      </c>
      <c r="S13" s="93">
        <f>SUM(C13:I13)*$B$4*$F$4</f>
        <v>6.9576347439855804</v>
      </c>
      <c r="T13" s="9">
        <f>SUM(C13:I13)*$D$4*$H$4</f>
        <v>-6.3402001696280745</v>
      </c>
      <c r="U13" s="272">
        <f t="shared" si="0"/>
        <v>0.61743457435750582</v>
      </c>
      <c r="V13" s="93">
        <f>(U13+W13*J13)/B13</f>
        <v>1.3282520217248628</v>
      </c>
      <c r="W13" s="9">
        <f t="shared" si="1"/>
        <v>7</v>
      </c>
    </row>
    <row r="14" spans="1:23">
      <c r="A14" s="99">
        <v>8</v>
      </c>
      <c r="B14" s="97">
        <f>C14*B4</f>
        <v>0.92839857198847298</v>
      </c>
      <c r="C14" s="97">
        <f>1/(1-D4*B4/(1-D4*B4/(1-D4*B4/(1-D4*B4/(1-D4*B4/(1-D4*B4/(1-D4*B4)))))))</f>
        <v>1.7673126135668493</v>
      </c>
      <c r="D14" s="93">
        <f>C14*D4*C13</f>
        <v>1.4606671115414811</v>
      </c>
      <c r="E14" s="1">
        <f>D14*D4*C12</f>
        <v>1.1835779117111249</v>
      </c>
      <c r="F14" s="1">
        <f>E14*D4*C11</f>
        <v>0.93319620333610631</v>
      </c>
      <c r="G14" s="1">
        <f>F14*D4*C10</f>
        <v>0.70694776085919042</v>
      </c>
      <c r="H14" s="1">
        <f>G14*D4*C9</f>
        <v>0.50250647776609392</v>
      </c>
      <c r="I14" s="1">
        <f>H14*D4*C8</f>
        <v>0.31777045140862581</v>
      </c>
      <c r="J14" s="1">
        <f>I14*D4</f>
        <v>0.15084037291363542</v>
      </c>
      <c r="K14" s="1">
        <f>J14*D4</f>
        <v>7.1601428011525234E-2</v>
      </c>
      <c r="L14" s="1"/>
      <c r="M14" s="268"/>
      <c r="N14" s="97">
        <f>B14+K14</f>
        <v>0.99999999999999822</v>
      </c>
      <c r="R14" s="196">
        <f>B14-K14</f>
        <v>0.85679714397694773</v>
      </c>
      <c r="S14" s="93">
        <f>SUM(C14:J14)*$B$4*$F$4</f>
        <v>7.7996658756291888</v>
      </c>
      <c r="T14" s="9">
        <f>SUM(C14:J14)*$D$4*$H$4</f>
        <v>-7.1075077562032156</v>
      </c>
      <c r="U14" s="272">
        <f t="shared" si="0"/>
        <v>0.69215811942597316</v>
      </c>
      <c r="V14" s="93">
        <f>(U14+W14*K14)/B14</f>
        <v>1.3625285321247576</v>
      </c>
      <c r="W14" s="9">
        <f t="shared" si="1"/>
        <v>8</v>
      </c>
    </row>
    <row r="15" spans="1:23">
      <c r="A15" s="99">
        <v>9</v>
      </c>
      <c r="B15" s="97">
        <f>C15*B4</f>
        <v>0.939231655490953</v>
      </c>
      <c r="C15" s="97">
        <f>1/(1-D4*B4/(1-D4*B4/(1-D4*B4/(1-D4*B4/(1-D4*B4/(1-D4*B4/(1-D4*B4/(1-D4*B4))))))))</f>
        <v>1.7879346240862641</v>
      </c>
      <c r="D15" s="93">
        <f>C15*D4*C14</f>
        <v>1.4999234615701222</v>
      </c>
      <c r="E15" s="1">
        <f>D15*D4*C13</f>
        <v>1.2396725136947928</v>
      </c>
      <c r="F15" s="1">
        <f>E15*D4*C12</f>
        <v>1.0045060872330702</v>
      </c>
      <c r="G15" s="1">
        <f>F15*D4*C11</f>
        <v>0.79200638805322654</v>
      </c>
      <c r="H15" s="1">
        <f>G15*D4*C10</f>
        <v>0.59998866328300271</v>
      </c>
      <c r="I15" s="1">
        <f>H15*D4*C9</f>
        <v>0.42647873941845743</v>
      </c>
      <c r="J15" s="1">
        <f>I15*D4*C8</f>
        <v>0.26969272544237272</v>
      </c>
      <c r="K15" s="1">
        <f>J15*D4</f>
        <v>0.12801867227582611</v>
      </c>
      <c r="L15" s="1">
        <f>K15*D4</f>
        <v>6.0768344509044919E-2</v>
      </c>
      <c r="M15" s="268"/>
      <c r="N15" s="97">
        <f>B15+L15</f>
        <v>0.99999999999999789</v>
      </c>
      <c r="R15" s="196">
        <f>B15-L15</f>
        <v>0.87846331098190811</v>
      </c>
      <c r="S15" s="93">
        <f>SUM(C15:K15)*$B$4*$F$4</f>
        <v>8.6053111420805024</v>
      </c>
      <c r="T15" s="9">
        <f>SUM(C15:K15)*$D$4*$H$4</f>
        <v>-7.8416584328293721</v>
      </c>
      <c r="U15" s="272">
        <f t="shared" si="0"/>
        <v>0.76365270925113027</v>
      </c>
      <c r="V15" s="93">
        <f>(U15+W15*L15)/B15</f>
        <v>1.3953616258253962</v>
      </c>
      <c r="W15" s="9">
        <f t="shared" si="1"/>
        <v>9</v>
      </c>
    </row>
    <row r="16" spans="1:23" ht="17" thickBot="1">
      <c r="A16" s="100">
        <v>10</v>
      </c>
      <c r="B16" s="151">
        <f>C16*B4</f>
        <v>0.94794714804735491</v>
      </c>
      <c r="C16" s="151">
        <f>1/(1-D4*B4/(1-D4*B4/(1-D4*B4/(1-D4*B4/(1-D4*B4/(1-D4*B4/(1-D4*B4/(1-D4*B4/(1-D4*B4)))))))))</f>
        <v>1.8045255586192486</v>
      </c>
      <c r="D16" s="94">
        <f>C16*D4*C15</f>
        <v>1.5315061985062677</v>
      </c>
      <c r="E16" s="111">
        <f>D16*D4*C14</f>
        <v>1.2848020546912278</v>
      </c>
      <c r="F16" s="111">
        <f>E16*D4*C13</f>
        <v>1.0618767114103493</v>
      </c>
      <c r="G16" s="111">
        <f>F16*D4*C12</f>
        <v>0.86043822761189503</v>
      </c>
      <c r="H16" s="111">
        <f>G16*D4*C11</f>
        <v>0.67841557304141908</v>
      </c>
      <c r="I16" s="111">
        <f>H16*D4*C10</f>
        <v>0.51393733555610943</v>
      </c>
      <c r="J16" s="111">
        <f>I16*D4*C9</f>
        <v>0.36531248075376693</v>
      </c>
      <c r="K16" s="111">
        <f>J16*D4*C8</f>
        <v>0.23101296610222963</v>
      </c>
      <c r="L16" s="111">
        <f>K16*D4</f>
        <v>0.10965803082155123</v>
      </c>
      <c r="M16" s="270">
        <f>L16*D4</f>
        <v>5.2052851952642934E-2</v>
      </c>
      <c r="N16" s="151">
        <f>B16+M16</f>
        <v>0.99999999999999789</v>
      </c>
      <c r="R16" s="197">
        <f>B16-M16</f>
        <v>0.89589429609471194</v>
      </c>
      <c r="S16" s="94">
        <f>SUM(C16:L16)*$B$4*$F$4</f>
        <v>9.375261482890739</v>
      </c>
      <c r="T16" s="10">
        <f>SUM(C16:L16)*$D$4*$H$4</f>
        <v>-8.5432818236850245</v>
      </c>
      <c r="U16" s="273">
        <f t="shared" si="0"/>
        <v>0.83197965920571448</v>
      </c>
      <c r="V16" s="94">
        <f>(U16+W16*M16)/B16</f>
        <v>1.4267759352598199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59.24976994797197</v>
      </c>
      <c r="F19" s="8">
        <f>U7/E19</f>
        <v>1.6634401507783733E-3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30.026419796792073</v>
      </c>
      <c r="F20" s="9">
        <f>U8/E20</f>
        <v>6.448472634668358E-3</v>
      </c>
    </row>
    <row r="21" spans="1:6">
      <c r="A21" s="97">
        <v>3</v>
      </c>
      <c r="B21" s="93">
        <f t="shared" ref="B21:B28" si="4">C20</f>
        <v>9</v>
      </c>
      <c r="C21" s="1">
        <f t="shared" si="2"/>
        <v>27</v>
      </c>
      <c r="D21" s="9">
        <f>SUM($C$19:C21)</f>
        <v>39</v>
      </c>
      <c r="E21" s="9">
        <f t="shared" si="3"/>
        <v>68.031598059706198</v>
      </c>
      <c r="F21" s="9">
        <f t="shared" ref="F21:F28" si="5">U9/E21</f>
        <v>4.1924071967066748E-3</v>
      </c>
    </row>
    <row r="22" spans="1:6">
      <c r="A22" s="97">
        <v>4</v>
      </c>
      <c r="B22" s="93">
        <f t="shared" si="4"/>
        <v>27</v>
      </c>
      <c r="C22" s="1">
        <f t="shared" si="2"/>
        <v>81</v>
      </c>
      <c r="D22" s="9">
        <f>SUM($C$19:C22)</f>
        <v>120</v>
      </c>
      <c r="E22" s="9">
        <f t="shared" si="3"/>
        <v>177.32510434832255</v>
      </c>
      <c r="F22" s="9">
        <f t="shared" si="5"/>
        <v>2.1055006027889539E-3</v>
      </c>
    </row>
    <row r="23" spans="1:6">
      <c r="A23" s="97">
        <v>5</v>
      </c>
      <c r="B23" s="93">
        <f t="shared" si="4"/>
        <v>81</v>
      </c>
      <c r="C23" s="1">
        <f t="shared" si="2"/>
        <v>243</v>
      </c>
      <c r="D23" s="9">
        <f>SUM($C$19:C23)</f>
        <v>363</v>
      </c>
      <c r="E23" s="9">
        <f t="shared" si="3"/>
        <v>487.17560116042188</v>
      </c>
      <c r="F23" s="9">
        <f t="shared" si="5"/>
        <v>9.4028110113825419E-4</v>
      </c>
    </row>
    <row r="24" spans="1:6">
      <c r="A24" s="97">
        <v>6</v>
      </c>
      <c r="B24" s="93">
        <f t="shared" si="4"/>
        <v>243</v>
      </c>
      <c r="C24" s="1">
        <f t="shared" si="2"/>
        <v>729</v>
      </c>
      <c r="D24" s="9">
        <f>SUM($C$19:C24)</f>
        <v>1092</v>
      </c>
      <c r="E24" s="9">
        <f t="shared" si="3"/>
        <v>1376.2443916416328</v>
      </c>
      <c r="F24" s="9">
        <f t="shared" si="5"/>
        <v>3.9195510429501597E-4</v>
      </c>
    </row>
    <row r="25" spans="1:6">
      <c r="A25" s="97">
        <v>7</v>
      </c>
      <c r="B25" s="93">
        <f t="shared" si="4"/>
        <v>729</v>
      </c>
      <c r="C25" s="1">
        <f t="shared" si="2"/>
        <v>2187</v>
      </c>
      <c r="D25" s="9">
        <f>SUM($C$19:C25)</f>
        <v>3279</v>
      </c>
      <c r="E25" s="9">
        <f t="shared" si="3"/>
        <v>3953.9383575380884</v>
      </c>
      <c r="F25" s="9">
        <f t="shared" si="5"/>
        <v>1.5615685388225176E-4</v>
      </c>
    </row>
    <row r="26" spans="1:6">
      <c r="A26" s="97">
        <v>8</v>
      </c>
      <c r="B26" s="93">
        <f t="shared" si="4"/>
        <v>2187</v>
      </c>
      <c r="C26" s="1">
        <f t="shared" si="2"/>
        <v>6561</v>
      </c>
      <c r="D26" s="9">
        <f>SUM($C$19:C26)</f>
        <v>9840</v>
      </c>
      <c r="E26" s="9">
        <f t="shared" si="3"/>
        <v>11484.632119951075</v>
      </c>
      <c r="F26" s="9">
        <f t="shared" si="5"/>
        <v>6.0268201209820011E-5</v>
      </c>
    </row>
    <row r="27" spans="1:6">
      <c r="A27" s="97">
        <v>9</v>
      </c>
      <c r="B27" s="93">
        <f t="shared" si="4"/>
        <v>6561</v>
      </c>
      <c r="C27" s="1">
        <f t="shared" si="2"/>
        <v>19683</v>
      </c>
      <c r="D27" s="9">
        <f>SUM($C$19:C27)</f>
        <v>29523</v>
      </c>
      <c r="E27" s="9">
        <f t="shared" si="3"/>
        <v>33607.550401849425</v>
      </c>
      <c r="F27" s="9">
        <f t="shared" si="5"/>
        <v>2.272265309789155E-5</v>
      </c>
    </row>
    <row r="28" spans="1:6" ht="17" thickBot="1">
      <c r="A28" s="151">
        <v>10</v>
      </c>
      <c r="B28" s="94">
        <f t="shared" si="4"/>
        <v>19683</v>
      </c>
      <c r="C28" s="111">
        <f t="shared" si="2"/>
        <v>59049</v>
      </c>
      <c r="D28" s="10">
        <f>SUM($C$19:C28)</f>
        <v>88572</v>
      </c>
      <c r="E28" s="10">
        <f t="shared" si="3"/>
        <v>98864.341905170877</v>
      </c>
      <c r="F28" s="9">
        <f t="shared" si="5"/>
        <v>8.4153663815790756E-6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8">
        <f t="shared" ref="E31:E40" si="7">D31/R7</f>
        <v>59.24976994797197</v>
      </c>
      <c r="F31" s="8">
        <f>U7/E31</f>
        <v>1.6634401507783733E-3</v>
      </c>
    </row>
    <row r="32" spans="1:6">
      <c r="A32" s="97">
        <v>2</v>
      </c>
      <c r="B32" s="93">
        <f t="shared" ref="B32:B40" si="8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37.53302474599009</v>
      </c>
      <c r="F32" s="9">
        <f>U8/E32</f>
        <v>5.1587781077346868E-3</v>
      </c>
    </row>
    <row r="33" spans="1:6">
      <c r="A33" s="97">
        <v>3</v>
      </c>
      <c r="B33" s="93">
        <f t="shared" si="8"/>
        <v>16</v>
      </c>
      <c r="C33" s="1">
        <f t="shared" si="6"/>
        <v>48</v>
      </c>
      <c r="D33" s="9">
        <f>SUM($C$31:C33)</f>
        <v>63</v>
      </c>
      <c r="E33" s="9">
        <f t="shared" si="7"/>
        <v>109.89719686567925</v>
      </c>
      <c r="F33" s="9">
        <f t="shared" ref="F33:F40" si="9">U9/E33</f>
        <v>2.59529969319937E-3</v>
      </c>
    </row>
    <row r="34" spans="1:6">
      <c r="A34" s="97">
        <v>4</v>
      </c>
      <c r="B34" s="93">
        <f t="shared" si="8"/>
        <v>64</v>
      </c>
      <c r="C34" s="1">
        <f t="shared" si="6"/>
        <v>192</v>
      </c>
      <c r="D34" s="9">
        <f>SUM($C$31:C34)</f>
        <v>255</v>
      </c>
      <c r="E34" s="9">
        <f t="shared" si="7"/>
        <v>376.81584674018541</v>
      </c>
      <c r="F34" s="9">
        <f t="shared" si="9"/>
        <v>9.9082381307715492E-4</v>
      </c>
    </row>
    <row r="35" spans="1:6">
      <c r="A35" s="97">
        <v>5</v>
      </c>
      <c r="B35" s="93">
        <f t="shared" si="8"/>
        <v>256</v>
      </c>
      <c r="C35" s="1">
        <f t="shared" si="6"/>
        <v>768</v>
      </c>
      <c r="D35" s="9">
        <f>SUM($C$31:C35)</f>
        <v>1023</v>
      </c>
      <c r="E35" s="9">
        <f t="shared" si="7"/>
        <v>1372.949421452098</v>
      </c>
      <c r="F35" s="9">
        <f t="shared" si="9"/>
        <v>3.3364813266196114E-4</v>
      </c>
    </row>
    <row r="36" spans="1:6">
      <c r="A36" s="97">
        <v>6</v>
      </c>
      <c r="B36" s="93">
        <f t="shared" si="8"/>
        <v>1024</v>
      </c>
      <c r="C36" s="1">
        <f t="shared" si="6"/>
        <v>3072</v>
      </c>
      <c r="D36" s="9">
        <f>SUM($C$31:C36)</f>
        <v>4095</v>
      </c>
      <c r="E36" s="9">
        <f t="shared" si="7"/>
        <v>5160.9164686561226</v>
      </c>
      <c r="F36" s="9">
        <f t="shared" si="9"/>
        <v>1.0452136114533759E-4</v>
      </c>
    </row>
    <row r="37" spans="1:6">
      <c r="A37" s="97">
        <v>7</v>
      </c>
      <c r="B37" s="93">
        <f t="shared" si="8"/>
        <v>4096</v>
      </c>
      <c r="C37" s="1">
        <f t="shared" si="6"/>
        <v>12288</v>
      </c>
      <c r="D37" s="9">
        <f>SUM($C$31:C37)</f>
        <v>16383</v>
      </c>
      <c r="E37" s="9">
        <f t="shared" si="7"/>
        <v>19755.221747955628</v>
      </c>
      <c r="F37" s="9">
        <f t="shared" si="9"/>
        <v>3.125424671182955E-5</v>
      </c>
    </row>
    <row r="38" spans="1:6">
      <c r="A38" s="97">
        <v>8</v>
      </c>
      <c r="B38" s="93">
        <f t="shared" si="8"/>
        <v>16384</v>
      </c>
      <c r="C38" s="1">
        <f t="shared" si="6"/>
        <v>49152</v>
      </c>
      <c r="D38" s="9">
        <f>SUM($C$31:C38)</f>
        <v>65535</v>
      </c>
      <c r="E38" s="9">
        <f t="shared" si="7"/>
        <v>76488.3502013205</v>
      </c>
      <c r="F38" s="9">
        <f t="shared" si="9"/>
        <v>9.049196611041869E-6</v>
      </c>
    </row>
    <row r="39" spans="1:6">
      <c r="A39" s="97">
        <v>9</v>
      </c>
      <c r="B39" s="93">
        <f t="shared" si="8"/>
        <v>65536</v>
      </c>
      <c r="C39" s="1">
        <f t="shared" si="6"/>
        <v>196608</v>
      </c>
      <c r="D39" s="9">
        <f>SUM($C$31:C39)</f>
        <v>262143</v>
      </c>
      <c r="E39" s="9">
        <f t="shared" si="7"/>
        <v>298410.86898323387</v>
      </c>
      <c r="F39" s="9">
        <f t="shared" si="9"/>
        <v>2.5590646609257248E-6</v>
      </c>
    </row>
    <row r="40" spans="1:6" ht="17" thickBot="1">
      <c r="A40" s="151">
        <v>10</v>
      </c>
      <c r="B40" s="94">
        <f t="shared" si="8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1170422.6766157991</v>
      </c>
      <c r="F40" s="9">
        <f t="shared" si="9"/>
        <v>7.1083692740073134E-7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59.24976994797197</v>
      </c>
      <c r="F43" s="8">
        <f>U7/E43</f>
        <v>1.6634401507783733E-3</v>
      </c>
    </row>
    <row r="44" spans="1:6">
      <c r="A44" s="97">
        <v>2</v>
      </c>
      <c r="B44" s="93">
        <f t="shared" ref="B44:B52" si="12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52.546234644386125</v>
      </c>
      <c r="F44" s="9">
        <f>U8/E44</f>
        <v>3.684841505524776E-3</v>
      </c>
    </row>
    <row r="45" spans="1:6">
      <c r="A45" s="97">
        <v>3</v>
      </c>
      <c r="B45" s="93">
        <f t="shared" si="12"/>
        <v>36</v>
      </c>
      <c r="C45" s="1">
        <f t="shared" si="10"/>
        <v>108</v>
      </c>
      <c r="D45" s="9">
        <f>SUM($C$43:C45)</f>
        <v>129</v>
      </c>
      <c r="E45" s="9">
        <f t="shared" si="11"/>
        <v>225.02759358210511</v>
      </c>
      <c r="F45" s="9">
        <f t="shared" ref="F45:F52" si="13">U9/E45</f>
        <v>1.26747194319039E-3</v>
      </c>
    </row>
    <row r="46" spans="1:6">
      <c r="A46" s="97">
        <v>4</v>
      </c>
      <c r="B46" s="93">
        <f t="shared" si="12"/>
        <v>216</v>
      </c>
      <c r="C46" s="1">
        <f t="shared" si="10"/>
        <v>648</v>
      </c>
      <c r="D46" s="9">
        <f>SUM($C$43:C46)</f>
        <v>777</v>
      </c>
      <c r="E46" s="9">
        <f t="shared" si="11"/>
        <v>1148.1800506553884</v>
      </c>
      <c r="F46" s="9">
        <f t="shared" si="13"/>
        <v>3.2517383826856437E-4</v>
      </c>
    </row>
    <row r="47" spans="1:6">
      <c r="A47" s="97">
        <v>5</v>
      </c>
      <c r="B47" s="93">
        <f t="shared" si="12"/>
        <v>1296</v>
      </c>
      <c r="C47" s="1">
        <f t="shared" si="10"/>
        <v>3888</v>
      </c>
      <c r="D47" s="9">
        <f>SUM($C$43:C47)</f>
        <v>4665</v>
      </c>
      <c r="E47" s="9">
        <f t="shared" si="11"/>
        <v>6260.8104116070745</v>
      </c>
      <c r="F47" s="9">
        <f t="shared" si="13"/>
        <v>7.3166567998539394E-5</v>
      </c>
    </row>
    <row r="48" spans="1:6">
      <c r="A48" s="97">
        <v>6</v>
      </c>
      <c r="B48" s="93">
        <f t="shared" si="12"/>
        <v>7776</v>
      </c>
      <c r="C48" s="1">
        <f t="shared" si="10"/>
        <v>23328</v>
      </c>
      <c r="D48" s="9">
        <f>SUM($C$43:C48)</f>
        <v>27993</v>
      </c>
      <c r="E48" s="9">
        <f t="shared" si="11"/>
        <v>35279.495654967242</v>
      </c>
      <c r="F48" s="9">
        <f t="shared" si="13"/>
        <v>1.5290071585401971E-5</v>
      </c>
    </row>
    <row r="49" spans="1:6">
      <c r="A49" s="97">
        <v>7</v>
      </c>
      <c r="B49" s="93">
        <f t="shared" si="12"/>
        <v>46656</v>
      </c>
      <c r="C49" s="1">
        <f t="shared" si="10"/>
        <v>139968</v>
      </c>
      <c r="D49" s="9">
        <f>SUM($C$43:C49)</f>
        <v>167961</v>
      </c>
      <c r="E49" s="9">
        <f t="shared" si="11"/>
        <v>202533.52865826621</v>
      </c>
      <c r="F49" s="9">
        <f t="shared" si="13"/>
        <v>3.0485548661886007E-6</v>
      </c>
    </row>
    <row r="50" spans="1:6">
      <c r="A50" s="97">
        <v>8</v>
      </c>
      <c r="B50" s="93">
        <f t="shared" si="12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1176204.9011068065</v>
      </c>
      <c r="F50" s="9">
        <f t="shared" si="13"/>
        <v>5.8846729747057997E-7</v>
      </c>
    </row>
    <row r="51" spans="1:6">
      <c r="A51" s="97">
        <v>9</v>
      </c>
      <c r="B51" s="93">
        <f t="shared" si="12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6883175.3408589764</v>
      </c>
      <c r="F51" s="9">
        <f t="shared" si="13"/>
        <v>1.1094482872142428E-7</v>
      </c>
    </row>
    <row r="52" spans="1:6" ht="17" thickBot="1">
      <c r="A52" s="151">
        <v>10</v>
      </c>
      <c r="B52" s="94">
        <f t="shared" si="12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40495519.569827229</v>
      </c>
      <c r="F52" s="9">
        <f t="shared" si="13"/>
        <v>2.054498048286837E-8</v>
      </c>
    </row>
  </sheetData>
  <conditionalFormatting sqref="F43:F52">
    <cfRule type="cellIs" dxfId="459" priority="65" operator="equal">
      <formula>MAX($F$43:$F$52)</formula>
    </cfRule>
  </conditionalFormatting>
  <conditionalFormatting sqref="F19:F28">
    <cfRule type="cellIs" dxfId="458" priority="63" operator="equal">
      <formula>MAX($F$19:$F$28)</formula>
    </cfRule>
  </conditionalFormatting>
  <conditionalFormatting sqref="F31:F40">
    <cfRule type="cellIs" dxfId="457" priority="37" operator="lessThanOrEqual">
      <formula>0</formula>
    </cfRule>
    <cfRule type="cellIs" dxfId="456" priority="38" operator="equal">
      <formula>MAX($F$31:$F$40)</formula>
    </cfRule>
  </conditionalFormatting>
  <conditionalFormatting sqref="E19:E28">
    <cfRule type="cellIs" dxfId="455" priority="19" stopIfTrue="1" operator="lessThan">
      <formula>0</formula>
    </cfRule>
    <cfRule type="cellIs" dxfId="454" priority="20" operator="equal">
      <formula>MIN($E$19:$E$28)</formula>
    </cfRule>
  </conditionalFormatting>
  <conditionalFormatting sqref="E31:E40">
    <cfRule type="cellIs" dxfId="453" priority="17" stopIfTrue="1" operator="lessThan">
      <formula>0</formula>
    </cfRule>
    <cfRule type="cellIs" dxfId="452" priority="18" operator="equal">
      <formula>MIN($E$31:$E$40)</formula>
    </cfRule>
  </conditionalFormatting>
  <conditionalFormatting sqref="E43:E52">
    <cfRule type="cellIs" dxfId="451" priority="15" stopIfTrue="1" operator="lessThan">
      <formula>0</formula>
    </cfRule>
    <cfRule type="cellIs" dxfId="450" priority="16" operator="equal">
      <formula>MIN($E$43:$E$52)</formula>
    </cfRule>
  </conditionalFormatting>
  <conditionalFormatting sqref="S7:T16">
    <cfRule type="cellIs" dxfId="449" priority="1" operator="lessThanOrEqual">
      <formula>0</formula>
    </cfRule>
    <cfRule type="cellIs" dxfId="448" priority="2" operator="greaterThan">
      <formula>0</formula>
    </cfRule>
  </conditionalFormatting>
  <conditionalFormatting sqref="U7:U16">
    <cfRule type="cellIs" dxfId="447" priority="3" operator="lessThanOrEqual">
      <formula>0</formula>
    </cfRule>
    <cfRule type="cellIs" dxfId="446" priority="4" operator="greaterThan">
      <formula>0</formula>
    </cfRule>
  </conditionalFormatting>
  <conditionalFormatting sqref="R7:R16">
    <cfRule type="cellIs" dxfId="445" priority="5" operator="lessThanOrEqual">
      <formula>0</formula>
    </cfRule>
    <cfRule type="cellIs" dxfId="444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0.99999999999999956</v>
      </c>
    </row>
    <row r="2" spans="1:23">
      <c r="A2" t="s">
        <v>40</v>
      </c>
      <c r="B2" s="155" t="s">
        <v>125</v>
      </c>
      <c r="C2" s="161">
        <f>Analysis!B11</f>
        <v>0.54927385506559401</v>
      </c>
      <c r="D2" s="155" t="s">
        <v>126</v>
      </c>
      <c r="E2" s="161">
        <f>Analysis!G11</f>
        <v>0.45072614493440555</v>
      </c>
      <c r="F2" s="155" t="s">
        <v>47</v>
      </c>
      <c r="G2" s="161">
        <f>Analysis!S11</f>
        <v>2.9490490948915506</v>
      </c>
      <c r="H2" t="s">
        <v>156</v>
      </c>
      <c r="I2" s="175">
        <f>Analysis!T11</f>
        <v>-2.9739957697534818</v>
      </c>
      <c r="J2" t="s">
        <v>48</v>
      </c>
      <c r="K2" s="175">
        <f>C2*G2+E2*I2</f>
        <v>0.27937791677656598</v>
      </c>
      <c r="L2" t="s">
        <v>47</v>
      </c>
      <c r="M2" s="182">
        <v>1</v>
      </c>
      <c r="N2" t="s">
        <v>156</v>
      </c>
      <c r="O2" s="182">
        <v>4</v>
      </c>
    </row>
    <row r="4" spans="1:23">
      <c r="A4" t="s">
        <v>123</v>
      </c>
      <c r="B4">
        <f>$C$2</f>
        <v>0.54927385506559401</v>
      </c>
      <c r="C4" t="s">
        <v>124</v>
      </c>
      <c r="D4">
        <f>$E$2</f>
        <v>0.45072614493440555</v>
      </c>
      <c r="E4" t="s">
        <v>47</v>
      </c>
      <c r="F4">
        <f>G2</f>
        <v>2.9490490948915506</v>
      </c>
      <c r="G4" t="s">
        <v>156</v>
      </c>
      <c r="H4">
        <f>I2</f>
        <v>-2.9739957697534818</v>
      </c>
      <c r="I4" t="s">
        <v>48</v>
      </c>
      <c r="J4">
        <f>K2</f>
        <v>0.27937791677656598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0.54927385506559401</v>
      </c>
      <c r="C7" s="95">
        <v>1</v>
      </c>
      <c r="D7" s="109">
        <f>C7*D4</f>
        <v>0.45072614493440555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0.99999999999999956</v>
      </c>
      <c r="R7" s="195">
        <f>B7-D7</f>
        <v>9.854771013118846E-2</v>
      </c>
      <c r="S7" s="109">
        <f>SUM(C7)*$B$4*$F$4</f>
        <v>1.6198355651287828</v>
      </c>
      <c r="T7" s="57">
        <f>SUM(C7)*$D$4*$H$4</f>
        <v>-1.3404576483522168</v>
      </c>
      <c r="U7" s="271">
        <f>S7+T7</f>
        <v>0.27937791677656598</v>
      </c>
      <c r="V7" s="109">
        <f>(U7+W7*D7)/B7</f>
        <v>1.3292168468928542</v>
      </c>
      <c r="W7" s="57">
        <f>COUNT(D7:M7)</f>
        <v>1</v>
      </c>
    </row>
    <row r="8" spans="1:23">
      <c r="A8" s="99">
        <v>2</v>
      </c>
      <c r="B8" s="97">
        <f>C8*B4</f>
        <v>0.73000196527356365</v>
      </c>
      <c r="C8" s="97">
        <f>1/(1-B4*D4)</f>
        <v>1.3290309716022932</v>
      </c>
      <c r="D8" s="93">
        <f>C8*D4</f>
        <v>0.59902900632872902</v>
      </c>
      <c r="E8" s="1">
        <f>D8*D4</f>
        <v>0.26999803472643563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0.99999999999999933</v>
      </c>
      <c r="R8" s="196">
        <f>B8-E8</f>
        <v>0.46000393054712801</v>
      </c>
      <c r="S8" s="93">
        <f>SUM(C8:D8)*$B$4*$F$4</f>
        <v>3.1231401239540859</v>
      </c>
      <c r="T8" s="9">
        <f>SUM(C8:D8)*$D$4*$H$4</f>
        <v>-2.5844827438994447</v>
      </c>
      <c r="U8" s="272">
        <f>S8+T8</f>
        <v>0.53865738005464125</v>
      </c>
      <c r="V8" s="93">
        <f>(U8+W8*E8)/B8</f>
        <v>1.4776034871403312</v>
      </c>
      <c r="W8" s="9">
        <f>COUNT(D8:M8)</f>
        <v>2</v>
      </c>
    </row>
    <row r="9" spans="1:23">
      <c r="A9" s="99">
        <v>3</v>
      </c>
      <c r="B9" s="97">
        <f>C9*B4</f>
        <v>0.81862773364856434</v>
      </c>
      <c r="C9" s="97">
        <f>1/(1-D4*B4/(1-D4*B4))</f>
        <v>1.4903817578406389</v>
      </c>
      <c r="D9" s="93">
        <f>C9*D4*C8</f>
        <v>0.89278190344974229</v>
      </c>
      <c r="E9" s="1">
        <f>D9*(D4)</f>
        <v>0.40240014560910298</v>
      </c>
      <c r="F9" s="1">
        <f>E9*D4</f>
        <v>0.18137226635143444</v>
      </c>
      <c r="G9" s="1"/>
      <c r="H9" s="1"/>
      <c r="I9" s="1"/>
      <c r="J9" s="1"/>
      <c r="K9" s="1"/>
      <c r="L9" s="1"/>
      <c r="M9" s="268"/>
      <c r="N9" s="97">
        <f>B9+F9</f>
        <v>0.99999999999999878</v>
      </c>
      <c r="R9" s="196">
        <f>B9-F9</f>
        <v>0.6372554672971299</v>
      </c>
      <c r="S9" s="93">
        <f>SUM(C9:E9)*$B$4*$F$4</f>
        <v>4.5121553233513101</v>
      </c>
      <c r="T9" s="9">
        <f>SUM(C9:E9)*$D$4*$H$4</f>
        <v>-3.7339303099315315</v>
      </c>
      <c r="U9" s="272">
        <f t="shared" ref="U9:U16" si="0">S9+T9</f>
        <v>0.77822501341977857</v>
      </c>
      <c r="V9" s="93">
        <f>(U9+W9*F9)/B9</f>
        <v>1.6153151892136619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0.87044971043284325</v>
      </c>
      <c r="C10" s="97">
        <f>1/(1-D4*B4/(1-D4*B4/(1-D4*B4)))</f>
        <v>1.584728095840088</v>
      </c>
      <c r="D10" s="93">
        <f>C10*D4*C9</f>
        <v>1.0645474756308215</v>
      </c>
      <c r="E10" s="1">
        <f>D10*D4*C8</f>
        <v>0.63769481651688797</v>
      </c>
      <c r="F10" s="1">
        <f>E10*D4</f>
        <v>0.28742572629330998</v>
      </c>
      <c r="G10" s="1">
        <f>F10*D4</f>
        <v>0.12955028956715522</v>
      </c>
      <c r="H10" s="1"/>
      <c r="I10" s="1"/>
      <c r="J10" s="1"/>
      <c r="K10" s="1"/>
      <c r="L10" s="1"/>
      <c r="M10" s="268"/>
      <c r="N10" s="97">
        <f>B10+G10</f>
        <v>0.99999999999999845</v>
      </c>
      <c r="R10" s="196">
        <f>B10-G10</f>
        <v>0.74089942086568805</v>
      </c>
      <c r="S10" s="93">
        <f>SUM(C10:F10)*$B$4*$F$4</f>
        <v>5.7899339497706634</v>
      </c>
      <c r="T10" s="9">
        <f>SUM(C10:F10)*$D$4*$H$4</f>
        <v>-4.7913266096285545</v>
      </c>
      <c r="U10" s="272">
        <f t="shared" si="0"/>
        <v>0.99860734014210895</v>
      </c>
      <c r="V10" s="93">
        <f>(U10+W10*G10)/B10</f>
        <v>1.7425573013936388</v>
      </c>
      <c r="W10" s="9">
        <f t="shared" si="1"/>
        <v>4</v>
      </c>
    </row>
    <row r="11" spans="1:23">
      <c r="A11" s="99">
        <v>5</v>
      </c>
      <c r="B11" s="97">
        <f>C11*B4</f>
        <v>0.90390815826907833</v>
      </c>
      <c r="C11" s="97">
        <f>1/(1-D4*B4/(1-D4*B4/(1-D4*B4/(1-D4*B4))))</f>
        <v>1.6456420598448729</v>
      </c>
      <c r="D11" s="93">
        <f>C11*D4*C10</f>
        <v>1.1754465534642471</v>
      </c>
      <c r="E11" s="1">
        <f>D11*D4*C9</f>
        <v>0.78961095251231184</v>
      </c>
      <c r="F11" s="1">
        <f>E11*D4*C8</f>
        <v>0.47299986426973145</v>
      </c>
      <c r="G11" s="1">
        <f>F11*D4</f>
        <v>0.21319340537679313</v>
      </c>
      <c r="H11" s="1">
        <f>G11*D4</f>
        <v>9.6091841730919933E-2</v>
      </c>
      <c r="I11" s="1"/>
      <c r="J11" s="1"/>
      <c r="K11" s="1"/>
      <c r="L11" s="1"/>
      <c r="M11" s="268"/>
      <c r="N11" s="97">
        <f>B11+H11</f>
        <v>0.99999999999999822</v>
      </c>
      <c r="R11" s="196">
        <f>B11-H11</f>
        <v>0.80781631653815844</v>
      </c>
      <c r="S11" s="93">
        <f>SUM(C11:G11)*$B$4*$F$4</f>
        <v>6.9602598344380544</v>
      </c>
      <c r="T11" s="9">
        <f>SUM(C11:G11)*$D$4*$H$4</f>
        <v>-5.7598028654528646</v>
      </c>
      <c r="U11" s="272">
        <f t="shared" si="0"/>
        <v>1.2004569689851898</v>
      </c>
      <c r="V11" s="93">
        <f>(U11+W11*H11)/B11</f>
        <v>1.8596094772046616</v>
      </c>
      <c r="W11" s="9">
        <f t="shared" si="1"/>
        <v>5</v>
      </c>
    </row>
    <row r="12" spans="1:23">
      <c r="A12" s="99">
        <v>6</v>
      </c>
      <c r="B12" s="97">
        <f>C12*B4</f>
        <v>0.92691156834247557</v>
      </c>
      <c r="C12" s="97">
        <f>1/(1-D4*B4/(1-D4*B4/(1-D4*B4/(1-D4*B4/(1-D4*B4)))))</f>
        <v>1.6875217340024027</v>
      </c>
      <c r="D12" s="93">
        <f>C12*D4*C11</f>
        <v>1.2516920797555511</v>
      </c>
      <c r="E12" s="1">
        <f>D12*D4*C10</f>
        <v>0.89405659775483037</v>
      </c>
      <c r="F12" s="1">
        <f>E12*D4*C9</f>
        <v>0.60058611739728163</v>
      </c>
      <c r="G12" s="1">
        <f>F12*D4*C8</f>
        <v>0.35976850511932296</v>
      </c>
      <c r="H12" s="1">
        <f>G12*D4</f>
        <v>0.16215707138124638</v>
      </c>
      <c r="I12" s="1">
        <f>H12*D4</f>
        <v>7.3088431657522407E-2</v>
      </c>
      <c r="J12" s="1"/>
      <c r="K12" s="1"/>
      <c r="L12" s="1"/>
      <c r="M12" s="268"/>
      <c r="N12" s="97">
        <f>B12+I12</f>
        <v>0.999999999999998</v>
      </c>
      <c r="R12" s="196">
        <f>B12-I12</f>
        <v>0.85382313668495313</v>
      </c>
      <c r="S12" s="93">
        <f>SUM(C12:H12)*$B$4*$F$4</f>
        <v>8.0275521073729461</v>
      </c>
      <c r="T12" s="9">
        <f>SUM(C12:H12)*$D$4*$H$4</f>
        <v>-6.6430160267647391</v>
      </c>
      <c r="U12" s="272">
        <f t="shared" si="0"/>
        <v>1.384536080608207</v>
      </c>
      <c r="V12" s="93">
        <f>(U12+W12*I12)/B12</f>
        <v>1.9668183382513942</v>
      </c>
      <c r="W12" s="9">
        <f t="shared" si="1"/>
        <v>6</v>
      </c>
    </row>
    <row r="13" spans="1:23">
      <c r="A13" s="99">
        <v>7</v>
      </c>
      <c r="B13" s="97">
        <f>C13*B4</f>
        <v>0.94341820530138165</v>
      </c>
      <c r="C13" s="97">
        <f>1/(1-D4*B4/(1-D4*B4/(1-D4*B4/(1-D4*B4/(1-D4*B4/(1-D4*B4))))))</f>
        <v>1.7175734774208744</v>
      </c>
      <c r="D13" s="93">
        <f>C13*D4*C12</f>
        <v>1.306403847194187</v>
      </c>
      <c r="E13" s="1">
        <f>D13*D4*C11</f>
        <v>0.96900402261297158</v>
      </c>
      <c r="F13" s="1">
        <f>E13*D4*C10</f>
        <v>0.69213862872511789</v>
      </c>
      <c r="G13" s="1">
        <f>F13*D4*C9</f>
        <v>0.46494690914488168</v>
      </c>
      <c r="H13" s="1">
        <f>G13*D4*C8</f>
        <v>0.27851668498067234</v>
      </c>
      <c r="I13" s="1">
        <f>H13*D4</f>
        <v>0.1255347517212487</v>
      </c>
      <c r="J13" s="1">
        <f>I13*D4</f>
        <v>5.6581794698616156E-2</v>
      </c>
      <c r="K13" s="1"/>
      <c r="L13" s="1"/>
      <c r="M13" s="268"/>
      <c r="N13" s="97">
        <f>B13+J13</f>
        <v>0.99999999999999778</v>
      </c>
      <c r="R13" s="196">
        <f>B13-J13</f>
        <v>0.88683641060276552</v>
      </c>
      <c r="S13" s="93">
        <f>SUM(C13:I13)*$B$4*$F$4</f>
        <v>8.9967583905849526</v>
      </c>
      <c r="T13" s="9">
        <f>SUM(C13:I13)*$D$4*$H$4</f>
        <v>-7.445060384309925</v>
      </c>
      <c r="U13" s="272">
        <f t="shared" si="0"/>
        <v>1.5516980062750276</v>
      </c>
      <c r="V13" s="93">
        <f>(U13+W13*J13)/B13</f>
        <v>2.0645887033133006</v>
      </c>
      <c r="W13" s="9">
        <f t="shared" si="1"/>
        <v>7</v>
      </c>
    </row>
    <row r="14" spans="1:23">
      <c r="A14" s="99">
        <v>8</v>
      </c>
      <c r="B14" s="97">
        <f>C14*B4</f>
        <v>0.95562991329998292</v>
      </c>
      <c r="C14" s="97">
        <f>1/(1-D4*B4/(1-D4*B4/(1-D4*B4/(1-D4*B4/(1-D4*B4/(1-D4*B4/(1-D4*B4)))))))</f>
        <v>1.7398059355762747</v>
      </c>
      <c r="D14" s="93">
        <f>C14*D4*C13</f>
        <v>1.3468799374911582</v>
      </c>
      <c r="E14" s="1">
        <f>D14*D4*C12</f>
        <v>1.024450572379181</v>
      </c>
      <c r="F14" s="1">
        <f>E14*D4*C11</f>
        <v>0.75986972002236508</v>
      </c>
      <c r="G14" s="1">
        <f>F14*D4*C10</f>
        <v>0.54275851673742948</v>
      </c>
      <c r="H14" s="1">
        <f>G14*D4*C9</f>
        <v>0.36460021778288937</v>
      </c>
      <c r="I14" s="1">
        <f>H14*D4*C8</f>
        <v>0.21840610616572242</v>
      </c>
      <c r="J14" s="1">
        <f>I14*D4</f>
        <v>9.8441342262210574E-2</v>
      </c>
      <c r="K14" s="1">
        <f>J14*D4</f>
        <v>4.4370086700014542E-2</v>
      </c>
      <c r="L14" s="1"/>
      <c r="M14" s="268"/>
      <c r="N14" s="97">
        <f>B14+K14</f>
        <v>0.99999999999999745</v>
      </c>
      <c r="R14" s="196">
        <f>B14-K14</f>
        <v>0.9112598265999684</v>
      </c>
      <c r="S14" s="93">
        <f>SUM(C14:J14)*$B$4*$F$4</f>
        <v>9.8732417389783613</v>
      </c>
      <c r="T14" s="9">
        <f>SUM(C14:J14)*$D$4*$H$4</f>
        <v>-8.1703740107667553</v>
      </c>
      <c r="U14" s="272">
        <f t="shared" si="0"/>
        <v>1.702867728211606</v>
      </c>
      <c r="V14" s="93">
        <f>(U14+W14*K14)/B14</f>
        <v>2.153373804201697</v>
      </c>
      <c r="W14" s="9">
        <f t="shared" si="1"/>
        <v>8</v>
      </c>
    </row>
    <row r="15" spans="1:23">
      <c r="A15" s="99">
        <v>9</v>
      </c>
      <c r="B15" s="97">
        <f>C15*B4</f>
        <v>0.96486962895248451</v>
      </c>
      <c r="C15" s="97">
        <f>1/(1-D4*B4/(1-D4*B4/(1-D4*B4/(1-D4*B4/(1-D4*B4/(1-D4*B4/(1-D4*B4/(1-D4*B4))))))))</f>
        <v>1.7566276276471602</v>
      </c>
      <c r="D15" s="93">
        <f>C15*D4*C14</f>
        <v>1.3775052656689877</v>
      </c>
      <c r="E15" s="1">
        <f>D15*D4*C13</f>
        <v>1.0664029637900081</v>
      </c>
      <c r="F15" s="1">
        <f>E15*D4*C12</f>
        <v>0.81111693494855441</v>
      </c>
      <c r="G15" s="1">
        <f>F15*D4*C11</f>
        <v>0.60163292879359065</v>
      </c>
      <c r="H15" s="1">
        <f>G15*D4*C10</f>
        <v>0.42973339698651736</v>
      </c>
      <c r="I15" s="1">
        <f>H15*D4*C9</f>
        <v>0.28867513875542311</v>
      </c>
      <c r="J15" s="1">
        <f>I15*D4*C8</f>
        <v>0.17292478152046908</v>
      </c>
      <c r="K15" s="1">
        <f>J15*D4</f>
        <v>7.7941720138345369E-2</v>
      </c>
      <c r="L15" s="1">
        <f>K15*D4</f>
        <v>3.513037104751273E-2</v>
      </c>
      <c r="M15" s="268"/>
      <c r="N15" s="97">
        <f>B15+L15</f>
        <v>0.99999999999999722</v>
      </c>
      <c r="R15" s="196">
        <f>B15-L15</f>
        <v>0.92973925790497181</v>
      </c>
      <c r="S15" s="93">
        <f>SUM(C15:K15)*$B$4*$F$4</f>
        <v>10.662666025832907</v>
      </c>
      <c r="T15" s="9">
        <f>SUM(C15:K15)*$D$4*$H$4</f>
        <v>-8.8236439141381133</v>
      </c>
      <c r="U15" s="272">
        <f t="shared" si="0"/>
        <v>1.8390221116947938</v>
      </c>
      <c r="V15" s="93">
        <f>(U15+W15*L15)/B15</f>
        <v>2.233664928869413</v>
      </c>
      <c r="W15" s="9">
        <f t="shared" si="1"/>
        <v>9</v>
      </c>
    </row>
    <row r="16" spans="1:23" ht="17" thickBot="1">
      <c r="A16" s="100">
        <v>10</v>
      </c>
      <c r="B16" s="151">
        <f>C16*B4</f>
        <v>0.97198026603418741</v>
      </c>
      <c r="C16" s="151">
        <f>1/(1-D4*B4/(1-D4*B4/(1-D4*B4/(1-D4*B4/(1-D4*B4/(1-D4*B4/(1-D4*B4/(1-D4*B4/(1-D4*B4)))))))))</f>
        <v>1.769573150205946</v>
      </c>
      <c r="D16" s="94">
        <f>C16*D4*C15</f>
        <v>1.4010736959508912</v>
      </c>
      <c r="E16" s="111">
        <f>D16*D4*C14</f>
        <v>1.0986883978067115</v>
      </c>
      <c r="F16" s="111">
        <f>E16*D4*C13</f>
        <v>0.85055541557858338</v>
      </c>
      <c r="G16" s="111">
        <f>F16*D4*C12</f>
        <v>0.64694109554617374</v>
      </c>
      <c r="H16" s="111">
        <f>G16*D4*C11</f>
        <v>0.47985814288918194</v>
      </c>
      <c r="I16" s="111">
        <f>H16*D4*C10</f>
        <v>0.34275229952740349</v>
      </c>
      <c r="J16" s="111">
        <f>I16*D4*C9</f>
        <v>0.23024523650862036</v>
      </c>
      <c r="K16" s="111">
        <f>J16*D4*C8</f>
        <v>0.13792357523768206</v>
      </c>
      <c r="L16" s="111">
        <f>K16*D4</f>
        <v>6.2165761362450875E-2</v>
      </c>
      <c r="M16" s="270">
        <f>L16*D4</f>
        <v>2.8019733965809701E-2</v>
      </c>
      <c r="N16" s="151">
        <f>B16+M16</f>
        <v>0.99999999999999711</v>
      </c>
      <c r="R16" s="197">
        <f>B16-M16</f>
        <v>0.94396053206837771</v>
      </c>
      <c r="S16" s="94">
        <f>SUM(C16:L16)*$B$4*$F$4</f>
        <v>11.370884072304856</v>
      </c>
      <c r="T16" s="10">
        <f>SUM(C16:L16)*$D$4*$H$4</f>
        <v>-9.4097134618942864</v>
      </c>
      <c r="U16" s="273">
        <f t="shared" si="0"/>
        <v>1.9611706104105693</v>
      </c>
      <c r="V16" s="94">
        <f>(U16+W16*M16)/B16</f>
        <v>2.3059809220343066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4</v>
      </c>
      <c r="D19" s="57">
        <f>SUM($C$19:C19)</f>
        <v>4</v>
      </c>
      <c r="E19" s="57">
        <f t="shared" ref="E19:E28" si="3">D19/R7</f>
        <v>40.589476860244943</v>
      </c>
      <c r="F19" s="8">
        <f>U7/E19</f>
        <v>6.8830134898880792E-3</v>
      </c>
    </row>
    <row r="20" spans="1:6">
      <c r="A20" s="97">
        <v>2</v>
      </c>
      <c r="B20" s="93">
        <f>C19</f>
        <v>4</v>
      </c>
      <c r="C20" s="1">
        <f t="shared" si="2"/>
        <v>16</v>
      </c>
      <c r="D20" s="9">
        <f>SUM($C$19:C20)</f>
        <v>20</v>
      </c>
      <c r="E20" s="9">
        <f t="shared" si="3"/>
        <v>43.477889365449613</v>
      </c>
      <c r="F20" s="9">
        <f>U8/E20</f>
        <v>1.2389225602167656E-2</v>
      </c>
    </row>
    <row r="21" spans="1:6">
      <c r="A21" s="97">
        <v>3</v>
      </c>
      <c r="B21" s="93">
        <f t="shared" ref="B21:B28" si="4">C20</f>
        <v>16</v>
      </c>
      <c r="C21" s="1">
        <f t="shared" si="2"/>
        <v>64</v>
      </c>
      <c r="D21" s="9">
        <f>SUM($C$19:C21)</f>
        <v>84</v>
      </c>
      <c r="E21" s="9">
        <f t="shared" si="3"/>
        <v>131.81526767636777</v>
      </c>
      <c r="F21" s="9">
        <f t="shared" ref="F21:F28" si="5">U9/E21</f>
        <v>5.9039064832040015E-3</v>
      </c>
    </row>
    <row r="22" spans="1:6">
      <c r="A22" s="97">
        <v>4</v>
      </c>
      <c r="B22" s="93">
        <f t="shared" si="4"/>
        <v>64</v>
      </c>
      <c r="C22" s="1">
        <f t="shared" si="2"/>
        <v>256</v>
      </c>
      <c r="D22" s="9">
        <f>SUM($C$19:C22)</f>
        <v>340</v>
      </c>
      <c r="E22" s="9">
        <f t="shared" si="3"/>
        <v>458.90169491931073</v>
      </c>
      <c r="F22" s="9">
        <f t="shared" si="5"/>
        <v>2.176081176422099E-3</v>
      </c>
    </row>
    <row r="23" spans="1:6">
      <c r="A23" s="97">
        <v>5</v>
      </c>
      <c r="B23" s="93">
        <f t="shared" si="4"/>
        <v>256</v>
      </c>
      <c r="C23" s="1">
        <f t="shared" si="2"/>
        <v>1024</v>
      </c>
      <c r="D23" s="9">
        <f>SUM($C$19:C23)</f>
        <v>1364</v>
      </c>
      <c r="E23" s="9">
        <f t="shared" si="3"/>
        <v>1688.5026609085203</v>
      </c>
      <c r="F23" s="9">
        <f t="shared" si="5"/>
        <v>7.109594771614211E-4</v>
      </c>
    </row>
    <row r="24" spans="1:6">
      <c r="A24" s="97">
        <v>6</v>
      </c>
      <c r="B24" s="93">
        <f t="shared" si="4"/>
        <v>1024</v>
      </c>
      <c r="C24" s="1">
        <f t="shared" si="2"/>
        <v>4096</v>
      </c>
      <c r="D24" s="9">
        <f>SUM($C$19:C24)</f>
        <v>5460</v>
      </c>
      <c r="E24" s="9">
        <f t="shared" si="3"/>
        <v>6394.7669785559483</v>
      </c>
      <c r="F24" s="9">
        <f t="shared" si="5"/>
        <v>2.1651079472497992E-4</v>
      </c>
    </row>
    <row r="25" spans="1:6">
      <c r="A25" s="97">
        <v>7</v>
      </c>
      <c r="B25" s="93">
        <f t="shared" si="4"/>
        <v>4096</v>
      </c>
      <c r="C25" s="1">
        <f t="shared" si="2"/>
        <v>16384</v>
      </c>
      <c r="D25" s="9">
        <f>SUM($C$19:C25)</f>
        <v>21844</v>
      </c>
      <c r="E25" s="9">
        <f t="shared" si="3"/>
        <v>24631.37478213491</v>
      </c>
      <c r="F25" s="9">
        <f t="shared" si="5"/>
        <v>6.2996808744937425E-5</v>
      </c>
    </row>
    <row r="26" spans="1:6">
      <c r="A26" s="97">
        <v>8</v>
      </c>
      <c r="B26" s="93">
        <f t="shared" si="4"/>
        <v>16384</v>
      </c>
      <c r="C26" s="1">
        <f t="shared" si="2"/>
        <v>65536</v>
      </c>
      <c r="D26" s="9">
        <f>SUM($C$19:C26)</f>
        <v>87380</v>
      </c>
      <c r="E26" s="9">
        <f t="shared" si="3"/>
        <v>95889.226595258122</v>
      </c>
      <c r="F26" s="9">
        <f t="shared" si="5"/>
        <v>1.7758697078654045E-5</v>
      </c>
    </row>
    <row r="27" spans="1:6">
      <c r="A27" s="97">
        <v>9</v>
      </c>
      <c r="B27" s="93">
        <f t="shared" si="4"/>
        <v>65536</v>
      </c>
      <c r="C27" s="1">
        <f t="shared" si="2"/>
        <v>262144</v>
      </c>
      <c r="D27" s="9">
        <f>SUM($C$19:C27)</f>
        <v>349524</v>
      </c>
      <c r="E27" s="9">
        <f t="shared" si="3"/>
        <v>375937.65889546281</v>
      </c>
      <c r="F27" s="9">
        <f t="shared" si="5"/>
        <v>4.8918273234397401E-6</v>
      </c>
    </row>
    <row r="28" spans="1:6" ht="17" thickBot="1">
      <c r="A28" s="151">
        <v>10</v>
      </c>
      <c r="B28" s="94">
        <f t="shared" si="4"/>
        <v>262144</v>
      </c>
      <c r="C28" s="111">
        <f t="shared" si="2"/>
        <v>1048576</v>
      </c>
      <c r="D28" s="10">
        <f>SUM($C$19:C28)</f>
        <v>1398100</v>
      </c>
      <c r="E28" s="10">
        <f t="shared" si="3"/>
        <v>1481100.0592752809</v>
      </c>
      <c r="F28" s="9">
        <f t="shared" si="5"/>
        <v>1.3241310727988171E-6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4</v>
      </c>
      <c r="D31" s="57">
        <f>SUM($C$31:C31)</f>
        <v>4</v>
      </c>
      <c r="E31" s="8">
        <f t="shared" ref="E31:E40" si="7">D31/R7</f>
        <v>40.589476860244943</v>
      </c>
      <c r="F31" s="8">
        <f>U7/E31</f>
        <v>6.8830134898880792E-3</v>
      </c>
    </row>
    <row r="32" spans="1:6">
      <c r="A32" s="97">
        <v>2</v>
      </c>
      <c r="B32" s="93">
        <f t="shared" ref="B32:B40" si="8">B31*($O$2+1)</f>
        <v>5</v>
      </c>
      <c r="C32" s="1">
        <f t="shared" si="6"/>
        <v>20</v>
      </c>
      <c r="D32" s="9">
        <f>SUM($C$31:C32)</f>
        <v>24</v>
      </c>
      <c r="E32" s="9">
        <f t="shared" si="7"/>
        <v>52.173467238539537</v>
      </c>
      <c r="F32" s="9">
        <f>U8/E32</f>
        <v>1.0324354668473047E-2</v>
      </c>
    </row>
    <row r="33" spans="1:6">
      <c r="A33" s="97">
        <v>3</v>
      </c>
      <c r="B33" s="93">
        <f t="shared" si="8"/>
        <v>25</v>
      </c>
      <c r="C33" s="1">
        <f t="shared" si="6"/>
        <v>100</v>
      </c>
      <c r="D33" s="9">
        <f>SUM($C$31:C33)</f>
        <v>124</v>
      </c>
      <c r="E33" s="9">
        <f t="shared" si="7"/>
        <v>194.5844427603524</v>
      </c>
      <c r="F33" s="9">
        <f t="shared" ref="F33:F40" si="9">U9/E33</f>
        <v>3.9994205208801308E-3</v>
      </c>
    </row>
    <row r="34" spans="1:6">
      <c r="A34" s="97">
        <v>4</v>
      </c>
      <c r="B34" s="93">
        <f t="shared" si="8"/>
        <v>125</v>
      </c>
      <c r="C34" s="1">
        <f t="shared" si="6"/>
        <v>500</v>
      </c>
      <c r="D34" s="9">
        <f>SUM($C$31:C34)</f>
        <v>624</v>
      </c>
      <c r="E34" s="9">
        <f t="shared" si="7"/>
        <v>842.21958126367622</v>
      </c>
      <c r="F34" s="9">
        <f t="shared" si="9"/>
        <v>1.1856852563838359E-3</v>
      </c>
    </row>
    <row r="35" spans="1:6">
      <c r="A35" s="97">
        <v>5</v>
      </c>
      <c r="B35" s="93">
        <f t="shared" si="8"/>
        <v>625</v>
      </c>
      <c r="C35" s="1">
        <f t="shared" si="6"/>
        <v>2500</v>
      </c>
      <c r="D35" s="9">
        <f>SUM($C$31:C35)</f>
        <v>3124</v>
      </c>
      <c r="E35" s="9">
        <f t="shared" si="7"/>
        <v>3867.2157717582236</v>
      </c>
      <c r="F35" s="9">
        <f t="shared" si="9"/>
        <v>3.1041892664794443E-4</v>
      </c>
    </row>
    <row r="36" spans="1:6">
      <c r="A36" s="97">
        <v>6</v>
      </c>
      <c r="B36" s="93">
        <f t="shared" si="8"/>
        <v>3125</v>
      </c>
      <c r="C36" s="1">
        <f t="shared" si="6"/>
        <v>12500</v>
      </c>
      <c r="D36" s="9">
        <f>SUM($C$31:C36)</f>
        <v>15624</v>
      </c>
      <c r="E36" s="9">
        <f t="shared" si="7"/>
        <v>18298.871661713943</v>
      </c>
      <c r="F36" s="9">
        <f t="shared" si="9"/>
        <v>7.5662374500665025E-5</v>
      </c>
    </row>
    <row r="37" spans="1:6">
      <c r="A37" s="97">
        <v>7</v>
      </c>
      <c r="B37" s="93">
        <f t="shared" si="8"/>
        <v>15625</v>
      </c>
      <c r="C37" s="1">
        <f t="shared" si="6"/>
        <v>62500</v>
      </c>
      <c r="D37" s="9">
        <f>SUM($C$31:C37)</f>
        <v>78124</v>
      </c>
      <c r="E37" s="9">
        <f t="shared" si="7"/>
        <v>88092.909882782813</v>
      </c>
      <c r="F37" s="9">
        <f t="shared" si="9"/>
        <v>1.7614334778357648E-5</v>
      </c>
    </row>
    <row r="38" spans="1:6">
      <c r="A38" s="97">
        <v>8</v>
      </c>
      <c r="B38" s="93">
        <f t="shared" si="8"/>
        <v>78125</v>
      </c>
      <c r="C38" s="1">
        <f t="shared" si="6"/>
        <v>312500</v>
      </c>
      <c r="D38" s="9">
        <f>SUM($C$31:C38)</f>
        <v>390624</v>
      </c>
      <c r="E38" s="9">
        <f t="shared" si="7"/>
        <v>428663.6901985135</v>
      </c>
      <c r="F38" s="9">
        <f t="shared" si="9"/>
        <v>3.972502843483222E-6</v>
      </c>
    </row>
    <row r="39" spans="1:6">
      <c r="A39" s="97">
        <v>9</v>
      </c>
      <c r="B39" s="93">
        <f t="shared" si="8"/>
        <v>390625</v>
      </c>
      <c r="C39" s="1">
        <f t="shared" si="6"/>
        <v>1562500</v>
      </c>
      <c r="D39" s="9">
        <f>SUM($C$31:C39)</f>
        <v>1953124</v>
      </c>
      <c r="E39" s="9">
        <f t="shared" si="7"/>
        <v>2100722.3083180035</v>
      </c>
      <c r="F39" s="9">
        <f t="shared" si="9"/>
        <v>8.7542370755668957E-7</v>
      </c>
    </row>
    <row r="40" spans="1:6" ht="17" thickBot="1">
      <c r="A40" s="151">
        <v>10</v>
      </c>
      <c r="B40" s="94">
        <f t="shared" si="8"/>
        <v>1953125</v>
      </c>
      <c r="C40" s="111">
        <f t="shared" si="6"/>
        <v>7812500</v>
      </c>
      <c r="D40" s="10">
        <f>SUM($C$31:C40)</f>
        <v>9765624</v>
      </c>
      <c r="E40" s="9">
        <f t="shared" si="7"/>
        <v>10345373.210256854</v>
      </c>
      <c r="F40" s="9">
        <f t="shared" si="9"/>
        <v>1.8956982706686494E-7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4</v>
      </c>
      <c r="D43" s="57">
        <f>SUM(C43:C43)</f>
        <v>4</v>
      </c>
      <c r="E43" s="57">
        <f t="shared" ref="E43:E52" si="11">D43/R7</f>
        <v>40.589476860244943</v>
      </c>
      <c r="F43" s="8">
        <f>U7/E43</f>
        <v>6.8830134898880792E-3</v>
      </c>
    </row>
    <row r="44" spans="1:6">
      <c r="A44" s="97">
        <v>2</v>
      </c>
      <c r="B44" s="93">
        <f t="shared" ref="B44:B52" si="12">B43*$O$2*2</f>
        <v>8</v>
      </c>
      <c r="C44" s="1">
        <f t="shared" si="10"/>
        <v>32</v>
      </c>
      <c r="D44" s="9">
        <f>SUM($C$43:C44)</f>
        <v>36</v>
      </c>
      <c r="E44" s="9">
        <f t="shared" si="11"/>
        <v>78.260200857809309</v>
      </c>
      <c r="F44" s="9">
        <f>U8/E44</f>
        <v>6.8829031123153646E-3</v>
      </c>
    </row>
    <row r="45" spans="1:6">
      <c r="A45" s="97">
        <v>3</v>
      </c>
      <c r="B45" s="93">
        <f t="shared" si="12"/>
        <v>64</v>
      </c>
      <c r="C45" s="1">
        <f t="shared" si="10"/>
        <v>256</v>
      </c>
      <c r="D45" s="9">
        <f>SUM($C$43:C45)</f>
        <v>292</v>
      </c>
      <c r="E45" s="9">
        <f t="shared" si="11"/>
        <v>458.21497811308791</v>
      </c>
      <c r="F45" s="9">
        <f t="shared" ref="F45:F52" si="13">U9/E45</f>
        <v>1.6983840568121102E-3</v>
      </c>
    </row>
    <row r="46" spans="1:6">
      <c r="A46" s="97">
        <v>4</v>
      </c>
      <c r="B46" s="93">
        <f t="shared" si="12"/>
        <v>512</v>
      </c>
      <c r="C46" s="1">
        <f t="shared" si="10"/>
        <v>2048</v>
      </c>
      <c r="D46" s="9">
        <f>SUM($C$43:C46)</f>
        <v>2340</v>
      </c>
      <c r="E46" s="9">
        <f t="shared" si="11"/>
        <v>3158.3234297387858</v>
      </c>
      <c r="F46" s="9">
        <f t="shared" si="13"/>
        <v>3.1618273503568962E-4</v>
      </c>
    </row>
    <row r="47" spans="1:6">
      <c r="A47" s="97">
        <v>5</v>
      </c>
      <c r="B47" s="93">
        <f t="shared" si="12"/>
        <v>4096</v>
      </c>
      <c r="C47" s="1">
        <f t="shared" si="10"/>
        <v>16384</v>
      </c>
      <c r="D47" s="9">
        <f>SUM($C$43:C47)</f>
        <v>18724</v>
      </c>
      <c r="E47" s="9">
        <f t="shared" si="11"/>
        <v>23178.53652701696</v>
      </c>
      <c r="F47" s="9">
        <f t="shared" si="13"/>
        <v>5.1791749991891602E-5</v>
      </c>
    </row>
    <row r="48" spans="1:6">
      <c r="A48" s="97">
        <v>6</v>
      </c>
      <c r="B48" s="93">
        <f t="shared" si="12"/>
        <v>32768</v>
      </c>
      <c r="C48" s="1">
        <f t="shared" si="10"/>
        <v>131072</v>
      </c>
      <c r="D48" s="9">
        <f>SUM($C$43:C48)</f>
        <v>149796</v>
      </c>
      <c r="E48" s="9">
        <f t="shared" si="11"/>
        <v>175441.48613915144</v>
      </c>
      <c r="F48" s="9">
        <f t="shared" si="13"/>
        <v>7.8917256749071426E-6</v>
      </c>
    </row>
    <row r="49" spans="1:6">
      <c r="A49" s="97">
        <v>7</v>
      </c>
      <c r="B49" s="93">
        <f t="shared" si="12"/>
        <v>262144</v>
      </c>
      <c r="C49" s="1">
        <f t="shared" si="10"/>
        <v>1048576</v>
      </c>
      <c r="D49" s="9">
        <f>SUM($C$43:C49)</f>
        <v>1198372</v>
      </c>
      <c r="E49" s="9">
        <f t="shared" si="11"/>
        <v>1351288.6770013082</v>
      </c>
      <c r="F49" s="9">
        <f t="shared" si="13"/>
        <v>1.1483097821247601E-6</v>
      </c>
    </row>
    <row r="50" spans="1:6">
      <c r="A50" s="97">
        <v>8</v>
      </c>
      <c r="B50" s="93">
        <f t="shared" si="12"/>
        <v>2097152</v>
      </c>
      <c r="C50" s="1">
        <f t="shared" si="10"/>
        <v>8388608</v>
      </c>
      <c r="D50" s="9">
        <f>SUM($C$43:C50)</f>
        <v>9586980</v>
      </c>
      <c r="E50" s="9">
        <f t="shared" si="11"/>
        <v>10520577.907807367</v>
      </c>
      <c r="F50" s="9">
        <f t="shared" si="13"/>
        <v>1.6186066422719046E-7</v>
      </c>
    </row>
    <row r="51" spans="1:6">
      <c r="A51" s="97">
        <v>9</v>
      </c>
      <c r="B51" s="93">
        <f t="shared" si="12"/>
        <v>16777216</v>
      </c>
      <c r="C51" s="1">
        <f t="shared" si="10"/>
        <v>67108864</v>
      </c>
      <c r="D51" s="9">
        <f>SUM($C$43:C51)</f>
        <v>76695844</v>
      </c>
      <c r="E51" s="9">
        <f t="shared" si="11"/>
        <v>82491777.504181758</v>
      </c>
      <c r="F51" s="9">
        <f t="shared" si="13"/>
        <v>2.2293399019090943E-8</v>
      </c>
    </row>
    <row r="52" spans="1:6" ht="17" thickBot="1">
      <c r="A52" s="151">
        <v>10</v>
      </c>
      <c r="B52" s="94">
        <f t="shared" si="12"/>
        <v>134217728</v>
      </c>
      <c r="C52" s="111">
        <f t="shared" si="10"/>
        <v>536870912</v>
      </c>
      <c r="D52" s="10">
        <f>SUM($C$43:C52)</f>
        <v>613566756</v>
      </c>
      <c r="E52" s="10">
        <f t="shared" si="11"/>
        <v>649991959.57438087</v>
      </c>
      <c r="F52" s="9">
        <f t="shared" si="13"/>
        <v>3.0172228771795222E-9</v>
      </c>
    </row>
  </sheetData>
  <conditionalFormatting sqref="F43:F52">
    <cfRule type="cellIs" dxfId="443" priority="59" operator="equal">
      <formula>MAX($F$43:$F$52)</formula>
    </cfRule>
  </conditionalFormatting>
  <conditionalFormatting sqref="F19:F28">
    <cfRule type="cellIs" dxfId="442" priority="57" operator="equal">
      <formula>MAX($F$19:$F$28)</formula>
    </cfRule>
  </conditionalFormatting>
  <conditionalFormatting sqref="F31:F40">
    <cfRule type="cellIs" dxfId="441" priority="31" operator="lessThanOrEqual">
      <formula>0</formula>
    </cfRule>
    <cfRule type="cellIs" dxfId="440" priority="32" operator="equal">
      <formula>MAX($F$31:$F$40)</formula>
    </cfRule>
  </conditionalFormatting>
  <conditionalFormatting sqref="E19:E28">
    <cfRule type="cellIs" dxfId="439" priority="19" stopIfTrue="1" operator="lessThan">
      <formula>0</formula>
    </cfRule>
    <cfRule type="cellIs" dxfId="438" priority="20" operator="equal">
      <formula>MIN($E$19:$E$28)</formula>
    </cfRule>
  </conditionalFormatting>
  <conditionalFormatting sqref="E31:E40">
    <cfRule type="cellIs" dxfId="437" priority="17" stopIfTrue="1" operator="lessThan">
      <formula>0</formula>
    </cfRule>
    <cfRule type="cellIs" dxfId="436" priority="18" operator="equal">
      <formula>MIN($E$31:$E$40)</formula>
    </cfRule>
  </conditionalFormatting>
  <conditionalFormatting sqref="E43:E52">
    <cfRule type="cellIs" dxfId="435" priority="15" stopIfTrue="1" operator="lessThan">
      <formula>0</formula>
    </cfRule>
    <cfRule type="cellIs" dxfId="434" priority="16" operator="equal">
      <formula>MIN($E$43:$E$52)</formula>
    </cfRule>
  </conditionalFormatting>
  <conditionalFormatting sqref="S7:T16">
    <cfRule type="cellIs" dxfId="433" priority="1" operator="lessThanOrEqual">
      <formula>0</formula>
    </cfRule>
    <cfRule type="cellIs" dxfId="432" priority="2" operator="greaterThan">
      <formula>0</formula>
    </cfRule>
  </conditionalFormatting>
  <conditionalFormatting sqref="U7:U16">
    <cfRule type="cellIs" dxfId="431" priority="3" operator="lessThanOrEqual">
      <formula>0</formula>
    </cfRule>
    <cfRule type="cellIs" dxfId="430" priority="4" operator="greaterThan">
      <formula>0</formula>
    </cfRule>
  </conditionalFormatting>
  <conditionalFormatting sqref="R7:R16">
    <cfRule type="cellIs" dxfId="429" priority="5" operator="lessThanOrEqual">
      <formula>0</formula>
    </cfRule>
    <cfRule type="cellIs" dxfId="428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0.99999999999999978</v>
      </c>
    </row>
    <row r="2" spans="1:23">
      <c r="A2" t="s">
        <v>40</v>
      </c>
      <c r="B2" s="155" t="s">
        <v>125</v>
      </c>
      <c r="C2" s="161">
        <f>Analysis!B12</f>
        <v>0.56205968701556019</v>
      </c>
      <c r="D2" s="155" t="s">
        <v>126</v>
      </c>
      <c r="E2" s="161">
        <f>Analysis!H12</f>
        <v>0.43794031298443953</v>
      </c>
      <c r="F2" s="155" t="s">
        <v>47</v>
      </c>
      <c r="G2" s="161">
        <f>Analysis!S12</f>
        <v>3.8288753716561272</v>
      </c>
      <c r="H2" t="s">
        <v>156</v>
      </c>
      <c r="I2" s="175">
        <f>Analysis!T12</f>
        <v>-3.8612646964554402</v>
      </c>
      <c r="J2" t="s">
        <v>48</v>
      </c>
      <c r="K2" s="175">
        <f>C2*G2+E2*I2</f>
        <v>0.46105302333316711</v>
      </c>
      <c r="L2" t="s">
        <v>47</v>
      </c>
      <c r="M2" s="182">
        <v>1</v>
      </c>
      <c r="N2" t="s">
        <v>156</v>
      </c>
      <c r="O2" s="182">
        <v>5</v>
      </c>
    </row>
    <row r="4" spans="1:23">
      <c r="A4" t="s">
        <v>123</v>
      </c>
      <c r="B4">
        <f>$C$2</f>
        <v>0.56205968701556019</v>
      </c>
      <c r="C4" t="s">
        <v>124</v>
      </c>
      <c r="D4">
        <f>$E$2</f>
        <v>0.43794031298443953</v>
      </c>
      <c r="E4" t="s">
        <v>47</v>
      </c>
      <c r="F4">
        <f>G2</f>
        <v>3.8288753716561272</v>
      </c>
      <c r="G4" t="s">
        <v>156</v>
      </c>
      <c r="H4">
        <f>I2</f>
        <v>-3.8612646964554402</v>
      </c>
      <c r="I4" t="s">
        <v>48</v>
      </c>
      <c r="J4">
        <f>K2</f>
        <v>0.46105302333316711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0.56205968701556019</v>
      </c>
      <c r="C7" s="95">
        <v>1</v>
      </c>
      <c r="D7" s="109">
        <f>C7*D4</f>
        <v>0.43794031298443953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0.99999999999999978</v>
      </c>
      <c r="R7" s="195">
        <f>B7-D7</f>
        <v>0.12411937403112067</v>
      </c>
      <c r="S7" s="109">
        <f>SUM(C7)*$B$4*$F$4</f>
        <v>2.1520564930146295</v>
      </c>
      <c r="T7" s="57">
        <f>SUM(C7)*$D$4*$H$4</f>
        <v>-1.6910034696814624</v>
      </c>
      <c r="U7" s="271">
        <f>S7+T7</f>
        <v>0.46105302333316711</v>
      </c>
      <c r="V7" s="109">
        <f>(U7+W7*D7)/B7</f>
        <v>1.5994624006768852</v>
      </c>
      <c r="W7" s="57">
        <f>COUNT(D7:M7)</f>
        <v>1</v>
      </c>
    </row>
    <row r="8" spans="1:23">
      <c r="A8" s="99">
        <v>2</v>
      </c>
      <c r="B8" s="97">
        <f>C8*B4</f>
        <v>0.74558418737723919</v>
      </c>
      <c r="C8" s="97">
        <f>1/(1-B4*D4)</f>
        <v>1.326521372376237</v>
      </c>
      <c r="D8" s="93">
        <f>C8*D4</f>
        <v>0.58093718499899749</v>
      </c>
      <c r="E8" s="1">
        <f>D8*D4</f>
        <v>0.2544158126227602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0.99999999999999933</v>
      </c>
      <c r="R8" s="196">
        <f>B8-E8</f>
        <v>0.491168374754479</v>
      </c>
      <c r="S8" s="93">
        <f>SUM(C8:D8)*$B$4*$F$4</f>
        <v>4.1049585735556917</v>
      </c>
      <c r="T8" s="9">
        <f>SUM(C8:D8)*$D$4*$H$4</f>
        <v>-3.2255190387951185</v>
      </c>
      <c r="U8" s="272">
        <f>S8+T8</f>
        <v>0.87943953476057324</v>
      </c>
      <c r="V8" s="93">
        <f>(U8+W8*E8)/B8</f>
        <v>1.8619911520517236</v>
      </c>
      <c r="W8" s="9">
        <f>COUNT(D8:M8)</f>
        <v>2</v>
      </c>
    </row>
    <row r="9" spans="1:23">
      <c r="A9" s="99">
        <v>3</v>
      </c>
      <c r="B9" s="97">
        <f>C9*B4</f>
        <v>0.8345620246312454</v>
      </c>
      <c r="C9" s="97">
        <f>1/(1-D4*B4/(1-D4*B4))</f>
        <v>1.4848281132963397</v>
      </c>
      <c r="D9" s="93">
        <f>C9*D4*C8</f>
        <v>0.86259186434574808</v>
      </c>
      <c r="E9" s="1">
        <f>D9*(D4)</f>
        <v>0.37776375104940813</v>
      </c>
      <c r="F9" s="1">
        <f>E9*D4</f>
        <v>0.16543797536875368</v>
      </c>
      <c r="G9" s="1"/>
      <c r="H9" s="1"/>
      <c r="I9" s="1"/>
      <c r="J9" s="1"/>
      <c r="K9" s="1"/>
      <c r="L9" s="1"/>
      <c r="M9" s="268"/>
      <c r="N9" s="97">
        <f>B9+F9</f>
        <v>0.99999999999999911</v>
      </c>
      <c r="R9" s="196">
        <f>B9-F9</f>
        <v>0.66912404926249169</v>
      </c>
      <c r="S9" s="93">
        <f>SUM(C9:E9)*$B$4*$F$4</f>
        <v>5.8647493379883526</v>
      </c>
      <c r="T9" s="9">
        <f>SUM(C9:E9)*$D$4*$H$4</f>
        <v>-4.608295140736784</v>
      </c>
      <c r="U9" s="272">
        <f t="shared" ref="U9:U16" si="0">S9+T9</f>
        <v>1.2564541972515686</v>
      </c>
      <c r="V9" s="93">
        <f>(U9+W9*F9)/B9</f>
        <v>2.100225114043857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0.88581461159886143</v>
      </c>
      <c r="C10" s="97">
        <f>1/(1-D4*B4/(1-D4*B4/(1-D4*B4)))</f>
        <v>1.5760152027667809</v>
      </c>
      <c r="D10" s="93">
        <f>C10*D4*C9</f>
        <v>1.0248292415798794</v>
      </c>
      <c r="E10" s="1">
        <f>D10*D4*C8</f>
        <v>0.59536141470807269</v>
      </c>
      <c r="F10" s="1">
        <f>E10*D4</f>
        <v>0.26073276429611203</v>
      </c>
      <c r="G10" s="1">
        <f>F10*D4</f>
        <v>0.1141853884011374</v>
      </c>
      <c r="H10" s="1"/>
      <c r="I10" s="1"/>
      <c r="J10" s="1"/>
      <c r="K10" s="1"/>
      <c r="L10" s="1"/>
      <c r="M10" s="268"/>
      <c r="N10" s="97">
        <f>B10+G10</f>
        <v>0.99999999999999889</v>
      </c>
      <c r="R10" s="196">
        <f>B10-G10</f>
        <v>0.77162922319772398</v>
      </c>
      <c r="S10" s="93">
        <f>SUM(C10:F10)*$B$4*$F$4</f>
        <v>7.4395272103352417</v>
      </c>
      <c r="T10" s="9">
        <f>SUM(C10:F10)*$D$4*$H$4</f>
        <v>-5.8456952065621373</v>
      </c>
      <c r="U10" s="272">
        <f t="shared" si="0"/>
        <v>1.5938320037731044</v>
      </c>
      <c r="V10" s="93">
        <f>(U10+W10*G10)/B10</f>
        <v>2.3149014822372904</v>
      </c>
      <c r="W10" s="9">
        <f t="shared" si="1"/>
        <v>4</v>
      </c>
    </row>
    <row r="11" spans="1:23">
      <c r="A11" s="99">
        <v>5</v>
      </c>
      <c r="B11" s="97">
        <f>C11*B4</f>
        <v>0.91829904148803532</v>
      </c>
      <c r="C11" s="97">
        <f>1/(1-D4*B4/(1-D4*B4/(1-D4*B4/(1-D4*B4))))</f>
        <v>1.6338105413039752</v>
      </c>
      <c r="D11" s="93">
        <f>C11*D4*C10</f>
        <v>1.1276570014643812</v>
      </c>
      <c r="E11" s="1">
        <f>D11*D4*C9</f>
        <v>0.7332771076980511</v>
      </c>
      <c r="F11" s="1">
        <f>E11*D4*C8</f>
        <v>0.42598793877031249</v>
      </c>
      <c r="G11" s="1">
        <f>F11*D4</f>
        <v>0.18655729123266693</v>
      </c>
      <c r="H11" s="1">
        <f>G11*D4</f>
        <v>8.1700958511963392E-2</v>
      </c>
      <c r="I11" s="1"/>
      <c r="J11" s="1"/>
      <c r="K11" s="1"/>
      <c r="L11" s="1"/>
      <c r="M11" s="268"/>
      <c r="N11" s="97">
        <f>B11+H11</f>
        <v>0.99999999999999867</v>
      </c>
      <c r="R11" s="196">
        <f>B11-H11</f>
        <v>0.83659808297607197</v>
      </c>
      <c r="S11" s="93">
        <f>SUM(C11:G11)*$B$4*$F$4</f>
        <v>8.839119855957426</v>
      </c>
      <c r="T11" s="9">
        <f>SUM(C11:G11)*$D$4*$H$4</f>
        <v>-6.9454414388612919</v>
      </c>
      <c r="U11" s="272">
        <f t="shared" si="0"/>
        <v>1.893678417096134</v>
      </c>
      <c r="V11" s="93">
        <f>(U11+W11*H11)/B11</f>
        <v>2.5070081810446347</v>
      </c>
      <c r="W11" s="9">
        <f t="shared" si="1"/>
        <v>5</v>
      </c>
    </row>
    <row r="12" spans="1:23">
      <c r="A12" s="99">
        <v>6</v>
      </c>
      <c r="B12" s="97">
        <f>C12*B4</f>
        <v>0.94015095427738948</v>
      </c>
      <c r="C12" s="97">
        <f>1/(1-D4*B4/(1-D4*B4/(1-D4*B4/(1-D4*B4/(1-D4*B4)))))</f>
        <v>1.6726888193484015</v>
      </c>
      <c r="D12" s="93">
        <f>C12*D4*C11</f>
        <v>1.1968280858573277</v>
      </c>
      <c r="E12" s="1">
        <f>D12*D4*C10</f>
        <v>0.82605145238509636</v>
      </c>
      <c r="F12" s="1">
        <f>E12*D4*C9</f>
        <v>0.53715324697857658</v>
      </c>
      <c r="G12" s="1">
        <f>F12*D4*C8</f>
        <v>0.31205229521280553</v>
      </c>
      <c r="H12" s="1">
        <f>G12*D4</f>
        <v>0.13666027983300877</v>
      </c>
      <c r="I12" s="1">
        <f>H12*D4</f>
        <v>5.9849045722608948E-2</v>
      </c>
      <c r="J12" s="1"/>
      <c r="K12" s="1"/>
      <c r="L12" s="1"/>
      <c r="M12" s="268"/>
      <c r="N12" s="97">
        <f>B12+I12</f>
        <v>0.99999999999999845</v>
      </c>
      <c r="R12" s="196">
        <f>B12-I12</f>
        <v>0.88030190855478052</v>
      </c>
      <c r="S12" s="93">
        <f>SUM(C12:H12)*$B$4*$F$4</f>
        <v>10.074710822861542</v>
      </c>
      <c r="T12" s="9">
        <f>SUM(C12:H12)*$D$4*$H$4</f>
        <v>-7.9163214408147207</v>
      </c>
      <c r="U12" s="272">
        <f t="shared" si="0"/>
        <v>2.1583893820468214</v>
      </c>
      <c r="V12" s="93">
        <f>(U12+W12*I12)/B12</f>
        <v>2.6777440845310219</v>
      </c>
      <c r="W12" s="9">
        <f t="shared" si="1"/>
        <v>6</v>
      </c>
    </row>
    <row r="13" spans="1:23">
      <c r="A13" s="99">
        <v>7</v>
      </c>
      <c r="B13" s="97">
        <f>C13*B4</f>
        <v>0.95544510181248643</v>
      </c>
      <c r="C13" s="97">
        <f>1/(1-D4*B4/(1-D4*B4/(1-D4*B4/(1-D4*B4/(1-D4*B4/(1-D4*B4))))))</f>
        <v>1.6998997150742741</v>
      </c>
      <c r="D13" s="93">
        <f>C13*D4*C12</f>
        <v>1.2452409081153297</v>
      </c>
      <c r="E13" s="1">
        <f>D13*D4*C11</f>
        <v>0.89098418979776206</v>
      </c>
      <c r="F13" s="1">
        <f>E13*D4*C10</f>
        <v>0.61495781451968468</v>
      </c>
      <c r="G13" s="1">
        <f>F13*D4*C9</f>
        <v>0.39988621274174957</v>
      </c>
      <c r="H13" s="1">
        <f>G13*D4*C8</f>
        <v>0.23230877075010223</v>
      </c>
      <c r="I13" s="1">
        <f>H13*D4</f>
        <v>0.10173737577133019</v>
      </c>
      <c r="J13" s="1">
        <f>I13*D4</f>
        <v>4.4554898187511877E-2</v>
      </c>
      <c r="K13" s="1"/>
      <c r="L13" s="1"/>
      <c r="M13" s="268"/>
      <c r="N13" s="97">
        <f>B13+J13</f>
        <v>0.99999999999999833</v>
      </c>
      <c r="R13" s="196">
        <f>B13-J13</f>
        <v>0.91089020362497453</v>
      </c>
      <c r="S13" s="93">
        <f>SUM(C13:I13)*$B$4*$F$4</f>
        <v>11.158445168657044</v>
      </c>
      <c r="T13" s="9">
        <f>SUM(C13:I13)*$D$4*$H$4</f>
        <v>-8.7678783329788459</v>
      </c>
      <c r="U13" s="272">
        <f t="shared" si="0"/>
        <v>2.3905668356781984</v>
      </c>
      <c r="V13" s="93">
        <f>(U13+W13*J13)/B13</f>
        <v>2.8284734704947585</v>
      </c>
      <c r="W13" s="9">
        <f t="shared" si="1"/>
        <v>7</v>
      </c>
    </row>
    <row r="14" spans="1:23">
      <c r="A14" s="99">
        <v>8</v>
      </c>
      <c r="B14" s="97">
        <f>C14*B4</f>
        <v>0.96644889436637782</v>
      </c>
      <c r="C14" s="97">
        <f>1/(1-D4*B4/(1-D4*B4/(1-D4*B4/(1-D4*B4/(1-D4*B4/(1-D4*B4/(1-D4*B4)))))))</f>
        <v>1.7194773378928037</v>
      </c>
      <c r="D14" s="93">
        <f>C14*D4*C13</f>
        <v>1.2800728365933944</v>
      </c>
      <c r="E14" s="1">
        <f>D14*D4*C12</f>
        <v>0.937701822853519</v>
      </c>
      <c r="F14" s="1">
        <f>E14*D4*C11</f>
        <v>0.67093643765006172</v>
      </c>
      <c r="G14" s="1">
        <f>F14*D4*C10</f>
        <v>0.4630807259021702</v>
      </c>
      <c r="H14" s="1">
        <f>G14*D4*C9</f>
        <v>0.30112569236859665</v>
      </c>
      <c r="I14" s="1">
        <f>H14*D4*C8</f>
        <v>0.17493511205548665</v>
      </c>
      <c r="J14" s="1">
        <f>I14*D4</f>
        <v>7.6611137725547826E-2</v>
      </c>
      <c r="K14" s="1">
        <f>J14*D4</f>
        <v>3.3551105633620418E-2</v>
      </c>
      <c r="L14" s="1"/>
      <c r="M14" s="268"/>
      <c r="N14" s="97">
        <f>B14+K14</f>
        <v>0.99999999999999822</v>
      </c>
      <c r="R14" s="196">
        <f>B14-K14</f>
        <v>0.93289778873275742</v>
      </c>
      <c r="S14" s="93">
        <f>SUM(C14:J14)*$B$4*$F$4</f>
        <v>12.103038967132491</v>
      </c>
      <c r="T14" s="9">
        <f>SUM(C14:J14)*$D$4*$H$4</f>
        <v>-9.5101039185275038</v>
      </c>
      <c r="U14" s="272">
        <f t="shared" si="0"/>
        <v>2.5929350486049874</v>
      </c>
      <c r="V14" s="93">
        <f>(U14+W14*K14)/B14</f>
        <v>2.9606779110134962</v>
      </c>
      <c r="W14" s="9">
        <f t="shared" si="1"/>
        <v>8</v>
      </c>
    </row>
    <row r="15" spans="1:23">
      <c r="A15" s="99">
        <v>9</v>
      </c>
      <c r="B15" s="97">
        <f>C15*B4</f>
        <v>0.97452396441542988</v>
      </c>
      <c r="C15" s="97">
        <f>1/(1-D4*B4/(1-D4*B4/(1-D4*B4/(1-D4*B4/(1-D4*B4/(1-D4*B4/(1-D4*B4/(1-D4*B4))))))))</f>
        <v>1.7338442641029528</v>
      </c>
      <c r="D15" s="93">
        <f>C15*D4*C14</f>
        <v>1.3056340475146668</v>
      </c>
      <c r="E15" s="1">
        <f>D15*D4*C13</f>
        <v>0.97198528990395316</v>
      </c>
      <c r="F15" s="1">
        <f>E15*D4*C12</f>
        <v>0.71201602914667017</v>
      </c>
      <c r="G15" s="1">
        <f>F15*D4*C11</f>
        <v>0.50945565690772365</v>
      </c>
      <c r="H15" s="1">
        <f>G15*D4*C10</f>
        <v>0.35162659557155135</v>
      </c>
      <c r="I15" s="1">
        <f>H15*D4*C9</f>
        <v>0.2286508509729355</v>
      </c>
      <c r="J15" s="1">
        <f>I15*D4*C8</f>
        <v>0.13283178171184246</v>
      </c>
      <c r="K15" s="1">
        <f>J15*D4</f>
        <v>5.8172392057165033E-2</v>
      </c>
      <c r="L15" s="1">
        <f>K15*D4</f>
        <v>2.5476035584568377E-2</v>
      </c>
      <c r="M15" s="268"/>
      <c r="N15" s="97">
        <f>B15+L15</f>
        <v>0.99999999999999822</v>
      </c>
      <c r="R15" s="196">
        <f>B15-L15</f>
        <v>0.94904792883086153</v>
      </c>
      <c r="S15" s="93">
        <f>SUM(C15:K15)*$B$4*$F$4</f>
        <v>12.921413982091739</v>
      </c>
      <c r="T15" s="9">
        <f>SUM(C15:K15)*$D$4*$H$4</f>
        <v>-10.153151623961181</v>
      </c>
      <c r="U15" s="272">
        <f t="shared" si="0"/>
        <v>2.7682623581305581</v>
      </c>
      <c r="V15" s="93">
        <f>(U15+W15*L15)/B15</f>
        <v>3.075908636264022</v>
      </c>
      <c r="W15" s="9">
        <f t="shared" si="1"/>
        <v>9</v>
      </c>
    </row>
    <row r="16" spans="1:23" ht="17" thickBot="1">
      <c r="A16" s="100">
        <v>10</v>
      </c>
      <c r="B16" s="151">
        <f>C16*B4</f>
        <v>0.98053618538823151</v>
      </c>
      <c r="C16" s="151">
        <f>1/(1-D4*B4/(1-D4*B4/(1-D4*B4/(1-D4*B4/(1-D4*B4/(1-D4*B4/(1-D4*B4/(1-D4*B4/(1-D4*B4)))))))))</f>
        <v>1.7445410301434519</v>
      </c>
      <c r="D16" s="94">
        <f>C16*D4*C15</f>
        <v>1.3246654178257049</v>
      </c>
      <c r="E16" s="111">
        <f>D16*D4*C14</f>
        <v>0.99751073777857246</v>
      </c>
      <c r="F16" s="111">
        <f>E16*D4*C13</f>
        <v>0.74260147051742709</v>
      </c>
      <c r="G16" s="111">
        <f>F16*D4*C12</f>
        <v>0.5439836958114298</v>
      </c>
      <c r="H16" s="111">
        <f>G16*D4*C11</f>
        <v>0.3892265900654539</v>
      </c>
      <c r="I16" s="111">
        <f>H16*D4*C10</f>
        <v>0.26864442256144955</v>
      </c>
      <c r="J16" s="111">
        <f>I16*D4*C9</f>
        <v>0.17469035790072648</v>
      </c>
      <c r="K16" s="111">
        <f>J16*D4*C8</f>
        <v>0.10148412476531543</v>
      </c>
      <c r="L16" s="111">
        <f>K16*D4</f>
        <v>4.4443989362674151E-2</v>
      </c>
      <c r="M16" s="270">
        <f>L16*D4</f>
        <v>1.9463814611766619E-2</v>
      </c>
      <c r="N16" s="151">
        <f>B16+M16</f>
        <v>0.99999999999999811</v>
      </c>
      <c r="R16" s="197">
        <f>B16-M16</f>
        <v>0.9610723707764649</v>
      </c>
      <c r="S16" s="94">
        <f>SUM(C16:L16)*$B$4*$F$4</f>
        <v>13.626373734656571</v>
      </c>
      <c r="T16" s="10">
        <f>SUM(C16:L16)*$D$4*$H$4</f>
        <v>-10.70708196521492</v>
      </c>
      <c r="U16" s="273">
        <f t="shared" si="0"/>
        <v>2.9192917694416511</v>
      </c>
      <c r="V16" s="94">
        <f>(U16+W16*M16)/B16</f>
        <v>3.1757419684887962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5</v>
      </c>
      <c r="D19" s="57">
        <f>SUM($C$19:C19)</f>
        <v>5</v>
      </c>
      <c r="E19" s="57">
        <f t="shared" ref="E19:E28" si="3">D19/R7</f>
        <v>40.283799680993731</v>
      </c>
      <c r="F19" s="8">
        <f t="shared" ref="F19:F28" si="4">U7/E19</f>
        <v>1.1445122530253675E-2</v>
      </c>
    </row>
    <row r="20" spans="1:6">
      <c r="A20" s="97">
        <v>2</v>
      </c>
      <c r="B20" s="93">
        <f>C19</f>
        <v>5</v>
      </c>
      <c r="C20" s="1">
        <f t="shared" si="2"/>
        <v>25</v>
      </c>
      <c r="D20" s="9">
        <f>SUM($C$19:C20)</f>
        <v>30</v>
      </c>
      <c r="E20" s="9">
        <f t="shared" si="3"/>
        <v>61.078851045725699</v>
      </c>
      <c r="F20" s="9">
        <f t="shared" si="4"/>
        <v>1.4398429566106196E-2</v>
      </c>
    </row>
    <row r="21" spans="1:6">
      <c r="A21" s="97">
        <v>3</v>
      </c>
      <c r="B21" s="93">
        <f t="shared" ref="B21:B28" si="5">C20</f>
        <v>25</v>
      </c>
      <c r="C21" s="1">
        <f t="shared" si="2"/>
        <v>125</v>
      </c>
      <c r="D21" s="9">
        <f>SUM($C$19:C21)</f>
        <v>155</v>
      </c>
      <c r="E21" s="9">
        <f t="shared" si="3"/>
        <v>231.64613522834958</v>
      </c>
      <c r="F21" s="9">
        <f t="shared" si="4"/>
        <v>5.4240240011472459E-3</v>
      </c>
    </row>
    <row r="22" spans="1:6">
      <c r="A22" s="97">
        <v>4</v>
      </c>
      <c r="B22" s="93">
        <f t="shared" si="5"/>
        <v>125</v>
      </c>
      <c r="C22" s="1">
        <f t="shared" si="2"/>
        <v>625</v>
      </c>
      <c r="D22" s="9">
        <f>SUM($C$19:C22)</f>
        <v>780</v>
      </c>
      <c r="E22" s="9">
        <f t="shared" si="3"/>
        <v>1010.8481853079469</v>
      </c>
      <c r="F22" s="9">
        <f t="shared" si="4"/>
        <v>1.5767273730501442E-3</v>
      </c>
    </row>
    <row r="23" spans="1:6">
      <c r="A23" s="97">
        <v>5</v>
      </c>
      <c r="B23" s="93">
        <f t="shared" si="5"/>
        <v>625</v>
      </c>
      <c r="C23" s="1">
        <f t="shared" si="2"/>
        <v>3125</v>
      </c>
      <c r="D23" s="9">
        <f>SUM($C$19:C23)</f>
        <v>3905</v>
      </c>
      <c r="E23" s="9">
        <f t="shared" si="3"/>
        <v>4667.7133015994359</v>
      </c>
      <c r="F23" s="9">
        <f t="shared" si="4"/>
        <v>4.0569724289776907E-4</v>
      </c>
    </row>
    <row r="24" spans="1:6">
      <c r="A24" s="97">
        <v>6</v>
      </c>
      <c r="B24" s="93">
        <f t="shared" si="5"/>
        <v>3125</v>
      </c>
      <c r="C24" s="1">
        <f t="shared" si="2"/>
        <v>15625</v>
      </c>
      <c r="D24" s="9">
        <f>SUM($C$19:C24)</f>
        <v>19530</v>
      </c>
      <c r="E24" s="9">
        <f t="shared" si="3"/>
        <v>22185.570439195137</v>
      </c>
      <c r="F24" s="9">
        <f t="shared" si="4"/>
        <v>9.7287982202774726E-5</v>
      </c>
    </row>
    <row r="25" spans="1:6">
      <c r="A25" s="97">
        <v>7</v>
      </c>
      <c r="B25" s="93">
        <f t="shared" si="5"/>
        <v>15625</v>
      </c>
      <c r="C25" s="1">
        <f t="shared" si="2"/>
        <v>78125</v>
      </c>
      <c r="D25" s="9">
        <f>SUM($C$19:C25)</f>
        <v>97655</v>
      </c>
      <c r="E25" s="9">
        <f t="shared" si="3"/>
        <v>107208.31073972757</v>
      </c>
      <c r="F25" s="9">
        <f t="shared" si="4"/>
        <v>2.2298335074804416E-5</v>
      </c>
    </row>
    <row r="26" spans="1:6">
      <c r="A26" s="97">
        <v>8</v>
      </c>
      <c r="B26" s="93">
        <f t="shared" si="5"/>
        <v>78125</v>
      </c>
      <c r="C26" s="1">
        <f t="shared" si="2"/>
        <v>390625</v>
      </c>
      <c r="D26" s="9">
        <f>SUM($C$19:C26)</f>
        <v>488280</v>
      </c>
      <c r="E26" s="9">
        <f t="shared" si="3"/>
        <v>523401.39069605526</v>
      </c>
      <c r="F26" s="9">
        <f t="shared" si="4"/>
        <v>4.9540087105170348E-6</v>
      </c>
    </row>
    <row r="27" spans="1:6">
      <c r="A27" s="97">
        <v>9</v>
      </c>
      <c r="B27" s="93">
        <f t="shared" si="5"/>
        <v>390625</v>
      </c>
      <c r="C27" s="1">
        <f t="shared" si="2"/>
        <v>1953125</v>
      </c>
      <c r="D27" s="9">
        <f>SUM($C$19:C27)</f>
        <v>2441405</v>
      </c>
      <c r="E27" s="9">
        <f t="shared" si="3"/>
        <v>2572478.0865467805</v>
      </c>
      <c r="F27" s="9">
        <f t="shared" si="4"/>
        <v>1.0761072650560816E-6</v>
      </c>
    </row>
    <row r="28" spans="1:6" ht="17" thickBot="1">
      <c r="A28" s="151">
        <v>10</v>
      </c>
      <c r="B28" s="94">
        <f t="shared" si="5"/>
        <v>1953125</v>
      </c>
      <c r="C28" s="111">
        <f t="shared" si="2"/>
        <v>9765625</v>
      </c>
      <c r="D28" s="10">
        <f>SUM($C$19:C28)</f>
        <v>12207030</v>
      </c>
      <c r="E28" s="10">
        <f t="shared" si="3"/>
        <v>12701468.038393151</v>
      </c>
      <c r="F28" s="10">
        <f t="shared" si="4"/>
        <v>2.2983892575389007E-7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5</v>
      </c>
      <c r="D31" s="57">
        <f>SUM($C$31:C31)</f>
        <v>5</v>
      </c>
      <c r="E31" s="9">
        <f t="shared" ref="E31:E40" si="7">D31/R7</f>
        <v>40.283799680993731</v>
      </c>
      <c r="F31" s="8">
        <f t="shared" ref="F31:F40" si="8">U7/E31</f>
        <v>1.1445122530253675E-2</v>
      </c>
    </row>
    <row r="32" spans="1:6">
      <c r="A32" s="97">
        <v>2</v>
      </c>
      <c r="B32" s="93">
        <f t="shared" ref="B32:B40" si="9">B31*($O$2+1)</f>
        <v>6</v>
      </c>
      <c r="C32" s="1">
        <f t="shared" si="6"/>
        <v>30</v>
      </c>
      <c r="D32" s="9">
        <f>SUM($C$31:C32)</f>
        <v>35</v>
      </c>
      <c r="E32" s="9">
        <f t="shared" si="7"/>
        <v>71.258659553346646</v>
      </c>
      <c r="F32" s="9">
        <f t="shared" si="8"/>
        <v>1.2341511056662454E-2</v>
      </c>
    </row>
    <row r="33" spans="1:6">
      <c r="A33" s="97">
        <v>3</v>
      </c>
      <c r="B33" s="93">
        <f t="shared" si="9"/>
        <v>36</v>
      </c>
      <c r="C33" s="1">
        <f t="shared" si="6"/>
        <v>180</v>
      </c>
      <c r="D33" s="9">
        <f>SUM($C$31:C33)</f>
        <v>215</v>
      </c>
      <c r="E33" s="9">
        <f t="shared" si="7"/>
        <v>321.31560692964621</v>
      </c>
      <c r="F33" s="9">
        <f t="shared" si="8"/>
        <v>3.9103428845480136E-3</v>
      </c>
    </row>
    <row r="34" spans="1:6">
      <c r="A34" s="97">
        <v>4</v>
      </c>
      <c r="B34" s="93">
        <f t="shared" si="9"/>
        <v>216</v>
      </c>
      <c r="C34" s="1">
        <f t="shared" si="6"/>
        <v>1080</v>
      </c>
      <c r="D34" s="9">
        <f>SUM($C$31:C34)</f>
        <v>1295</v>
      </c>
      <c r="E34" s="9">
        <f t="shared" si="7"/>
        <v>1678.2671794535786</v>
      </c>
      <c r="F34" s="9">
        <f t="shared" si="8"/>
        <v>9.4968907411514467E-4</v>
      </c>
    </row>
    <row r="35" spans="1:6">
      <c r="A35" s="97">
        <v>5</v>
      </c>
      <c r="B35" s="93">
        <f t="shared" si="9"/>
        <v>1296</v>
      </c>
      <c r="C35" s="1">
        <f t="shared" si="6"/>
        <v>6480</v>
      </c>
      <c r="D35" s="9">
        <f>SUM($C$31:C35)</f>
        <v>7775</v>
      </c>
      <c r="E35" s="9">
        <f t="shared" si="7"/>
        <v>9293.5905044649462</v>
      </c>
      <c r="F35" s="9">
        <f t="shared" si="8"/>
        <v>2.0376176636859012E-4</v>
      </c>
    </row>
    <row r="36" spans="1:6">
      <c r="A36" s="97">
        <v>6</v>
      </c>
      <c r="B36" s="93">
        <f t="shared" si="9"/>
        <v>7776</v>
      </c>
      <c r="C36" s="1">
        <f t="shared" si="6"/>
        <v>38880</v>
      </c>
      <c r="D36" s="9">
        <f>SUM($C$31:C36)</f>
        <v>46655</v>
      </c>
      <c r="E36" s="9">
        <f t="shared" si="7"/>
        <v>52998.862715855052</v>
      </c>
      <c r="F36" s="9">
        <f t="shared" si="8"/>
        <v>4.0725201852324298E-5</v>
      </c>
    </row>
    <row r="37" spans="1:6">
      <c r="A37" s="97">
        <v>7</v>
      </c>
      <c r="B37" s="93">
        <f t="shared" si="9"/>
        <v>46656</v>
      </c>
      <c r="C37" s="1">
        <f t="shared" si="6"/>
        <v>233280</v>
      </c>
      <c r="D37" s="9">
        <f>SUM($C$31:C37)</f>
        <v>279935</v>
      </c>
      <c r="E37" s="9">
        <f t="shared" si="7"/>
        <v>307320.24440044689</v>
      </c>
      <c r="F37" s="9">
        <f t="shared" si="8"/>
        <v>7.7787483227535869E-6</v>
      </c>
    </row>
    <row r="38" spans="1:6">
      <c r="A38" s="97">
        <v>8</v>
      </c>
      <c r="B38" s="93">
        <f t="shared" si="9"/>
        <v>279936</v>
      </c>
      <c r="C38" s="1">
        <f t="shared" si="6"/>
        <v>1399680</v>
      </c>
      <c r="D38" s="9">
        <f>SUM($C$31:C38)</f>
        <v>1679615</v>
      </c>
      <c r="E38" s="9">
        <f t="shared" si="7"/>
        <v>1800427.6784507965</v>
      </c>
      <c r="F38" s="9">
        <f t="shared" si="8"/>
        <v>1.4401772865634431E-6</v>
      </c>
    </row>
    <row r="39" spans="1:6">
      <c r="A39" s="97">
        <v>9</v>
      </c>
      <c r="B39" s="93">
        <f t="shared" si="9"/>
        <v>1679616</v>
      </c>
      <c r="C39" s="1">
        <f t="shared" si="6"/>
        <v>8398080</v>
      </c>
      <c r="D39" s="9">
        <f>SUM($C$31:C39)</f>
        <v>10077695</v>
      </c>
      <c r="E39" s="9">
        <f t="shared" si="7"/>
        <v>10618741.892640533</v>
      </c>
      <c r="F39" s="9">
        <f t="shared" si="8"/>
        <v>2.6069588903457018E-7</v>
      </c>
    </row>
    <row r="40" spans="1:6" ht="17" thickBot="1">
      <c r="A40" s="151">
        <v>10</v>
      </c>
      <c r="B40" s="94">
        <f t="shared" si="9"/>
        <v>10077696</v>
      </c>
      <c r="C40" s="111">
        <f t="shared" si="6"/>
        <v>50388480</v>
      </c>
      <c r="D40" s="10">
        <f>SUM($C$31:C40)</f>
        <v>60466175</v>
      </c>
      <c r="E40" s="9">
        <f t="shared" si="7"/>
        <v>62915319.219039105</v>
      </c>
      <c r="F40" s="10">
        <f t="shared" si="8"/>
        <v>4.6400333109304648E-8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5</v>
      </c>
      <c r="D43" s="57">
        <f>SUM(C43:C43)</f>
        <v>5</v>
      </c>
      <c r="E43" s="57">
        <f t="shared" ref="E43:E52" si="11">D43/R7</f>
        <v>40.283799680993731</v>
      </c>
      <c r="F43" s="8">
        <f t="shared" ref="F43:F52" si="12">U7/E43</f>
        <v>1.1445122530253675E-2</v>
      </c>
    </row>
    <row r="44" spans="1:6">
      <c r="A44" s="97">
        <v>2</v>
      </c>
      <c r="B44" s="93">
        <f t="shared" ref="B44:B52" si="13">B43*$O$2*2</f>
        <v>10</v>
      </c>
      <c r="C44" s="1">
        <f t="shared" si="10"/>
        <v>50</v>
      </c>
      <c r="D44" s="9">
        <f>SUM($C$43:C44)</f>
        <v>55</v>
      </c>
      <c r="E44" s="9">
        <f t="shared" si="11"/>
        <v>111.97789358383044</v>
      </c>
      <c r="F44" s="9">
        <f t="shared" si="12"/>
        <v>7.8536888542397442E-3</v>
      </c>
    </row>
    <row r="45" spans="1:6">
      <c r="A45" s="97">
        <v>3</v>
      </c>
      <c r="B45" s="93">
        <f t="shared" si="13"/>
        <v>100</v>
      </c>
      <c r="C45" s="1">
        <f t="shared" si="10"/>
        <v>500</v>
      </c>
      <c r="D45" s="9">
        <f>SUM($C$43:C45)</f>
        <v>555</v>
      </c>
      <c r="E45" s="9">
        <f t="shared" si="11"/>
        <v>829.44261323699368</v>
      </c>
      <c r="F45" s="9">
        <f t="shared" si="12"/>
        <v>1.5148175138339154E-3</v>
      </c>
    </row>
    <row r="46" spans="1:6">
      <c r="A46" s="97">
        <v>4</v>
      </c>
      <c r="B46" s="93">
        <f t="shared" si="13"/>
        <v>1000</v>
      </c>
      <c r="C46" s="1">
        <f t="shared" si="10"/>
        <v>5000</v>
      </c>
      <c r="D46" s="9">
        <f>SUM($C$43:C46)</f>
        <v>5555</v>
      </c>
      <c r="E46" s="9">
        <f t="shared" si="11"/>
        <v>7199.0534222892884</v>
      </c>
      <c r="F46" s="9">
        <f t="shared" si="12"/>
        <v>2.2139466264250448E-4</v>
      </c>
    </row>
    <row r="47" spans="1:6">
      <c r="A47" s="97">
        <v>5</v>
      </c>
      <c r="B47" s="93">
        <f t="shared" si="13"/>
        <v>10000</v>
      </c>
      <c r="C47" s="1">
        <f t="shared" si="10"/>
        <v>50000</v>
      </c>
      <c r="D47" s="9">
        <f>SUM($C$43:C47)</f>
        <v>55555</v>
      </c>
      <c r="E47" s="9">
        <f t="shared" si="11"/>
        <v>66405.841861807086</v>
      </c>
      <c r="F47" s="9">
        <f t="shared" si="12"/>
        <v>2.8516744370727894E-5</v>
      </c>
    </row>
    <row r="48" spans="1:6">
      <c r="A48" s="97">
        <v>6</v>
      </c>
      <c r="B48" s="93">
        <f t="shared" si="13"/>
        <v>100000</v>
      </c>
      <c r="C48" s="1">
        <f t="shared" si="10"/>
        <v>500000</v>
      </c>
      <c r="D48" s="9">
        <f>SUM($C$43:C48)</f>
        <v>555555</v>
      </c>
      <c r="E48" s="9">
        <f t="shared" si="11"/>
        <v>631095.98491280363</v>
      </c>
      <c r="F48" s="9">
        <f t="shared" si="12"/>
        <v>3.4200651464214887E-6</v>
      </c>
    </row>
    <row r="49" spans="1:6">
      <c r="A49" s="97">
        <v>7</v>
      </c>
      <c r="B49" s="93">
        <f t="shared" si="13"/>
        <v>1000000</v>
      </c>
      <c r="C49" s="1">
        <f t="shared" si="10"/>
        <v>5000000</v>
      </c>
      <c r="D49" s="9">
        <f>SUM($C$43:C49)</f>
        <v>5555555</v>
      </c>
      <c r="E49" s="9">
        <f t="shared" si="11"/>
        <v>6099039.1354426015</v>
      </c>
      <c r="F49" s="9">
        <f t="shared" si="12"/>
        <v>3.9195794330719887E-7</v>
      </c>
    </row>
    <row r="50" spans="1:6">
      <c r="A50" s="97">
        <v>8</v>
      </c>
      <c r="B50" s="93">
        <f t="shared" si="13"/>
        <v>10000000</v>
      </c>
      <c r="C50" s="1">
        <f t="shared" si="10"/>
        <v>50000000</v>
      </c>
      <c r="D50" s="9">
        <f>SUM($C$43:C50)</f>
        <v>55555555</v>
      </c>
      <c r="E50" s="9">
        <f t="shared" si="11"/>
        <v>59551598.975774527</v>
      </c>
      <c r="F50" s="9">
        <f t="shared" si="12"/>
        <v>4.354098115249245E-8</v>
      </c>
    </row>
    <row r="51" spans="1:6">
      <c r="A51" s="97">
        <v>9</v>
      </c>
      <c r="B51" s="93">
        <f t="shared" si="13"/>
        <v>100000000</v>
      </c>
      <c r="C51" s="1">
        <f t="shared" si="10"/>
        <v>500000000</v>
      </c>
      <c r="D51" s="9">
        <f>SUM($C$43:C51)</f>
        <v>555555555</v>
      </c>
      <c r="E51" s="9">
        <f t="shared" si="11"/>
        <v>585381979.26883698</v>
      </c>
      <c r="F51" s="9">
        <f t="shared" si="12"/>
        <v>4.7289845881286212E-9</v>
      </c>
    </row>
    <row r="52" spans="1:6" ht="17" thickBot="1">
      <c r="A52" s="151">
        <v>10</v>
      </c>
      <c r="B52" s="94">
        <f t="shared" si="13"/>
        <v>1000000000</v>
      </c>
      <c r="C52" s="111">
        <f t="shared" si="10"/>
        <v>5000000000</v>
      </c>
      <c r="D52" s="10">
        <f>SUM($C$43:C52)</f>
        <v>5555555555</v>
      </c>
      <c r="E52" s="10">
        <f t="shared" si="11"/>
        <v>5780579823.048687</v>
      </c>
      <c r="F52" s="10">
        <f t="shared" si="12"/>
        <v>5.0501711918269331E-10</v>
      </c>
    </row>
  </sheetData>
  <conditionalFormatting sqref="F43:F52">
    <cfRule type="cellIs" dxfId="427" priority="47" operator="equal">
      <formula>MAX($F$43:$F$52)</formula>
    </cfRule>
  </conditionalFormatting>
  <conditionalFormatting sqref="F19:F28">
    <cfRule type="cellIs" dxfId="426" priority="45" operator="equal">
      <formula>MAX($F$19:$F$28)</formula>
    </cfRule>
  </conditionalFormatting>
  <conditionalFormatting sqref="E31:E40">
    <cfRule type="cellIs" dxfId="425" priority="41" stopIfTrue="1" operator="lessThan">
      <formula>0</formula>
    </cfRule>
    <cfRule type="cellIs" dxfId="424" priority="42" operator="equal">
      <formula>MIN($E$31:$E$40)</formula>
    </cfRule>
  </conditionalFormatting>
  <conditionalFormatting sqref="E19:E28">
    <cfRule type="cellIs" dxfId="423" priority="37" stopIfTrue="1" operator="lessThan">
      <formula>0</formula>
    </cfRule>
    <cfRule type="cellIs" dxfId="422" priority="38" operator="equal">
      <formula>MIN($E$19:$E$28)</formula>
    </cfRule>
  </conditionalFormatting>
  <conditionalFormatting sqref="E43:E52">
    <cfRule type="cellIs" dxfId="421" priority="33" stopIfTrue="1" operator="lessThan">
      <formula>0</formula>
    </cfRule>
    <cfRule type="cellIs" dxfId="420" priority="34" operator="equal">
      <formula>MIN($E$43:$E$52)</formula>
    </cfRule>
  </conditionalFormatting>
  <conditionalFormatting sqref="F31:F40">
    <cfRule type="cellIs" dxfId="419" priority="19" operator="lessThanOrEqual">
      <formula>0</formula>
    </cfRule>
    <cfRule type="cellIs" dxfId="418" priority="20" operator="equal">
      <formula>MAX($F$31:$F$40)</formula>
    </cfRule>
  </conditionalFormatting>
  <conditionalFormatting sqref="S7:T16">
    <cfRule type="cellIs" dxfId="417" priority="1" operator="lessThanOrEqual">
      <formula>0</formula>
    </cfRule>
    <cfRule type="cellIs" dxfId="416" priority="2" operator="greaterThan">
      <formula>0</formula>
    </cfRule>
  </conditionalFormatting>
  <conditionalFormatting sqref="U7:U16">
    <cfRule type="cellIs" dxfId="415" priority="3" operator="lessThanOrEqual">
      <formula>0</formula>
    </cfRule>
    <cfRule type="cellIs" dxfId="414" priority="4" operator="greaterThan">
      <formula>0</formula>
    </cfRule>
  </conditionalFormatting>
  <conditionalFormatting sqref="R7:R16">
    <cfRule type="cellIs" dxfId="413" priority="5" operator="lessThanOrEqual">
      <formula>0</formula>
    </cfRule>
    <cfRule type="cellIs" dxfId="412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0.99999999999999956</v>
      </c>
    </row>
    <row r="2" spans="1:23">
      <c r="A2" t="s">
        <v>40</v>
      </c>
      <c r="B2" s="155" t="s">
        <v>125</v>
      </c>
      <c r="C2" s="161">
        <f>Analysis!B13</f>
        <v>0.56913006602623839</v>
      </c>
      <c r="D2" s="155" t="s">
        <v>126</v>
      </c>
      <c r="E2" s="161">
        <f>Analysis!I13</f>
        <v>0.43086993397376111</v>
      </c>
      <c r="F2" s="155" t="s">
        <v>47</v>
      </c>
      <c r="G2" s="161">
        <f>Analysis!S13</f>
        <v>4.7426621809010205</v>
      </c>
      <c r="H2" t="s">
        <v>156</v>
      </c>
      <c r="I2" s="175">
        <f>Analysis!T13</f>
        <v>-4.7827814354810352</v>
      </c>
      <c r="J2" t="s">
        <v>48</v>
      </c>
      <c r="K2" s="175">
        <f>C2*G2+E2*I2</f>
        <v>0.63843491883969739</v>
      </c>
      <c r="L2" t="s">
        <v>47</v>
      </c>
      <c r="M2" s="182">
        <v>1</v>
      </c>
      <c r="N2" t="s">
        <v>156</v>
      </c>
      <c r="O2" s="182">
        <v>6</v>
      </c>
    </row>
    <row r="4" spans="1:23">
      <c r="A4" t="s">
        <v>123</v>
      </c>
      <c r="B4">
        <f>$C$2</f>
        <v>0.56913006602623839</v>
      </c>
      <c r="C4" t="s">
        <v>124</v>
      </c>
      <c r="D4">
        <f>$E$2</f>
        <v>0.43086993397376111</v>
      </c>
      <c r="E4" t="s">
        <v>47</v>
      </c>
      <c r="F4">
        <f>G2</f>
        <v>4.7426621809010205</v>
      </c>
      <c r="G4" t="s">
        <v>156</v>
      </c>
      <c r="H4">
        <f>I2</f>
        <v>-4.7827814354810352</v>
      </c>
      <c r="I4" t="s">
        <v>48</v>
      </c>
      <c r="J4">
        <f>K2</f>
        <v>0.63843491883969739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0.56913006602623839</v>
      </c>
      <c r="C7" s="95">
        <v>1</v>
      </c>
      <c r="D7" s="109">
        <f>C7*D4</f>
        <v>0.43086993397376111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0.99999999999999956</v>
      </c>
      <c r="R7" s="195">
        <f>B7-D7</f>
        <v>0.13826013205247728</v>
      </c>
      <c r="S7" s="109">
        <f>SUM(C7)*$B$4*$F$4</f>
        <v>2.6991916401563416</v>
      </c>
      <c r="T7" s="57">
        <f>SUM(C7)*$D$4*$H$4</f>
        <v>-2.0607567213166442</v>
      </c>
      <c r="U7" s="271">
        <f>S7+T7</f>
        <v>0.63843491883969739</v>
      </c>
      <c r="V7" s="109">
        <f>(U7+W7*D7)/B7</f>
        <v>1.8788409129033095</v>
      </c>
      <c r="W7" s="57">
        <f>COUNT(D7:M7)</f>
        <v>1</v>
      </c>
    </row>
    <row r="8" spans="1:23">
      <c r="A8" s="99">
        <v>2</v>
      </c>
      <c r="B8" s="97">
        <f>C8*B4</f>
        <v>0.75403540856559581</v>
      </c>
      <c r="C8" s="97">
        <f>1/(1-B4*D4)</f>
        <v>1.3248911867025364</v>
      </c>
      <c r="D8" s="93">
        <f>C8*D4</f>
        <v>0.57085577813693988</v>
      </c>
      <c r="E8" s="1">
        <f>D8*D4</f>
        <v>0.2459645914344033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0.99999999999999911</v>
      </c>
      <c r="R8" s="196">
        <f>B8-E8</f>
        <v>0.50807081713119251</v>
      </c>
      <c r="S8" s="93">
        <f>SUM(C8:D8)*$B$4*$F$4</f>
        <v>5.1169843593464721</v>
      </c>
      <c r="T8" s="9">
        <f>SUM(C8:D8)*$D$4*$H$4</f>
        <v>-3.9066732997085785</v>
      </c>
      <c r="U8" s="272">
        <f>S8+T8</f>
        <v>1.2103110596378936</v>
      </c>
      <c r="V8" s="93">
        <f>(U8+W8*E8)/B8</f>
        <v>2.2575070390193979</v>
      </c>
      <c r="W8" s="9">
        <f>COUNT(D8:M8)</f>
        <v>2</v>
      </c>
    </row>
    <row r="9" spans="1:23">
      <c r="A9" s="99">
        <v>3</v>
      </c>
      <c r="B9" s="97">
        <f>C9*B4</f>
        <v>0.84301975446952226</v>
      </c>
      <c r="C9" s="97">
        <f>1/(1-D4*B4/(1-D4*B4))</f>
        <v>1.4812426979225111</v>
      </c>
      <c r="D9" s="93">
        <f>C9*D4*C8</f>
        <v>0.84557595293221521</v>
      </c>
      <c r="E9" s="1">
        <f>D9*(D4)</f>
        <v>0.3643332550097037</v>
      </c>
      <c r="F9" s="1">
        <f>E9*D4</f>
        <v>0.15698024553047651</v>
      </c>
      <c r="G9" s="1"/>
      <c r="H9" s="1"/>
      <c r="I9" s="1"/>
      <c r="J9" s="1"/>
      <c r="K9" s="1"/>
      <c r="L9" s="1"/>
      <c r="M9" s="268"/>
      <c r="N9" s="97">
        <f>B9+F9</f>
        <v>0.99999999999999878</v>
      </c>
      <c r="R9" s="196">
        <f>B9-F9</f>
        <v>0.68603950893904575</v>
      </c>
      <c r="S9" s="93">
        <f>SUM(C9:E9)*$B$4*$F$4</f>
        <v>7.263934726700076</v>
      </c>
      <c r="T9" s="9">
        <f>SUM(C9:E9)*$D$4*$H$4</f>
        <v>-5.545809378094221</v>
      </c>
      <c r="U9" s="272">
        <f t="shared" ref="U9:U16" si="0">S9+T9</f>
        <v>1.718125348605855</v>
      </c>
      <c r="V9" s="93">
        <f>(U9+W9*F9)/B9</f>
        <v>2.5966960721754067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0.89377912554076155</v>
      </c>
      <c r="C10" s="97">
        <f>1/(1-D4*B4/(1-D4*B4/(1-D4*B4)))</f>
        <v>1.5704303442994627</v>
      </c>
      <c r="D10" s="93">
        <f>C10*D4*C9</f>
        <v>1.0022846768266926</v>
      </c>
      <c r="E10" s="1">
        <f>D10*D4*C8</f>
        <v>0.57215999910463289</v>
      </c>
      <c r="F10" s="1">
        <f>E10*D4</f>
        <v>0.2465265410366404</v>
      </c>
      <c r="G10" s="1">
        <f>F10*D4</f>
        <v>0.10622087445923696</v>
      </c>
      <c r="H10" s="1"/>
      <c r="I10" s="1"/>
      <c r="J10" s="1"/>
      <c r="K10" s="1"/>
      <c r="L10" s="1"/>
      <c r="M10" s="268"/>
      <c r="N10" s="97">
        <f>B10+G10</f>
        <v>0.99999999999999856</v>
      </c>
      <c r="R10" s="196">
        <f>B10-G10</f>
        <v>0.78755825108152455</v>
      </c>
      <c r="S10" s="93">
        <f>SUM(C10:F10)*$B$4*$F$4</f>
        <v>9.1540427425862099</v>
      </c>
      <c r="T10" s="9">
        <f>SUM(C10:F10)*$D$4*$H$4</f>
        <v>-6.9888535620656143</v>
      </c>
      <c r="U10" s="272">
        <f t="shared" si="0"/>
        <v>2.1651891805205956</v>
      </c>
      <c r="V10" s="93">
        <f>(U10+W10*G10)/B10</f>
        <v>2.8978889798869232</v>
      </c>
      <c r="W10" s="9">
        <f t="shared" si="1"/>
        <v>4</v>
      </c>
    </row>
    <row r="11" spans="1:23">
      <c r="A11" s="99">
        <v>5</v>
      </c>
      <c r="B11" s="97">
        <f>C11*B4</f>
        <v>0.92556908249667513</v>
      </c>
      <c r="C11" s="97">
        <f>1/(1-D4*B4/(1-D4*B4/(1-D4*B4/(1-D4*B4))))</f>
        <v>1.6262874477167473</v>
      </c>
      <c r="D11" s="93">
        <f>C11*D4*C10</f>
        <v>1.1004293835495134</v>
      </c>
      <c r="E11" s="1">
        <f>D11*D4*C9</f>
        <v>0.70231928023112766</v>
      </c>
      <c r="F11" s="1">
        <f>E11*D4*C8</f>
        <v>0.40092301921691587</v>
      </c>
      <c r="G11" s="1">
        <f>F11*D4</f>
        <v>0.17274567481855349</v>
      </c>
      <c r="H11" s="1">
        <f>G11*D4</f>
        <v>7.4430917503322952E-2</v>
      </c>
      <c r="I11" s="1"/>
      <c r="J11" s="1"/>
      <c r="K11" s="1"/>
      <c r="L11" s="1"/>
      <c r="M11" s="268"/>
      <c r="N11" s="97">
        <f>B11+H11</f>
        <v>0.99999999999999811</v>
      </c>
      <c r="R11" s="196">
        <f>B11-H11</f>
        <v>0.85113816499335215</v>
      </c>
      <c r="S11" s="93">
        <f>SUM(C11:G11)*$B$4*$F$4</f>
        <v>10.804067349107905</v>
      </c>
      <c r="T11" s="9">
        <f>SUM(C11:G11)*$D$4*$H$4</f>
        <v>-8.2486008314482682</v>
      </c>
      <c r="U11" s="272">
        <f t="shared" si="0"/>
        <v>2.5554665176596369</v>
      </c>
      <c r="V11" s="93">
        <f>(U11+W11*H11)/B11</f>
        <v>3.1630498042125006</v>
      </c>
      <c r="W11" s="9">
        <f t="shared" si="1"/>
        <v>5</v>
      </c>
    </row>
    <row r="12" spans="1:23">
      <c r="A12" s="99">
        <v>6</v>
      </c>
      <c r="B12" s="97">
        <f>C12*B4</f>
        <v>0.94665662239874571</v>
      </c>
      <c r="C12" s="97">
        <f>1/(1-D4*B4/(1-D4*B4/(1-D4*B4/(1-D4*B4/(1-D4*B4)))))</f>
        <v>1.6633396808720036</v>
      </c>
      <c r="D12" s="93">
        <f>C12*D4*C11</f>
        <v>1.1655326619863056</v>
      </c>
      <c r="E12" s="1">
        <f>D12*D4*C10</f>
        <v>0.78865909623610619</v>
      </c>
      <c r="F12" s="1">
        <f>E12*D4*C9</f>
        <v>0.50334032978078103</v>
      </c>
      <c r="G12" s="1">
        <f>F12*D4*C8</f>
        <v>0.28733473562471168</v>
      </c>
      <c r="H12" s="1">
        <f>G12*D4</f>
        <v>0.12380389856698762</v>
      </c>
      <c r="I12" s="1">
        <f>H12*D4</f>
        <v>5.334337760125217E-2</v>
      </c>
      <c r="J12" s="1"/>
      <c r="K12" s="1"/>
      <c r="L12" s="1"/>
      <c r="M12" s="268"/>
      <c r="N12" s="97">
        <f>B12+I12</f>
        <v>0.99999999999999789</v>
      </c>
      <c r="R12" s="196">
        <f>B12-I12</f>
        <v>0.89331324479749352</v>
      </c>
      <c r="S12" s="93">
        <f>SUM(C12:H12)*$B$4*$F$4</f>
        <v>12.232764593059738</v>
      </c>
      <c r="T12" s="9">
        <f>SUM(C12:H12)*$D$4*$H$4</f>
        <v>-9.3393708991970588</v>
      </c>
      <c r="U12" s="272">
        <f t="shared" si="0"/>
        <v>2.893393693862679</v>
      </c>
      <c r="V12" s="93">
        <f>(U12+W12*I12)/B12</f>
        <v>3.3945296356006875</v>
      </c>
      <c r="W12" s="9">
        <f t="shared" si="1"/>
        <v>6</v>
      </c>
    </row>
    <row r="13" spans="1:23">
      <c r="A13" s="99">
        <v>7</v>
      </c>
      <c r="B13" s="97">
        <f>C13*B4</f>
        <v>0.96118306139226428</v>
      </c>
      <c r="C13" s="97">
        <f>1/(1-D4*B4/(1-D4*B4/(1-D4*B4/(1-D4*B4/(1-D4*B4/(1-D4*B4))))))</f>
        <v>1.6888636161912964</v>
      </c>
      <c r="D13" s="93">
        <f>C13*D4*C12</f>
        <v>1.2103799417961831</v>
      </c>
      <c r="E13" s="1">
        <f>D13*D4*C11</f>
        <v>0.84813545411058655</v>
      </c>
      <c r="F13" s="1">
        <f>E13*D4*C10</f>
        <v>0.57389188869639229</v>
      </c>
      <c r="G13" s="1">
        <f>F13*D4*C9</f>
        <v>0.36627097042760615</v>
      </c>
      <c r="H13" s="1">
        <f>G13*D4*C8</f>
        <v>0.20908789983242318</v>
      </c>
      <c r="I13" s="1">
        <f>H13*D4</f>
        <v>9.0089689595508546E-2</v>
      </c>
      <c r="J13" s="1">
        <f>I13*D4</f>
        <v>3.8816938607733401E-2</v>
      </c>
      <c r="K13" s="1"/>
      <c r="L13" s="1"/>
      <c r="M13" s="268"/>
      <c r="N13" s="97">
        <f>B13+J13</f>
        <v>0.99999999999999767</v>
      </c>
      <c r="R13" s="196">
        <f>B13-J13</f>
        <v>0.9223661227845309</v>
      </c>
      <c r="S13" s="93">
        <f>SUM(C13:I13)*$B$4*$F$4</f>
        <v>13.46011147999141</v>
      </c>
      <c r="T13" s="9">
        <f>SUM(C13:I13)*$D$4*$H$4</f>
        <v>-10.276415645854989</v>
      </c>
      <c r="U13" s="272">
        <f t="shared" si="0"/>
        <v>3.1836958341364205</v>
      </c>
      <c r="V13" s="93">
        <f>(U13+W13*J13)/B13</f>
        <v>3.5949597357504617</v>
      </c>
      <c r="W13" s="9">
        <f t="shared" si="1"/>
        <v>7</v>
      </c>
    </row>
    <row r="14" spans="1:23">
      <c r="A14" s="99">
        <v>8</v>
      </c>
      <c r="B14" s="97">
        <f>C14*B4</f>
        <v>0.9714518978041019</v>
      </c>
      <c r="C14" s="97">
        <f>1/(1-D4*B4/(1-D4*B4/(1-D4*B4/(1-D4*B4/(1-D4*B4/(1-D4*B4/(1-D4*B4)))))))</f>
        <v>1.7069066559546608</v>
      </c>
      <c r="D14" s="93">
        <f>C14*D4*C13</f>
        <v>1.2420827823952467</v>
      </c>
      <c r="E14" s="1">
        <f>D14*D4*C12</f>
        <v>0.89017968736399844</v>
      </c>
      <c r="F14" s="1">
        <f>E14*D4*C11</f>
        <v>0.62376525528181526</v>
      </c>
      <c r="G14" s="1">
        <f>F14*D4*C10</f>
        <v>0.42207152020577215</v>
      </c>
      <c r="H14" s="1">
        <f>G14*D4*C9</f>
        <v>0.26937572797340525</v>
      </c>
      <c r="I14" s="1">
        <f>H14*D4*C8</f>
        <v>0.1537746908034629</v>
      </c>
      <c r="J14" s="1">
        <f>I14*D4</f>
        <v>6.6256890873323593E-2</v>
      </c>
      <c r="K14" s="1">
        <f>J14*D4</f>
        <v>2.8548102195895632E-2</v>
      </c>
      <c r="L14" s="1"/>
      <c r="M14" s="268"/>
      <c r="N14" s="97">
        <f>B14+K14</f>
        <v>0.99999999999999756</v>
      </c>
      <c r="R14" s="196">
        <f>B14-K14</f>
        <v>0.94290379560820625</v>
      </c>
      <c r="S14" s="93">
        <f>SUM(C14:J14)*$B$4*$F$4</f>
        <v>14.50657120947667</v>
      </c>
      <c r="T14" s="9">
        <f>SUM(C14:J14)*$D$4*$H$4</f>
        <v>-11.075358147395576</v>
      </c>
      <c r="U14" s="272">
        <f t="shared" si="0"/>
        <v>3.4312130620810937</v>
      </c>
      <c r="V14" s="93">
        <f>(U14+W14*K14)/B14</f>
        <v>3.7671426530953518</v>
      </c>
      <c r="W14" s="9">
        <f t="shared" si="1"/>
        <v>8</v>
      </c>
    </row>
    <row r="15" spans="1:23">
      <c r="A15" s="99">
        <v>9</v>
      </c>
      <c r="B15" s="97">
        <f>C15*B4</f>
        <v>0.97884438963662401</v>
      </c>
      <c r="C15" s="97">
        <f>1/(1-D4*B4/(1-D4*B4/(1-D4*B4/(1-D4*B4/(1-D4*B4/(1-D4*B4/(1-D4*B4/(1-D4*B4))))))))</f>
        <v>1.7198957638472341</v>
      </c>
      <c r="D15" s="93">
        <f>C15*D4*C14</f>
        <v>1.2649055230444368</v>
      </c>
      <c r="E15" s="1">
        <f>D15*D4*C13</f>
        <v>0.9204471527773348</v>
      </c>
      <c r="F15" s="1">
        <f>E15*D4*C12</f>
        <v>0.65966888061546158</v>
      </c>
      <c r="G15" s="1">
        <f>F15*D4*C11</f>
        <v>0.46224209961142071</v>
      </c>
      <c r="H15" s="1">
        <f>G15*D4*C10</f>
        <v>0.31277668006364839</v>
      </c>
      <c r="I15" s="1">
        <f>H15*D4*C9</f>
        <v>0.1996212533936752</v>
      </c>
      <c r="J15" s="1">
        <f>I15*D4*C8</f>
        <v>0.1139549459387177</v>
      </c>
      <c r="K15" s="1">
        <f>J15*D4</f>
        <v>4.9099760032598812E-2</v>
      </c>
      <c r="L15" s="1">
        <f>K15*D4</f>
        <v>2.1155610363373364E-2</v>
      </c>
      <c r="M15" s="268"/>
      <c r="N15" s="97">
        <f>B15+L15</f>
        <v>0.99999999999999734</v>
      </c>
      <c r="R15" s="196">
        <f>B15-L15</f>
        <v>0.95768877927325069</v>
      </c>
      <c r="S15" s="93">
        <f>SUM(C15:K15)*$B$4*$F$4</f>
        <v>15.392442797583508</v>
      </c>
      <c r="T15" s="9">
        <f>SUM(C15:K15)*$D$4*$H$4</f>
        <v>-11.751696130314372</v>
      </c>
      <c r="U15" s="272">
        <f t="shared" si="0"/>
        <v>3.640746667269136</v>
      </c>
      <c r="V15" s="93">
        <f>(U15+W15*L15)/B15</f>
        <v>3.9139491436036442</v>
      </c>
      <c r="W15" s="9">
        <f t="shared" si="1"/>
        <v>9</v>
      </c>
    </row>
    <row r="16" spans="1:23" ht="17" thickBot="1">
      <c r="A16" s="100">
        <v>10</v>
      </c>
      <c r="B16" s="151">
        <f>C16*B4</f>
        <v>0.98423624862932968</v>
      </c>
      <c r="C16" s="151">
        <f>1/(1-D4*B4/(1-D4*B4/(1-D4*B4/(1-D4*B4/(1-D4*B4/(1-D4*B4/(1-D4*B4/(1-D4*B4/(1-D4*B4)))))))))</f>
        <v>1.7293696245946595</v>
      </c>
      <c r="D16" s="94">
        <f>C16*D4*C15</f>
        <v>1.2815517368239577</v>
      </c>
      <c r="E16" s="111">
        <f>D16*D4*C14</f>
        <v>0.94252332266329153</v>
      </c>
      <c r="F16" s="111">
        <f>E16*D4*C13</f>
        <v>0.6858558943466504</v>
      </c>
      <c r="G16" s="111">
        <f>F16*D4*C12</f>
        <v>0.49154130003226842</v>
      </c>
      <c r="H16" s="111">
        <f>G16*D4*C11</f>
        <v>0.34443201619675973</v>
      </c>
      <c r="I16" s="111">
        <f>H16*D4*C10</f>
        <v>0.23306034353905392</v>
      </c>
      <c r="J16" s="111">
        <f>I16*D4*C9</f>
        <v>0.14874445845565959</v>
      </c>
      <c r="K16" s="111">
        <f>J16*D4*C8</f>
        <v>8.4911633575263282E-2</v>
      </c>
      <c r="L16" s="111">
        <f>K16*D4</f>
        <v>3.6585869952177885E-2</v>
      </c>
      <c r="M16" s="270">
        <f>L16*D4</f>
        <v>1.5763751370667496E-2</v>
      </c>
      <c r="N16" s="151">
        <f>B16+M16</f>
        <v>0.99999999999999722</v>
      </c>
      <c r="R16" s="197">
        <f>B16-M16</f>
        <v>0.96847249725866213</v>
      </c>
      <c r="S16" s="94">
        <f>SUM(C16:L16)*$B$4*$F$4</f>
        <v>16.137322899562829</v>
      </c>
      <c r="T16" s="10">
        <f>SUM(C16:L16)*$D$4*$H$4</f>
        <v>-12.320391088424126</v>
      </c>
      <c r="U16" s="273">
        <f t="shared" si="0"/>
        <v>3.8169318111387032</v>
      </c>
      <c r="V16" s="94">
        <f>(U16+W16*M16)/B16</f>
        <v>4.0382269301506177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43.396457900985311</v>
      </c>
      <c r="F19" s="8">
        <f t="shared" ref="F19:F28" si="4">U7/E19</f>
        <v>1.4711682697614862E-2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82.665641449654231</v>
      </c>
      <c r="F20" s="9">
        <f t="shared" si="4"/>
        <v>1.4641041167932002E-2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376.07163528962758</v>
      </c>
      <c r="F21" s="9">
        <f t="shared" si="4"/>
        <v>4.5686119009817347E-3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1973.1873773983696</v>
      </c>
      <c r="F22" s="9">
        <f t="shared" si="4"/>
        <v>1.0973054081540796E-3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10961.792554646956</v>
      </c>
      <c r="F23" s="9">
        <f t="shared" si="4"/>
        <v>2.3312487487060828E-4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62672.304844972437</v>
      </c>
      <c r="F24" s="9">
        <f t="shared" si="4"/>
        <v>4.616702227594533E-5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364195.94313143805</v>
      </c>
      <c r="F25" s="9">
        <f t="shared" si="4"/>
        <v>8.7417114171077594E-6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2137586.0500168065</v>
      </c>
      <c r="F26" s="9">
        <f t="shared" si="4"/>
        <v>1.6051812567050184E-6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12627519.776494658</v>
      </c>
      <c r="F27" s="9">
        <f t="shared" si="4"/>
        <v>2.883184292489614E-7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74921497.724907145</v>
      </c>
      <c r="F28" s="10">
        <f t="shared" si="4"/>
        <v>5.0945748911127147E-8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43.396457900985311</v>
      </c>
      <c r="F31" s="8">
        <f t="shared" ref="F31:F40" si="8">U7/E31</f>
        <v>1.4711682697614862E-2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94.475018799604825</v>
      </c>
      <c r="F32" s="9">
        <f t="shared" si="8"/>
        <v>1.2810911021940503E-2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498.51356305834349</v>
      </c>
      <c r="F33" s="9">
        <f t="shared" si="8"/>
        <v>3.446496697231835E-3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3047.3936330476749</v>
      </c>
      <c r="F34" s="9">
        <f t="shared" si="8"/>
        <v>7.1050525177976647E-4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19745.325366923553</v>
      </c>
      <c r="F35" s="9">
        <f t="shared" si="8"/>
        <v>1.2942134252902387E-4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131698.48391385912</v>
      </c>
      <c r="F36" s="9">
        <f t="shared" si="8"/>
        <v>2.196983296903539E-5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892858.03072841535</v>
      </c>
      <c r="F37" s="9">
        <f t="shared" si="8"/>
        <v>3.5657357884086945E-6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6113879.3022691151</v>
      </c>
      <c r="F38" s="9">
        <f t="shared" si="8"/>
        <v>5.6121701009171503E-7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42136450.664716609</v>
      </c>
      <c r="F39" s="9">
        <f t="shared" si="8"/>
        <v>8.6403733817992232E-8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291670903.20021319</v>
      </c>
      <c r="F40" s="10">
        <f t="shared" si="8"/>
        <v>1.3086433268657678E-8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43.396457900985311</v>
      </c>
      <c r="F43" s="8">
        <f t="shared" ref="F43:F52" si="12">U7/E43</f>
        <v>1.4711682697614862E-2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153.52190554935785</v>
      </c>
      <c r="F44" s="9">
        <f t="shared" si="12"/>
        <v>7.8836375519633854E-3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1373.0987614063147</v>
      </c>
      <c r="F45" s="9">
        <f t="shared" si="12"/>
        <v>1.2512758709695196E-3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14360.842495737168</v>
      </c>
      <c r="F46" s="9">
        <f t="shared" si="12"/>
        <v>1.5077034520525549E-4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159464.12178692527</v>
      </c>
      <c r="F47" s="9">
        <f t="shared" si="12"/>
        <v>1.6025338421104101E-5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1823232.7903849857</v>
      </c>
      <c r="F48" s="9">
        <f t="shared" si="12"/>
        <v>1.586957907471444E-6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21189657.249115724</v>
      </c>
      <c r="F49" s="9">
        <f t="shared" si="12"/>
        <v>1.5024763245140649E-7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248737433.33349967</v>
      </c>
      <c r="F50" s="9">
        <f t="shared" si="12"/>
        <v>1.3794518243985522E-8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2938768529.9349003</v>
      </c>
      <c r="F51" s="9">
        <f t="shared" si="12"/>
        <v>1.238868127987537E-9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34872552244.485466</v>
      </c>
      <c r="F52" s="10">
        <f t="shared" si="12"/>
        <v>1.0945375561785242E-10</v>
      </c>
    </row>
  </sheetData>
  <conditionalFormatting sqref="E31:E40">
    <cfRule type="cellIs" dxfId="411" priority="49" stopIfTrue="1" operator="lessThan">
      <formula>0</formula>
    </cfRule>
    <cfRule type="cellIs" dxfId="410" priority="50" operator="equal">
      <formula>MIN($E$31:$E$40)</formula>
    </cfRule>
  </conditionalFormatting>
  <conditionalFormatting sqref="F43:F52">
    <cfRule type="cellIs" dxfId="409" priority="37" operator="equal">
      <formula>MAX($F$43:$F$52)</formula>
    </cfRule>
  </conditionalFormatting>
  <conditionalFormatting sqref="F19:F28">
    <cfRule type="cellIs" dxfId="408" priority="35" operator="equal">
      <formula>MAX($F$19:$F$28)</formula>
    </cfRule>
  </conditionalFormatting>
  <conditionalFormatting sqref="E19:E28">
    <cfRule type="cellIs" dxfId="407" priority="31" stopIfTrue="1" operator="lessThan">
      <formula>0</formula>
    </cfRule>
    <cfRule type="cellIs" dxfId="406" priority="32" operator="equal">
      <formula>MIN($E$19:$E$28)</formula>
    </cfRule>
  </conditionalFormatting>
  <conditionalFormatting sqref="E43:E52">
    <cfRule type="cellIs" dxfId="405" priority="27" stopIfTrue="1" operator="lessThan">
      <formula>0</formula>
    </cfRule>
    <cfRule type="cellIs" dxfId="404" priority="28" operator="equal">
      <formula>MIN($E$43:$E$52)</formula>
    </cfRule>
  </conditionalFormatting>
  <conditionalFormatting sqref="F31:F40">
    <cfRule type="cellIs" dxfId="403" priority="13" operator="lessThanOrEqual">
      <formula>0</formula>
    </cfRule>
    <cfRule type="cellIs" dxfId="402" priority="14" operator="equal">
      <formula>MAX($F$31:$F$40)</formula>
    </cfRule>
  </conditionalFormatting>
  <conditionalFormatting sqref="R7:R16">
    <cfRule type="cellIs" dxfId="401" priority="7" operator="lessThanOrEqual">
      <formula>0</formula>
    </cfRule>
    <cfRule type="cellIs" dxfId="400" priority="8" operator="greaterThan">
      <formula>0</formula>
    </cfRule>
  </conditionalFormatting>
  <conditionalFormatting sqref="S7:T16">
    <cfRule type="cellIs" dxfId="399" priority="1" operator="lessThanOrEqual">
      <formula>0</formula>
    </cfRule>
    <cfRule type="cellIs" dxfId="398" priority="2" operator="greaterThan">
      <formula>0</formula>
    </cfRule>
  </conditionalFormatting>
  <conditionalFormatting sqref="U7:U16">
    <cfRule type="cellIs" dxfId="397" priority="3" operator="lessThanOrEqual">
      <formula>0</formula>
    </cfRule>
    <cfRule type="cellIs" dxfId="396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0.99999999999999944</v>
      </c>
    </row>
    <row r="2" spans="1:23">
      <c r="A2" t="s">
        <v>40</v>
      </c>
      <c r="B2" s="155" t="s">
        <v>125</v>
      </c>
      <c r="C2" s="161">
        <f>Analysis!B14</f>
        <v>0.57311679854782371</v>
      </c>
      <c r="D2" s="155" t="s">
        <v>126</v>
      </c>
      <c r="E2" s="161">
        <f>Analysis!J14</f>
        <v>0.42688320145217573</v>
      </c>
      <c r="F2" s="155" t="s">
        <v>47</v>
      </c>
      <c r="G2" s="161">
        <f>Analysis!S14</f>
        <v>5.6812160996670693</v>
      </c>
      <c r="H2" t="s">
        <v>156</v>
      </c>
      <c r="I2" s="175">
        <f>Analysis!T14</f>
        <v>-5.7292747946220874</v>
      </c>
      <c r="J2" t="s">
        <v>48</v>
      </c>
      <c r="K2" s="175">
        <f>C2*G2+E2*I2</f>
        <v>0.81026921657201134</v>
      </c>
      <c r="L2" t="s">
        <v>47</v>
      </c>
      <c r="M2" s="182">
        <v>1</v>
      </c>
      <c r="N2" t="s">
        <v>156</v>
      </c>
      <c r="O2" s="182">
        <v>7</v>
      </c>
    </row>
    <row r="4" spans="1:23">
      <c r="A4" t="s">
        <v>123</v>
      </c>
      <c r="B4">
        <f>$C$2</f>
        <v>0.57311679854782371</v>
      </c>
      <c r="C4" t="s">
        <v>124</v>
      </c>
      <c r="D4">
        <f>$E$2</f>
        <v>0.42688320145217573</v>
      </c>
      <c r="E4" t="s">
        <v>47</v>
      </c>
      <c r="F4">
        <f>G2</f>
        <v>5.6812160996670693</v>
      </c>
      <c r="G4" t="s">
        <v>156</v>
      </c>
      <c r="H4">
        <f>I2</f>
        <v>-5.7292747946220874</v>
      </c>
      <c r="I4" t="s">
        <v>48</v>
      </c>
      <c r="J4">
        <f>K2</f>
        <v>0.81026921657201134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0.57311679854782371</v>
      </c>
      <c r="C7" s="95">
        <v>1</v>
      </c>
      <c r="D7" s="109">
        <f>C7*D4</f>
        <v>0.42688320145217573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0.99999999999999944</v>
      </c>
      <c r="R7" s="195">
        <f>B7-D7</f>
        <v>0.14623359709564798</v>
      </c>
      <c r="S7" s="109">
        <f>SUM(C7)*$B$4*$F$4</f>
        <v>3.2560003828995447</v>
      </c>
      <c r="T7" s="57">
        <f>SUM(C7)*$D$4*$H$4</f>
        <v>-2.4457311663275334</v>
      </c>
      <c r="U7" s="271">
        <f>S7+T7</f>
        <v>0.81026921657201134</v>
      </c>
      <c r="V7" s="109">
        <f>(U7+W7*D7)/B7</f>
        <v>2.1586392532183871</v>
      </c>
      <c r="W7" s="57">
        <f>COUNT(D7:M7)</f>
        <v>1</v>
      </c>
    </row>
    <row r="8" spans="1:23">
      <c r="A8" s="99">
        <v>2</v>
      </c>
      <c r="B8" s="97">
        <f>C8*B4</f>
        <v>0.75874731354382985</v>
      </c>
      <c r="C8" s="97">
        <f>1/(1-B4*D4)</f>
        <v>1.3238964822988279</v>
      </c>
      <c r="D8" s="93">
        <f>C8*D4</f>
        <v>0.56514916875499732</v>
      </c>
      <c r="E8" s="1">
        <f>D8*D4</f>
        <v>0.24125268645616918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</v>
      </c>
      <c r="R8" s="196">
        <f>B8-E8</f>
        <v>0.5174946270876607</v>
      </c>
      <c r="S8" s="93">
        <f>SUM(C8:D8)*$B$4*$F$4</f>
        <v>6.1507333631459753</v>
      </c>
      <c r="T8" s="9">
        <f>SUM(C8:D8)*$D$4*$H$4</f>
        <v>-4.6200978233978267</v>
      </c>
      <c r="U8" s="272">
        <f>S8+T8</f>
        <v>1.5306355397481486</v>
      </c>
      <c r="V8" s="93">
        <f>(U8+W8*E8)/B8</f>
        <v>2.653242886960411</v>
      </c>
      <c r="W8" s="9">
        <f>COUNT(D8:M8)</f>
        <v>2</v>
      </c>
    </row>
    <row r="9" spans="1:23">
      <c r="A9" s="99">
        <v>3</v>
      </c>
      <c r="B9" s="97">
        <f>C9*B4</f>
        <v>0.84767610808546767</v>
      </c>
      <c r="C9" s="97">
        <f>1/(1-D4*B4/(1-D4*B4))</f>
        <v>1.4790634478579734</v>
      </c>
      <c r="D9" s="93">
        <f>C9*D4*C8</f>
        <v>0.83589147809283404</v>
      </c>
      <c r="E9" s="1">
        <f>D9*(D4)</f>
        <v>0.35682803023486021</v>
      </c>
      <c r="F9" s="1">
        <f>E9*D4</f>
        <v>0.15232389191453088</v>
      </c>
      <c r="G9" s="1"/>
      <c r="H9" s="1"/>
      <c r="I9" s="1"/>
      <c r="J9" s="1"/>
      <c r="K9" s="1"/>
      <c r="L9" s="1"/>
      <c r="M9" s="268"/>
      <c r="N9" s="97">
        <f>B9+F9</f>
        <v>0.99999999999999856</v>
      </c>
      <c r="R9" s="196">
        <f>B9-F9</f>
        <v>0.69535221617093679</v>
      </c>
      <c r="S9" s="93">
        <f>SUM(C9:E9)*$B$4*$F$4</f>
        <v>8.6993263283650109</v>
      </c>
      <c r="T9" s="9">
        <f>SUM(C9:E9)*$D$4*$H$4</f>
        <v>-6.5344628456059972</v>
      </c>
      <c r="U9" s="272">
        <f t="shared" ref="U9:U16" si="0">S9+T9</f>
        <v>2.1648634827590136</v>
      </c>
      <c r="V9" s="93">
        <f>(U9+W9*F9)/B9</f>
        <v>3.0929680965341748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0.89810327320593009</v>
      </c>
      <c r="C10" s="97">
        <f>1/(1-D4*B4/(1-D4*B4/(1-D4*B4)))</f>
        <v>1.5670510365104713</v>
      </c>
      <c r="D10" s="93">
        <f>C10*D4*C9</f>
        <v>0.98941618523009289</v>
      </c>
      <c r="E10" s="1">
        <f>D10*D4*C8</f>
        <v>0.55916773463552749</v>
      </c>
      <c r="F10" s="1">
        <f>E10*D4</f>
        <v>0.23869931270997463</v>
      </c>
      <c r="G10" s="1">
        <f>F10*D4</f>
        <v>0.10189672679406798</v>
      </c>
      <c r="H10" s="1"/>
      <c r="I10" s="1"/>
      <c r="J10" s="1"/>
      <c r="K10" s="1"/>
      <c r="L10" s="1"/>
      <c r="M10" s="268"/>
      <c r="N10" s="97">
        <f>B10+G10</f>
        <v>0.99999999999999811</v>
      </c>
      <c r="R10" s="196">
        <f>B10-G10</f>
        <v>0.79620654641186206</v>
      </c>
      <c r="S10" s="93">
        <f>SUM(C10:F10)*$B$4*$F$4</f>
        <v>10.921713664517297</v>
      </c>
      <c r="T10" s="9">
        <f>SUM(C10:F10)*$D$4*$H$4</f>
        <v>-8.2037998641842798</v>
      </c>
      <c r="U10" s="272">
        <f t="shared" si="0"/>
        <v>2.717913800333017</v>
      </c>
      <c r="V10" s="93">
        <f>(U10+W10*G10)/B10</f>
        <v>3.480112811917822</v>
      </c>
      <c r="W10" s="9">
        <f t="shared" si="1"/>
        <v>4</v>
      </c>
    </row>
    <row r="11" spans="1:23">
      <c r="A11" s="99">
        <v>5</v>
      </c>
      <c r="B11" s="97">
        <f>C11*B4</f>
        <v>0.92945676784488385</v>
      </c>
      <c r="C11" s="97">
        <f>1/(1-D4*B4/(1-D4*B4/(1-D4*B4/(1-D4*B4))))</f>
        <v>1.6217580259381026</v>
      </c>
      <c r="D11" s="93">
        <f>C11*D4*C10</f>
        <v>1.0848714040724803</v>
      </c>
      <c r="E11" s="1">
        <f>D11*D4*C9</f>
        <v>0.68497406981258557</v>
      </c>
      <c r="F11" s="1">
        <f>E11*D4*C8</f>
        <v>0.38711252617331027</v>
      </c>
      <c r="G11" s="1">
        <f>F11*D4</f>
        <v>0.16525183449510186</v>
      </c>
      <c r="H11" s="1">
        <f>G11*D4</f>
        <v>7.0543232155114169E-2</v>
      </c>
      <c r="I11" s="1"/>
      <c r="J11" s="1"/>
      <c r="K11" s="1"/>
      <c r="L11" s="1"/>
      <c r="M11" s="268"/>
      <c r="N11" s="97">
        <f>B11+H11</f>
        <v>0.999999999999998</v>
      </c>
      <c r="R11" s="196">
        <f>B11-H11</f>
        <v>0.85891353568976969</v>
      </c>
      <c r="S11" s="93">
        <f>SUM(C11:G11)*$B$4*$F$4</f>
        <v>12.841560863904085</v>
      </c>
      <c r="T11" s="9">
        <f>SUM(C11:G11)*$D$4*$H$4</f>
        <v>-9.6458851153983804</v>
      </c>
      <c r="U11" s="272">
        <f t="shared" si="0"/>
        <v>3.195675748505705</v>
      </c>
      <c r="V11" s="93">
        <f>(U11+W11*H11)/B11</f>
        <v>3.8177051714937464</v>
      </c>
      <c r="W11" s="9">
        <f t="shared" si="1"/>
        <v>5</v>
      </c>
    </row>
    <row r="12" spans="1:23">
      <c r="A12" s="99">
        <v>6</v>
      </c>
      <c r="B12" s="97">
        <f>C12*B4</f>
        <v>0.95007924861534121</v>
      </c>
      <c r="C12" s="97">
        <f>1/(1-D4*B4/(1-D4*B4/(1-D4*B4/(1-D4*B4/(1-D4*B4)))))</f>
        <v>1.6577410591046597</v>
      </c>
      <c r="D12" s="93">
        <f>C12*D4*C11</f>
        <v>1.1476562208109395</v>
      </c>
      <c r="E12" s="1">
        <f>D12*D4*C10</f>
        <v>0.7677220619540196</v>
      </c>
      <c r="F12" s="1">
        <f>E12*D4*C9</f>
        <v>0.48472999038181058</v>
      </c>
      <c r="G12" s="1">
        <f>F12*D4*C8</f>
        <v>0.27394475113489813</v>
      </c>
      <c r="H12" s="1">
        <f>G12*D4</f>
        <v>0.11694241238548486</v>
      </c>
      <c r="I12" s="1">
        <f>H12*D4</f>
        <v>4.9920751384656348E-2</v>
      </c>
      <c r="J12" s="1"/>
      <c r="K12" s="1"/>
      <c r="L12" s="1"/>
      <c r="M12" s="268"/>
      <c r="N12" s="97">
        <f>B12+I12</f>
        <v>0.99999999999999756</v>
      </c>
      <c r="R12" s="196">
        <f>B12-I12</f>
        <v>0.90015849723068486</v>
      </c>
      <c r="S12" s="93">
        <f>SUM(C12:H12)*$B$4*$F$4</f>
        <v>14.485087733652202</v>
      </c>
      <c r="T12" s="9">
        <f>SUM(C12:H12)*$D$4*$H$4</f>
        <v>-10.88041349848786</v>
      </c>
      <c r="U12" s="272">
        <f t="shared" si="0"/>
        <v>3.6046742351643424</v>
      </c>
      <c r="V12" s="93">
        <f>(U12+W12*I12)/B12</f>
        <v>4.1093400883792741</v>
      </c>
      <c r="W12" s="9">
        <f t="shared" si="1"/>
        <v>6</v>
      </c>
    </row>
    <row r="13" spans="1:23">
      <c r="A13" s="99">
        <v>7</v>
      </c>
      <c r="B13" s="97">
        <f>C13*B4</f>
        <v>0.96414980215329538</v>
      </c>
      <c r="C13" s="97">
        <f>1/(1-D4*B4/(1-D4*B4/(1-D4*B4/(1-D4*B4/(1-D4*B4/(1-D4*B4))))))</f>
        <v>1.6822919945747183</v>
      </c>
      <c r="D13" s="93">
        <f>C13*D4*C12</f>
        <v>1.1904937986524304</v>
      </c>
      <c r="E13" s="1">
        <f>D13*D4*C11</f>
        <v>0.82418035455925165</v>
      </c>
      <c r="F13" s="1">
        <f>E13*D4*C10</f>
        <v>0.55133360474195436</v>
      </c>
      <c r="G13" s="1">
        <f>F13*D4*C9</f>
        <v>0.34810505802520825</v>
      </c>
      <c r="H13" s="1">
        <f>G13*D4*C8</f>
        <v>0.19673128418235655</v>
      </c>
      <c r="I13" s="1">
        <f>H13*D4</f>
        <v>8.3981280417562143E-2</v>
      </c>
      <c r="J13" s="1">
        <f>I13*D4</f>
        <v>3.5850197846701841E-2</v>
      </c>
      <c r="K13" s="1"/>
      <c r="L13" s="1"/>
      <c r="M13" s="268"/>
      <c r="N13" s="97">
        <f>B13+J13</f>
        <v>0.99999999999999722</v>
      </c>
      <c r="R13" s="196">
        <f>B13-J13</f>
        <v>0.92829960430659353</v>
      </c>
      <c r="S13" s="93">
        <f>SUM(C13:I13)*$B$4*$F$4</f>
        <v>15.879896040945757</v>
      </c>
      <c r="T13" s="9">
        <f>SUM(C13:I13)*$D$4*$H$4</f>
        <v>-11.928117966250404</v>
      </c>
      <c r="U13" s="272">
        <f t="shared" si="0"/>
        <v>3.951778074695353</v>
      </c>
      <c r="V13" s="93">
        <f>(U13+W13*J13)/B13</f>
        <v>4.3590004895878733</v>
      </c>
      <c r="W13" s="9">
        <f t="shared" si="1"/>
        <v>7</v>
      </c>
    </row>
    <row r="14" spans="1:23">
      <c r="A14" s="99">
        <v>8</v>
      </c>
      <c r="B14" s="97">
        <f>C14*B4</f>
        <v>0.97399165488274331</v>
      </c>
      <c r="C14" s="97">
        <f>1/(1-D4*B4/(1-D4*B4/(1-D4*B4/(1-D4*B4/(1-D4*B4/(1-D4*B4/(1-D4*B4)))))))</f>
        <v>1.6994645024376624</v>
      </c>
      <c r="D14" s="93">
        <f>C14*D4*C13</f>
        <v>1.220457163722964</v>
      </c>
      <c r="E14" s="1">
        <f>D14*D4*C12</f>
        <v>0.8636709261048503</v>
      </c>
      <c r="F14" s="1">
        <f>E14*D4*C11</f>
        <v>0.59792046872092242</v>
      </c>
      <c r="G14" s="1">
        <f>F14*D4*C10</f>
        <v>0.39997756018486341</v>
      </c>
      <c r="H14" s="1">
        <f>G14*D4*C9</f>
        <v>0.25254076769381789</v>
      </c>
      <c r="I14" s="1">
        <f>H14*D4*C8</f>
        <v>0.14272320493891008</v>
      </c>
      <c r="J14" s="1">
        <f>I14*D4</f>
        <v>6.0926138645836916E-2</v>
      </c>
      <c r="K14" s="1">
        <f>J14*D4</f>
        <v>2.600834511725399E-2</v>
      </c>
      <c r="L14" s="1"/>
      <c r="M14" s="268"/>
      <c r="N14" s="97">
        <f>B14+K14</f>
        <v>0.99999999999999734</v>
      </c>
      <c r="R14" s="196">
        <f>B14-K14</f>
        <v>0.94798330976548928</v>
      </c>
      <c r="S14" s="93">
        <f>SUM(C14:J14)*$B$4*$F$4</f>
        <v>17.053890470362212</v>
      </c>
      <c r="T14" s="9">
        <f>SUM(C14:J14)*$D$4*$H$4</f>
        <v>-12.809959006625769</v>
      </c>
      <c r="U14" s="272">
        <f t="shared" si="0"/>
        <v>4.2439314637364429</v>
      </c>
      <c r="V14" s="93">
        <f>(U14+W14*K14)/B14</f>
        <v>4.5708792291556559</v>
      </c>
      <c r="W14" s="9">
        <f t="shared" si="1"/>
        <v>8</v>
      </c>
    </row>
    <row r="15" spans="1:23">
      <c r="A15" s="99">
        <v>9</v>
      </c>
      <c r="B15" s="97">
        <f>C15*B4</f>
        <v>0.98099596304215297</v>
      </c>
      <c r="C15" s="97">
        <f>1/(1-D4*B4/(1-D4*B4/(1-D4*B4/(1-D4*B4/(1-D4*B4/(1-D4*B4/(1-D4*B4/(1-D4*B4))))))))</f>
        <v>1.71168593474807</v>
      </c>
      <c r="D15" s="93">
        <f>C15*D4*C14</f>
        <v>1.2417816692013843</v>
      </c>
      <c r="E15" s="1">
        <f>D15*D4*C13</f>
        <v>0.89177581042901521</v>
      </c>
      <c r="F15" s="1">
        <f>E15*D4*C12</f>
        <v>0.63107568455877538</v>
      </c>
      <c r="G15" s="1">
        <f>F15*D4*C11</f>
        <v>0.43689449037207895</v>
      </c>
      <c r="H15" s="1">
        <f>G15*D4*C10</f>
        <v>0.29225959213447922</v>
      </c>
      <c r="I15" s="1">
        <f>H15*D4*C9</f>
        <v>0.18452900640078612</v>
      </c>
      <c r="J15" s="1">
        <f>I15*D4*C8</f>
        <v>0.10428641457858986</v>
      </c>
      <c r="K15" s="1">
        <f>J15*D4</f>
        <v>4.4518118523277292E-2</v>
      </c>
      <c r="L15" s="1">
        <f>K15*D4</f>
        <v>1.9004036957844018E-2</v>
      </c>
      <c r="M15" s="268"/>
      <c r="N15" s="97">
        <f>B15+L15</f>
        <v>0.999999999999997</v>
      </c>
      <c r="R15" s="196">
        <f>B15-L15</f>
        <v>0.96199192608430895</v>
      </c>
      <c r="S15" s="93">
        <f>SUM(C15:K15)*$B$4*$F$4</f>
        <v>18.03435680420823</v>
      </c>
      <c r="T15" s="9">
        <f>SUM(C15:K15)*$D$4*$H$4</f>
        <v>-13.546432221683155</v>
      </c>
      <c r="U15" s="272">
        <f t="shared" si="0"/>
        <v>4.4879245825250749</v>
      </c>
      <c r="V15" s="93">
        <f>(U15+W15*L15)/B15</f>
        <v>4.7492151758686463</v>
      </c>
      <c r="W15" s="9">
        <f t="shared" si="1"/>
        <v>9</v>
      </c>
    </row>
    <row r="16" spans="1:23" ht="17" thickBot="1">
      <c r="A16" s="100">
        <v>10</v>
      </c>
      <c r="B16" s="151">
        <f>C16*B4</f>
        <v>0.98604250663273996</v>
      </c>
      <c r="C16" s="151">
        <f>1/(1-D4*B4/(1-D4*B4/(1-D4*B4/(1-D4*B4/(1-D4*B4/(1-D4*B4/(1-D4*B4/(1-D4*B4/(1-D4*B4)))))))))</f>
        <v>1.7204913712723073</v>
      </c>
      <c r="D16" s="94">
        <f>C16*D4*C15</f>
        <v>1.2571457913952351</v>
      </c>
      <c r="E16" s="111">
        <f>D16*D4*C14</f>
        <v>0.91202513707518251</v>
      </c>
      <c r="F16" s="111">
        <f>E16*D4*C13</f>
        <v>0.65496373148261944</v>
      </c>
      <c r="G16" s="111">
        <f>F16*D4*C12</f>
        <v>0.46349282002582975</v>
      </c>
      <c r="H16" s="111">
        <f>G16*D4*C11</f>
        <v>0.32087666242105539</v>
      </c>
      <c r="I16" s="111">
        <f>H16*D4*C10</f>
        <v>0.21464972562319104</v>
      </c>
      <c r="J16" s="111">
        <f>I16*D4*C9</f>
        <v>0.13552711924412467</v>
      </c>
      <c r="K16" s="111">
        <f>J16*D4*C8</f>
        <v>7.6593038784576462E-2</v>
      </c>
      <c r="L16" s="111">
        <f>K16*D4</f>
        <v>3.2696281605310663E-2</v>
      </c>
      <c r="M16" s="270">
        <f>L16*D4</f>
        <v>1.39574933672569E-2</v>
      </c>
      <c r="N16" s="151">
        <f>B16+M16</f>
        <v>0.99999999999999689</v>
      </c>
      <c r="R16" s="197">
        <f>B16-M16</f>
        <v>0.97208501326548302</v>
      </c>
      <c r="S16" s="94">
        <f>SUM(C16:L16)*$B$4*$F$4</f>
        <v>18.84723344299357</v>
      </c>
      <c r="T16" s="10">
        <f>SUM(C16:L16)*$D$4*$H$4</f>
        <v>-14.157021133250311</v>
      </c>
      <c r="U16" s="273">
        <f t="shared" si="0"/>
        <v>4.6902123097432593</v>
      </c>
      <c r="V16" s="94">
        <f>(U16+W16*M16)/B16</f>
        <v>4.8981531839932373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7</v>
      </c>
      <c r="D19" s="57">
        <f>SUM($C$19:C19)</f>
        <v>7</v>
      </c>
      <c r="E19" s="57">
        <f t="shared" ref="E19:E28" si="3">D19/R7</f>
        <v>47.868616645061827</v>
      </c>
      <c r="F19" s="8">
        <f t="shared" ref="F19:F28" si="4">U7/E19</f>
        <v>1.6926940307885406E-2</v>
      </c>
    </row>
    <row r="20" spans="1:6">
      <c r="A20" s="97">
        <v>2</v>
      </c>
      <c r="B20" s="93">
        <f>C19</f>
        <v>7</v>
      </c>
      <c r="C20" s="1">
        <f t="shared" si="2"/>
        <v>49</v>
      </c>
      <c r="D20" s="9">
        <f>SUM($C$19:C20)</f>
        <v>56</v>
      </c>
      <c r="E20" s="9">
        <f t="shared" si="3"/>
        <v>108.21368390847836</v>
      </c>
      <c r="F20" s="9">
        <f t="shared" si="4"/>
        <v>1.4144565497305151E-2</v>
      </c>
    </row>
    <row r="21" spans="1:6">
      <c r="A21" s="97">
        <v>3</v>
      </c>
      <c r="B21" s="93">
        <f t="shared" ref="B21:B28" si="5">C20</f>
        <v>49</v>
      </c>
      <c r="C21" s="1">
        <f t="shared" si="2"/>
        <v>343</v>
      </c>
      <c r="D21" s="9">
        <f>SUM($C$19:C21)</f>
        <v>399</v>
      </c>
      <c r="E21" s="9">
        <f t="shared" si="3"/>
        <v>573.80992067179204</v>
      </c>
      <c r="F21" s="9">
        <f t="shared" si="4"/>
        <v>3.7727885224160718E-3</v>
      </c>
    </row>
    <row r="22" spans="1:6">
      <c r="A22" s="97">
        <v>4</v>
      </c>
      <c r="B22" s="93">
        <f t="shared" si="5"/>
        <v>343</v>
      </c>
      <c r="C22" s="1">
        <f t="shared" si="2"/>
        <v>2401</v>
      </c>
      <c r="D22" s="9">
        <f>SUM($C$19:C22)</f>
        <v>2800</v>
      </c>
      <c r="E22" s="9">
        <f t="shared" si="3"/>
        <v>3516.6754312914363</v>
      </c>
      <c r="F22" s="9">
        <f t="shared" si="4"/>
        <v>7.7286455728867523E-4</v>
      </c>
    </row>
    <row r="23" spans="1:6">
      <c r="A23" s="97">
        <v>5</v>
      </c>
      <c r="B23" s="93">
        <f t="shared" si="5"/>
        <v>2401</v>
      </c>
      <c r="C23" s="1">
        <f t="shared" si="2"/>
        <v>16807</v>
      </c>
      <c r="D23" s="9">
        <f>SUM($C$19:C23)</f>
        <v>19607</v>
      </c>
      <c r="E23" s="9">
        <f t="shared" si="3"/>
        <v>22827.676110906974</v>
      </c>
      <c r="F23" s="9">
        <f t="shared" si="4"/>
        <v>1.3999128658474455E-4</v>
      </c>
    </row>
    <row r="24" spans="1:6">
      <c r="A24" s="97">
        <v>6</v>
      </c>
      <c r="B24" s="93">
        <f t="shared" si="5"/>
        <v>16807</v>
      </c>
      <c r="C24" s="1">
        <f t="shared" si="2"/>
        <v>117649</v>
      </c>
      <c r="D24" s="9">
        <f>SUM($C$19:C24)</f>
        <v>137256</v>
      </c>
      <c r="E24" s="9">
        <f t="shared" si="3"/>
        <v>152479.81374642873</v>
      </c>
      <c r="F24" s="9">
        <f t="shared" si="4"/>
        <v>2.3640337344317937E-5</v>
      </c>
    </row>
    <row r="25" spans="1:6">
      <c r="A25" s="97">
        <v>7</v>
      </c>
      <c r="B25" s="93">
        <f t="shared" si="5"/>
        <v>117649</v>
      </c>
      <c r="C25" s="1">
        <f t="shared" si="2"/>
        <v>823543</v>
      </c>
      <c r="D25" s="9">
        <f>SUM($C$19:C25)</f>
        <v>960799</v>
      </c>
      <c r="E25" s="9">
        <f t="shared" si="3"/>
        <v>1035009.5977016842</v>
      </c>
      <c r="F25" s="9">
        <f t="shared" si="4"/>
        <v>3.8181076614850437E-6</v>
      </c>
    </row>
    <row r="26" spans="1:6">
      <c r="A26" s="97">
        <v>8</v>
      </c>
      <c r="B26" s="93">
        <f t="shared" si="5"/>
        <v>823543</v>
      </c>
      <c r="C26" s="1">
        <f t="shared" si="2"/>
        <v>5764801</v>
      </c>
      <c r="D26" s="9">
        <f>SUM($C$19:C26)</f>
        <v>6725600</v>
      </c>
      <c r="E26" s="9">
        <f t="shared" si="3"/>
        <v>7094639.6742615318</v>
      </c>
      <c r="F26" s="9">
        <f t="shared" si="4"/>
        <v>5.981884434713291E-7</v>
      </c>
    </row>
    <row r="27" spans="1:6">
      <c r="A27" s="97">
        <v>9</v>
      </c>
      <c r="B27" s="93">
        <f t="shared" si="5"/>
        <v>5764801</v>
      </c>
      <c r="C27" s="1">
        <f t="shared" si="2"/>
        <v>40353607</v>
      </c>
      <c r="D27" s="9">
        <f>SUM($C$19:C27)</f>
        <v>47079207</v>
      </c>
      <c r="E27" s="9">
        <f t="shared" si="3"/>
        <v>48939295.355243951</v>
      </c>
      <c r="F27" s="9">
        <f t="shared" si="4"/>
        <v>9.1703906849246947E-8</v>
      </c>
    </row>
    <row r="28" spans="1:6" ht="17" thickBot="1">
      <c r="A28" s="151">
        <v>10</v>
      </c>
      <c r="B28" s="94">
        <f t="shared" si="5"/>
        <v>40353607</v>
      </c>
      <c r="C28" s="111">
        <f t="shared" si="2"/>
        <v>282475249</v>
      </c>
      <c r="D28" s="10">
        <f>SUM($C$19:C28)</f>
        <v>329554456</v>
      </c>
      <c r="E28" s="10">
        <f t="shared" si="3"/>
        <v>339018142.96358919</v>
      </c>
      <c r="F28" s="10">
        <f t="shared" si="4"/>
        <v>1.3834694122098922E-8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7</v>
      </c>
      <c r="D31" s="57">
        <f>SUM($C$31:C31)</f>
        <v>7</v>
      </c>
      <c r="E31" s="9">
        <f t="shared" ref="E31:E40" si="7">D31/R7</f>
        <v>47.868616645061827</v>
      </c>
      <c r="F31" s="8">
        <f t="shared" ref="F31:F40" si="8">U7/E31</f>
        <v>1.6926940307885406E-2</v>
      </c>
    </row>
    <row r="32" spans="1:6">
      <c r="A32" s="97">
        <v>2</v>
      </c>
      <c r="B32" s="93">
        <f t="shared" ref="B32:B40" si="9">B31*($O$2+1)</f>
        <v>8</v>
      </c>
      <c r="C32" s="1">
        <f t="shared" si="6"/>
        <v>56</v>
      </c>
      <c r="D32" s="9">
        <f>SUM($C$31:C32)</f>
        <v>63</v>
      </c>
      <c r="E32" s="9">
        <f t="shared" si="7"/>
        <v>121.74039439703816</v>
      </c>
      <c r="F32" s="9">
        <f t="shared" si="8"/>
        <v>1.2572947108715688E-2</v>
      </c>
    </row>
    <row r="33" spans="1:6">
      <c r="A33" s="97">
        <v>3</v>
      </c>
      <c r="B33" s="93">
        <f t="shared" si="9"/>
        <v>64</v>
      </c>
      <c r="C33" s="1">
        <f t="shared" si="6"/>
        <v>448</v>
      </c>
      <c r="D33" s="9">
        <f>SUM($C$31:C33)</f>
        <v>511</v>
      </c>
      <c r="E33" s="9">
        <f t="shared" si="7"/>
        <v>734.87937208843539</v>
      </c>
      <c r="F33" s="9">
        <f t="shared" si="8"/>
        <v>2.945875969557755E-3</v>
      </c>
    </row>
    <row r="34" spans="1:6">
      <c r="A34" s="97">
        <v>4</v>
      </c>
      <c r="B34" s="93">
        <f t="shared" si="9"/>
        <v>512</v>
      </c>
      <c r="C34" s="1">
        <f t="shared" si="6"/>
        <v>3584</v>
      </c>
      <c r="D34" s="9">
        <f>SUM($C$31:C34)</f>
        <v>4095</v>
      </c>
      <c r="E34" s="9">
        <f t="shared" si="7"/>
        <v>5143.1378182637254</v>
      </c>
      <c r="F34" s="9">
        <f t="shared" si="8"/>
        <v>5.2845439814610271E-4</v>
      </c>
    </row>
    <row r="35" spans="1:6">
      <c r="A35" s="97">
        <v>5</v>
      </c>
      <c r="B35" s="93">
        <f t="shared" si="9"/>
        <v>4096</v>
      </c>
      <c r="C35" s="1">
        <f t="shared" si="6"/>
        <v>28672</v>
      </c>
      <c r="D35" s="9">
        <f>SUM($C$31:C35)</f>
        <v>32767</v>
      </c>
      <c r="E35" s="9">
        <f t="shared" si="7"/>
        <v>38149.35804182633</v>
      </c>
      <c r="F35" s="9">
        <f t="shared" si="8"/>
        <v>8.3767484239237222E-5</v>
      </c>
    </row>
    <row r="36" spans="1:6">
      <c r="A36" s="97">
        <v>6</v>
      </c>
      <c r="B36" s="93">
        <f t="shared" si="9"/>
        <v>32768</v>
      </c>
      <c r="C36" s="1">
        <f t="shared" si="6"/>
        <v>229376</v>
      </c>
      <c r="D36" s="9">
        <f>SUM($C$31:C36)</f>
        <v>262143</v>
      </c>
      <c r="E36" s="9">
        <f t="shared" si="7"/>
        <v>291218.71404477808</v>
      </c>
      <c r="F36" s="9">
        <f t="shared" si="8"/>
        <v>1.2377893525792041E-5</v>
      </c>
    </row>
    <row r="37" spans="1:6">
      <c r="A37" s="97">
        <v>7</v>
      </c>
      <c r="B37" s="93">
        <f t="shared" si="9"/>
        <v>262144</v>
      </c>
      <c r="C37" s="1">
        <f t="shared" si="6"/>
        <v>1835008</v>
      </c>
      <c r="D37" s="9">
        <f>SUM($C$31:C37)</f>
        <v>2097151</v>
      </c>
      <c r="E37" s="9">
        <f t="shared" si="7"/>
        <v>2259131.631933094</v>
      </c>
      <c r="F37" s="9">
        <f t="shared" si="8"/>
        <v>1.7492464887111934E-6</v>
      </c>
    </row>
    <row r="38" spans="1:6">
      <c r="A38" s="97">
        <v>8</v>
      </c>
      <c r="B38" s="93">
        <f t="shared" si="9"/>
        <v>2097152</v>
      </c>
      <c r="C38" s="1">
        <f t="shared" si="6"/>
        <v>14680064</v>
      </c>
      <c r="D38" s="9">
        <f>SUM($C$31:C38)</f>
        <v>16777215</v>
      </c>
      <c r="E38" s="9">
        <f t="shared" si="7"/>
        <v>17697795.759875059</v>
      </c>
      <c r="F38" s="9">
        <f t="shared" si="8"/>
        <v>2.3980000228946046E-7</v>
      </c>
    </row>
    <row r="39" spans="1:6">
      <c r="A39" s="97">
        <v>9</v>
      </c>
      <c r="B39" s="93">
        <f t="shared" si="9"/>
        <v>16777216</v>
      </c>
      <c r="C39" s="1">
        <f t="shared" si="6"/>
        <v>117440512</v>
      </c>
      <c r="D39" s="9">
        <f>SUM($C$31:C39)</f>
        <v>134217727</v>
      </c>
      <c r="E39" s="9">
        <f t="shared" si="7"/>
        <v>139520637.71087945</v>
      </c>
      <c r="F39" s="9">
        <f t="shared" si="8"/>
        <v>3.2166743616991928E-8</v>
      </c>
    </row>
    <row r="40" spans="1:6" ht="17" thickBot="1">
      <c r="A40" s="151">
        <v>10</v>
      </c>
      <c r="B40" s="94">
        <f t="shared" si="9"/>
        <v>134217728</v>
      </c>
      <c r="C40" s="111">
        <f t="shared" si="6"/>
        <v>939524096</v>
      </c>
      <c r="D40" s="10">
        <f>SUM($C$31:C40)</f>
        <v>1073741823</v>
      </c>
      <c r="E40" s="9">
        <f t="shared" si="7"/>
        <v>1104576048.7480674</v>
      </c>
      <c r="F40" s="10">
        <f t="shared" si="8"/>
        <v>4.2461651373476473E-9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7</v>
      </c>
      <c r="D43" s="57">
        <f>SUM(C43:C43)</f>
        <v>7</v>
      </c>
      <c r="E43" s="57">
        <f t="shared" ref="E43:E52" si="11">D43/R7</f>
        <v>47.868616645061827</v>
      </c>
      <c r="F43" s="8">
        <f t="shared" ref="F43:F52" si="12">U7/E43</f>
        <v>1.6926940307885406E-2</v>
      </c>
    </row>
    <row r="44" spans="1:6">
      <c r="A44" s="97">
        <v>2</v>
      </c>
      <c r="B44" s="93">
        <f t="shared" ref="B44:B52" si="13">B43*$O$2*2</f>
        <v>14</v>
      </c>
      <c r="C44" s="1">
        <f t="shared" si="10"/>
        <v>98</v>
      </c>
      <c r="D44" s="9">
        <f>SUM($C$43:C44)</f>
        <v>105</v>
      </c>
      <c r="E44" s="9">
        <f t="shared" si="11"/>
        <v>202.90065732839693</v>
      </c>
      <c r="F44" s="9">
        <f t="shared" si="12"/>
        <v>7.5437682652294133E-3</v>
      </c>
    </row>
    <row r="45" spans="1:6">
      <c r="A45" s="97">
        <v>3</v>
      </c>
      <c r="B45" s="93">
        <f t="shared" si="13"/>
        <v>196</v>
      </c>
      <c r="C45" s="1">
        <f t="shared" si="10"/>
        <v>1372</v>
      </c>
      <c r="D45" s="9">
        <f>SUM($C$43:C45)</f>
        <v>1477</v>
      </c>
      <c r="E45" s="9">
        <f t="shared" si="11"/>
        <v>2124.1033905569843</v>
      </c>
      <c r="F45" s="9">
        <f t="shared" si="12"/>
        <v>1.0191893164820669E-3</v>
      </c>
    </row>
    <row r="46" spans="1:6">
      <c r="A46" s="97">
        <v>4</v>
      </c>
      <c r="B46" s="93">
        <f t="shared" si="13"/>
        <v>2744</v>
      </c>
      <c r="C46" s="1">
        <f t="shared" si="10"/>
        <v>19208</v>
      </c>
      <c r="D46" s="9">
        <f>SUM($C$43:C46)</f>
        <v>20685</v>
      </c>
      <c r="E46" s="9">
        <f t="shared" si="11"/>
        <v>25979.439748665485</v>
      </c>
      <c r="F46" s="9">
        <f t="shared" si="12"/>
        <v>1.0461787577511679E-4</v>
      </c>
    </row>
    <row r="47" spans="1:6">
      <c r="A47" s="97">
        <v>5</v>
      </c>
      <c r="B47" s="93">
        <f t="shared" si="13"/>
        <v>38416</v>
      </c>
      <c r="C47" s="1">
        <f t="shared" si="10"/>
        <v>268912</v>
      </c>
      <c r="D47" s="9">
        <f>SUM($C$43:C47)</f>
        <v>289597</v>
      </c>
      <c r="E47" s="9">
        <f t="shared" si="11"/>
        <v>337166.65061918332</v>
      </c>
      <c r="F47" s="9">
        <f t="shared" si="12"/>
        <v>9.478030352756024E-6</v>
      </c>
    </row>
    <row r="48" spans="1:6">
      <c r="A48" s="97">
        <v>6</v>
      </c>
      <c r="B48" s="93">
        <f t="shared" si="13"/>
        <v>537824</v>
      </c>
      <c r="C48" s="1">
        <f t="shared" si="10"/>
        <v>3764768</v>
      </c>
      <c r="D48" s="9">
        <f>SUM($C$43:C48)</f>
        <v>4054365</v>
      </c>
      <c r="E48" s="9">
        <f t="shared" si="11"/>
        <v>4504056.799411607</v>
      </c>
      <c r="F48" s="9">
        <f t="shared" si="12"/>
        <v>8.0031722416006021E-7</v>
      </c>
    </row>
    <row r="49" spans="1:6">
      <c r="A49" s="97">
        <v>7</v>
      </c>
      <c r="B49" s="93">
        <f t="shared" si="13"/>
        <v>7529536</v>
      </c>
      <c r="C49" s="1">
        <f t="shared" si="10"/>
        <v>52706752</v>
      </c>
      <c r="D49" s="9">
        <f>SUM($C$43:C49)</f>
        <v>56761117</v>
      </c>
      <c r="E49" s="9">
        <f t="shared" si="11"/>
        <v>61145256.053834595</v>
      </c>
      <c r="F49" s="9">
        <f t="shared" si="12"/>
        <v>6.4629348697404399E-8</v>
      </c>
    </row>
    <row r="50" spans="1:6">
      <c r="A50" s="97">
        <v>8</v>
      </c>
      <c r="B50" s="93">
        <f t="shared" si="13"/>
        <v>105413504</v>
      </c>
      <c r="C50" s="1">
        <f t="shared" si="10"/>
        <v>737894528</v>
      </c>
      <c r="D50" s="9">
        <f>SUM($C$43:C50)</f>
        <v>794655645</v>
      </c>
      <c r="E50" s="9">
        <f t="shared" si="11"/>
        <v>838259109.43155813</v>
      </c>
      <c r="F50" s="9">
        <f t="shared" si="12"/>
        <v>5.0627919410435582E-9</v>
      </c>
    </row>
    <row r="51" spans="1:6">
      <c r="A51" s="97">
        <v>9</v>
      </c>
      <c r="B51" s="93">
        <f t="shared" si="13"/>
        <v>1475789056</v>
      </c>
      <c r="C51" s="1">
        <f t="shared" si="10"/>
        <v>10330523392</v>
      </c>
      <c r="D51" s="9">
        <f>SUM($C$43:C51)</f>
        <v>11125179037</v>
      </c>
      <c r="E51" s="9">
        <f t="shared" si="11"/>
        <v>11564732234.587372</v>
      </c>
      <c r="F51" s="9">
        <f t="shared" si="12"/>
        <v>3.8806990870940846E-10</v>
      </c>
    </row>
    <row r="52" spans="1:6" ht="17" thickBot="1">
      <c r="A52" s="151">
        <v>10</v>
      </c>
      <c r="B52" s="94">
        <f t="shared" si="13"/>
        <v>20661046784</v>
      </c>
      <c r="C52" s="111">
        <f t="shared" si="10"/>
        <v>144627327488</v>
      </c>
      <c r="D52" s="10">
        <f>SUM($C$43:C52)</f>
        <v>155752506525</v>
      </c>
      <c r="E52" s="10">
        <f t="shared" si="11"/>
        <v>160225190594.99472</v>
      </c>
      <c r="F52" s="10">
        <f t="shared" si="12"/>
        <v>2.9272627433465366E-11</v>
      </c>
    </row>
  </sheetData>
  <conditionalFormatting sqref="F43:F52">
    <cfRule type="cellIs" dxfId="395" priority="47" operator="equal">
      <formula>MAX($F$43:$F$52)</formula>
    </cfRule>
  </conditionalFormatting>
  <conditionalFormatting sqref="F19:F28">
    <cfRule type="cellIs" dxfId="394" priority="45" operator="equal">
      <formula>MAX($F$19:$F$28)</formula>
    </cfRule>
  </conditionalFormatting>
  <conditionalFormatting sqref="E31:E40">
    <cfRule type="cellIs" dxfId="393" priority="41" stopIfTrue="1" operator="lessThan">
      <formula>0</formula>
    </cfRule>
    <cfRule type="cellIs" dxfId="392" priority="42" operator="equal">
      <formula>MIN($E$31:$E$40)</formula>
    </cfRule>
  </conditionalFormatting>
  <conditionalFormatting sqref="E19:E28">
    <cfRule type="cellIs" dxfId="391" priority="37" stopIfTrue="1" operator="lessThan">
      <formula>0</formula>
    </cfRule>
    <cfRule type="cellIs" dxfId="390" priority="38" operator="equal">
      <formula>MIN($E$19:$E$28)</formula>
    </cfRule>
  </conditionalFormatting>
  <conditionalFormatting sqref="E43:E52">
    <cfRule type="cellIs" dxfId="389" priority="33" stopIfTrue="1" operator="lessThan">
      <formula>0</formula>
    </cfRule>
    <cfRule type="cellIs" dxfId="388" priority="34" operator="equal">
      <formula>MIN($E$43:$E$52)</formula>
    </cfRule>
  </conditionalFormatting>
  <conditionalFormatting sqref="F31:F40">
    <cfRule type="cellIs" dxfId="387" priority="19" operator="lessThanOrEqual">
      <formula>0</formula>
    </cfRule>
    <cfRule type="cellIs" dxfId="386" priority="20" operator="equal">
      <formula>MAX($F$31:$F$40)</formula>
    </cfRule>
  </conditionalFormatting>
  <conditionalFormatting sqref="S7:T16">
    <cfRule type="cellIs" dxfId="385" priority="1" operator="lessThanOrEqual">
      <formula>0</formula>
    </cfRule>
    <cfRule type="cellIs" dxfId="384" priority="2" operator="greaterThan">
      <formula>0</formula>
    </cfRule>
  </conditionalFormatting>
  <conditionalFormatting sqref="U7:U16">
    <cfRule type="cellIs" dxfId="383" priority="3" operator="lessThanOrEqual">
      <formula>0</formula>
    </cfRule>
    <cfRule type="cellIs" dxfId="382" priority="4" operator="greaterThan">
      <formula>0</formula>
    </cfRule>
  </conditionalFormatting>
  <conditionalFormatting sqref="R7:R16">
    <cfRule type="cellIs" dxfId="381" priority="5" operator="lessThanOrEqual">
      <formula>0</formula>
    </cfRule>
    <cfRule type="cellIs" dxfId="380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0.99999999999999911</v>
      </c>
    </row>
    <row r="2" spans="1:23">
      <c r="A2" t="s">
        <v>40</v>
      </c>
      <c r="B2" s="155" t="s">
        <v>125</v>
      </c>
      <c r="C2" s="161">
        <f>Analysis!B15</f>
        <v>0.57538949746049273</v>
      </c>
      <c r="D2" s="155" t="s">
        <v>126</v>
      </c>
      <c r="E2" s="161">
        <f>Analysis!K15</f>
        <v>0.42461050253950633</v>
      </c>
      <c r="F2" s="155" t="s">
        <v>47</v>
      </c>
      <c r="G2" s="161">
        <f>Analysis!S15</f>
        <v>6.6373021218393484</v>
      </c>
      <c r="H2" t="s">
        <v>156</v>
      </c>
      <c r="I2" s="175">
        <f>Analysis!T15</f>
        <v>-6.6934485652067224</v>
      </c>
      <c r="J2" t="s">
        <v>48</v>
      </c>
      <c r="K2" s="175">
        <f>C2*G2+E2*I2</f>
        <v>0.97692537338384078</v>
      </c>
      <c r="L2" t="s">
        <v>47</v>
      </c>
      <c r="M2" s="182">
        <v>1</v>
      </c>
      <c r="N2" t="s">
        <v>156</v>
      </c>
      <c r="O2" s="182">
        <v>8</v>
      </c>
    </row>
    <row r="4" spans="1:23">
      <c r="A4" t="s">
        <v>123</v>
      </c>
      <c r="B4">
        <f>$C$2</f>
        <v>0.57538949746049273</v>
      </c>
      <c r="C4" t="s">
        <v>124</v>
      </c>
      <c r="D4">
        <f>$E$2</f>
        <v>0.42461050253950633</v>
      </c>
      <c r="E4" t="s">
        <v>47</v>
      </c>
      <c r="F4">
        <f>G2</f>
        <v>6.6373021218393484</v>
      </c>
      <c r="G4" t="s">
        <v>156</v>
      </c>
      <c r="H4">
        <f>I2</f>
        <v>-6.6934485652067224</v>
      </c>
      <c r="I4" t="s">
        <v>48</v>
      </c>
      <c r="J4">
        <f>K2</f>
        <v>0.97692537338384078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0.57538949746049273</v>
      </c>
      <c r="C7" s="95">
        <v>1</v>
      </c>
      <c r="D7" s="109">
        <f>C7*D4</f>
        <v>0.42461050253950633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0.99999999999999911</v>
      </c>
      <c r="R7" s="195">
        <f>B7-D7</f>
        <v>0.1507789949209864</v>
      </c>
      <c r="S7" s="109">
        <f>SUM(C7)*$B$4*$F$4</f>
        <v>3.8190339323786047</v>
      </c>
      <c r="T7" s="57">
        <f>SUM(C7)*$D$4*$H$4</f>
        <v>-2.8421085589947639</v>
      </c>
      <c r="U7" s="271">
        <f>S7+T7</f>
        <v>0.97692537338384078</v>
      </c>
      <c r="V7" s="109">
        <f>(U7+W7*D7)/B7</f>
        <v>2.4358037157596524</v>
      </c>
      <c r="W7" s="57">
        <f>COUNT(D7:M7)</f>
        <v>1</v>
      </c>
    </row>
    <row r="8" spans="1:23">
      <c r="A8" s="99">
        <v>2</v>
      </c>
      <c r="B8" s="97">
        <f>C8*B4</f>
        <v>0.7614159093636913</v>
      </c>
      <c r="C8" s="97">
        <f>1/(1-B4*D4)</f>
        <v>1.3233051919164922</v>
      </c>
      <c r="D8" s="93">
        <f>C8*D4</f>
        <v>0.56188928255279957</v>
      </c>
      <c r="E8" s="1">
        <f>D8*D4</f>
        <v>0.23858409063630689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0.99999999999999822</v>
      </c>
      <c r="R8" s="196">
        <f>B8-E8</f>
        <v>0.52283181872738438</v>
      </c>
      <c r="S8" s="93">
        <f>SUM(C8:D8)*$B$4*$F$4</f>
        <v>7.1996216671308764</v>
      </c>
      <c r="T8" s="9">
        <f>SUM(C8:D8)*$D$4*$H$4</f>
        <v>-5.3579273512588097</v>
      </c>
      <c r="U8" s="272">
        <f>S8+T8</f>
        <v>1.8416943158720667</v>
      </c>
      <c r="V8" s="93">
        <f>(U8+W8*E8)/B8</f>
        <v>3.0454610530564481</v>
      </c>
      <c r="W8" s="9">
        <f>COUNT(D8:M8)</f>
        <v>2</v>
      </c>
    </row>
    <row r="9" spans="1:23">
      <c r="A9" s="99">
        <v>3</v>
      </c>
      <c r="B9" s="97">
        <f>C9*B4</f>
        <v>0.8502939443115789</v>
      </c>
      <c r="C9" s="97">
        <f>1/(1-D4*B4/(1-D4*B4))</f>
        <v>1.4777710543282232</v>
      </c>
      <c r="D9" s="93">
        <f>C9*D4*C8</f>
        <v>0.83034371749377966</v>
      </c>
      <c r="E9" s="1">
        <f>D9*(D4)</f>
        <v>0.35257266316555563</v>
      </c>
      <c r="F9" s="1">
        <f>E9*D4</f>
        <v>0.14970605568841866</v>
      </c>
      <c r="G9" s="1"/>
      <c r="H9" s="1"/>
      <c r="I9" s="1"/>
      <c r="J9" s="1"/>
      <c r="K9" s="1"/>
      <c r="L9" s="1"/>
      <c r="M9" s="268"/>
      <c r="N9" s="97">
        <f>B9+F9</f>
        <v>0.99999999999999756</v>
      </c>
      <c r="R9" s="196">
        <f>B9-F9</f>
        <v>0.70058788862316024</v>
      </c>
      <c r="S9" s="93">
        <f>SUM(C9:E9)*$B$4*$F$4</f>
        <v>10.16125559767088</v>
      </c>
      <c r="T9" s="9">
        <f>SUM(C9:E9)*$D$4*$H$4</f>
        <v>-7.5619625317879651</v>
      </c>
      <c r="U9" s="272">
        <f t="shared" ref="U9:U16" si="0">S9+T9</f>
        <v>2.5992930658829154</v>
      </c>
      <c r="V9" s="93">
        <f>(U9+W9*F9)/B9</f>
        <v>3.5851263593512339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0.90051468712486349</v>
      </c>
      <c r="C10" s="97">
        <f>1/(1-D4*B4/(1-D4*B4/(1-D4*B4)))</f>
        <v>1.5650523534046508</v>
      </c>
      <c r="D10" s="93">
        <f>C10*D4*C9</f>
        <v>0.98203452773909605</v>
      </c>
      <c r="E10" s="1">
        <f>D10*D4*C8</f>
        <v>0.55179467623339806</v>
      </c>
      <c r="F10" s="1">
        <f>E10*D4</f>
        <v>0.23429781477408734</v>
      </c>
      <c r="G10" s="1">
        <f>F10*D4</f>
        <v>9.9485312875133403E-2</v>
      </c>
      <c r="H10" s="1"/>
      <c r="I10" s="1"/>
      <c r="J10" s="1"/>
      <c r="K10" s="1"/>
      <c r="L10" s="1"/>
      <c r="M10" s="268"/>
      <c r="N10" s="97">
        <f>B10+G10</f>
        <v>0.99999999999999689</v>
      </c>
      <c r="R10" s="196">
        <f>B10-G10</f>
        <v>0.80102937424973009</v>
      </c>
      <c r="S10" s="93">
        <f>SUM(C10:F10)*$B$4*$F$4</f>
        <v>12.729525124949969</v>
      </c>
      <c r="T10" s="9">
        <f>SUM(C10:F10)*$D$4*$H$4</f>
        <v>-9.4732576222558116</v>
      </c>
      <c r="U10" s="272">
        <f t="shared" si="0"/>
        <v>3.2562675026941577</v>
      </c>
      <c r="V10" s="93">
        <f>(U10+W10*G10)/B10</f>
        <v>4.0579113327532061</v>
      </c>
      <c r="W10" s="9">
        <f t="shared" si="1"/>
        <v>4</v>
      </c>
    </row>
    <row r="11" spans="1:23">
      <c r="A11" s="99">
        <v>5</v>
      </c>
      <c r="B11" s="97">
        <f>C11*B4</f>
        <v>0.93160570003789056</v>
      </c>
      <c r="C11" s="97">
        <f>1/(1-D4*B4/(1-D4*B4/(1-D4*B4/(1-D4*B4))))</f>
        <v>1.6190870777961259</v>
      </c>
      <c r="D11" s="93">
        <f>C11*D4*C10</f>
        <v>1.0759443481823956</v>
      </c>
      <c r="E11" s="1">
        <f>D11*D4*C9</f>
        <v>0.67513045013623019</v>
      </c>
      <c r="F11" s="1">
        <f>E11*D4*C8</f>
        <v>0.37934856425659502</v>
      </c>
      <c r="G11" s="1">
        <f>F11*D4</f>
        <v>0.16107538450663303</v>
      </c>
      <c r="H11" s="1">
        <f>G11*D4</f>
        <v>6.8394299962105665E-2</v>
      </c>
      <c r="I11" s="1"/>
      <c r="J11" s="1"/>
      <c r="K11" s="1"/>
      <c r="L11" s="1"/>
      <c r="M11" s="268"/>
      <c r="N11" s="97">
        <f>B11+H11</f>
        <v>0.99999999999999623</v>
      </c>
      <c r="R11" s="196">
        <f>B11-H11</f>
        <v>0.8632114000757849</v>
      </c>
      <c r="S11" s="93">
        <f>SUM(C11:G11)*$B$4*$F$4</f>
        <v>14.934659960687782</v>
      </c>
      <c r="T11" s="9">
        <f>SUM(C11:G11)*$D$4*$H$4</f>
        <v>-11.114309443569306</v>
      </c>
      <c r="U11" s="272">
        <f t="shared" si="0"/>
        <v>3.8203505171184755</v>
      </c>
      <c r="V11" s="93">
        <f>(U11+W11*H11)/B11</f>
        <v>4.467900976517976</v>
      </c>
      <c r="W11" s="9">
        <f t="shared" si="1"/>
        <v>5</v>
      </c>
    </row>
    <row r="12" spans="1:23">
      <c r="A12" s="99">
        <v>6</v>
      </c>
      <c r="B12" s="97">
        <f>C12*B4</f>
        <v>0.95195321682984246</v>
      </c>
      <c r="C12" s="97">
        <f>1/(1-D4*B4/(1-D4*B4/(1-D4*B4/(1-D4*B4/(1-D4*B4)))))</f>
        <v>1.654450109067563</v>
      </c>
      <c r="D12" s="93">
        <f>C12*D4*C11</f>
        <v>1.1374036404140284</v>
      </c>
      <c r="E12" s="1">
        <f>D12*D4*C10</f>
        <v>0.75584756081887117</v>
      </c>
      <c r="F12" s="1">
        <f>E12*D4*C9</f>
        <v>0.47427704307575408</v>
      </c>
      <c r="G12" s="1">
        <f>F12*D4*C8</f>
        <v>0.2664911874650987</v>
      </c>
      <c r="H12" s="1">
        <f>G12*D4</f>
        <v>0.11315495703190535</v>
      </c>
      <c r="I12" s="1">
        <f>H12*D4</f>
        <v>4.8046783170153574E-2</v>
      </c>
      <c r="J12" s="1"/>
      <c r="K12" s="1"/>
      <c r="L12" s="1"/>
      <c r="M12" s="268"/>
      <c r="N12" s="97">
        <f>B12+I12</f>
        <v>0.999999999999996</v>
      </c>
      <c r="R12" s="196">
        <f>B12-I12</f>
        <v>0.90390643365968892</v>
      </c>
      <c r="S12" s="93">
        <f>SUM(C12:H12)*$B$4*$F$4</f>
        <v>16.809953314966766</v>
      </c>
      <c r="T12" s="9">
        <f>SUM(C12:H12)*$D$4*$H$4</f>
        <v>-12.509894658886509</v>
      </c>
      <c r="U12" s="272">
        <f t="shared" si="0"/>
        <v>4.3000586560802567</v>
      </c>
      <c r="V12" s="93">
        <f>(U12+W12*I12)/B12</f>
        <v>4.8199210570253515</v>
      </c>
      <c r="W12" s="9">
        <f t="shared" si="1"/>
        <v>6</v>
      </c>
    </row>
    <row r="13" spans="1:23">
      <c r="A13" s="99">
        <v>7</v>
      </c>
      <c r="B13" s="97">
        <f>C13*B4</f>
        <v>0.96575782417481948</v>
      </c>
      <c r="C13" s="97">
        <f>1/(1-D4*B4/(1-D4*B4/(1-D4*B4/(1-D4*B4/(1-D4*B4/(1-D4*B4))))))</f>
        <v>1.678441870137072</v>
      </c>
      <c r="D13" s="93">
        <f>C13*D4*C12</f>
        <v>1.1791001975729583</v>
      </c>
      <c r="E13" s="1">
        <f>D13*D4*C11</f>
        <v>0.81060942834246308</v>
      </c>
      <c r="F13" s="1">
        <f>E13*D4*C10</f>
        <v>0.53868049777509175</v>
      </c>
      <c r="G13" s="1">
        <f>F13*D4*C9</f>
        <v>0.33800968196624126</v>
      </c>
      <c r="H13" s="1">
        <f>G13*D4*C8</f>
        <v>0.18992401769591127</v>
      </c>
      <c r="I13" s="1">
        <f>H13*D4</f>
        <v>8.0643732598182985E-2</v>
      </c>
      <c r="J13" s="1">
        <f>I13*D4</f>
        <v>3.4242175825176045E-2</v>
      </c>
      <c r="K13" s="1"/>
      <c r="L13" s="1"/>
      <c r="M13" s="268"/>
      <c r="N13" s="97">
        <f>B13+J13</f>
        <v>0.99999999999999556</v>
      </c>
      <c r="R13" s="196">
        <f>B13-J13</f>
        <v>0.9315156483496434</v>
      </c>
      <c r="S13" s="93">
        <f>SUM(C13:I13)*$B$4*$F$4</f>
        <v>18.390211996525551</v>
      </c>
      <c r="T13" s="9">
        <f>SUM(C13:I13)*$D$4*$H$4</f>
        <v>-13.685916344948543</v>
      </c>
      <c r="U13" s="272">
        <f t="shared" si="0"/>
        <v>4.7042956515770076</v>
      </c>
      <c r="V13" s="93">
        <f>(U13+W13*J13)/B13</f>
        <v>5.1192863869133811</v>
      </c>
      <c r="W13" s="9">
        <f t="shared" si="1"/>
        <v>7</v>
      </c>
    </row>
    <row r="14" spans="1:23">
      <c r="A14" s="99">
        <v>8</v>
      </c>
      <c r="B14" s="97">
        <f>C14*B4</f>
        <v>0.97535366901512233</v>
      </c>
      <c r="C14" s="97">
        <f>1/(1-D4*B4/(1-D4*B4/(1-D4*B4/(1-D4*B4/(1-D4*B4/(1-D4*B4/(1-D4*B4)))))))</f>
        <v>1.6951189990778235</v>
      </c>
      <c r="D14" s="93">
        <f>C14*D4*C13</f>
        <v>1.2080842666502645</v>
      </c>
      <c r="E14" s="1">
        <f>D14*D4*C12</f>
        <v>0.8486754428830946</v>
      </c>
      <c r="F14" s="1">
        <f>E14*D4*C11</f>
        <v>0.58344856274284917</v>
      </c>
      <c r="G14" s="1">
        <f>F14*D4*C10</f>
        <v>0.38772354627942818</v>
      </c>
      <c r="H14" s="1">
        <f>G14*D4*C9</f>
        <v>0.24328765030481972</v>
      </c>
      <c r="I14" s="1">
        <f>H14*D4*C8</f>
        <v>0.13670072328373153</v>
      </c>
      <c r="J14" s="1">
        <f>I14*D4</f>
        <v>5.8044562811019239E-2</v>
      </c>
      <c r="K14" s="1">
        <f>J14*D4</f>
        <v>2.464633098487282E-2</v>
      </c>
      <c r="L14" s="1"/>
      <c r="M14" s="268"/>
      <c r="N14" s="97">
        <f>B14+K14</f>
        <v>0.99999999999999512</v>
      </c>
      <c r="R14" s="196">
        <f>B14-K14</f>
        <v>0.95070733803024954</v>
      </c>
      <c r="S14" s="93">
        <f>SUM(C14:J14)*$B$4*$F$4</f>
        <v>19.710353984500095</v>
      </c>
      <c r="T14" s="9">
        <f>SUM(C14:J14)*$D$4*$H$4</f>
        <v>-14.668360311026102</v>
      </c>
      <c r="U14" s="272">
        <f t="shared" si="0"/>
        <v>5.0419936734739927</v>
      </c>
      <c r="V14" s="93">
        <f>(U14+W14*K14)/B14</f>
        <v>5.3715534044622997</v>
      </c>
      <c r="W14" s="9">
        <f t="shared" si="1"/>
        <v>8</v>
      </c>
    </row>
    <row r="15" spans="1:23">
      <c r="A15" s="99">
        <v>9</v>
      </c>
      <c r="B15" s="97">
        <f>C15*B4</f>
        <v>0.98213705040186072</v>
      </c>
      <c r="C15" s="97">
        <f>1/(1-D4*B4/(1-D4*B4/(1-D4*B4/(1-D4*B4/(1-D4*B4/(1-D4*B4/(1-D4*B4/(1-D4*B4))))))))</f>
        <v>1.7069081982493015</v>
      </c>
      <c r="D15" s="93">
        <f>C15*D4*C14</f>
        <v>1.2285733426996364</v>
      </c>
      <c r="E15" s="1">
        <f>D15*D4*C13</f>
        <v>0.87558462063654396</v>
      </c>
      <c r="F15" s="1">
        <f>E15*D4*C12</f>
        <v>0.61509547488831429</v>
      </c>
      <c r="G15" s="1">
        <f>F15*D4*C11</f>
        <v>0.42286668452907344</v>
      </c>
      <c r="H15" s="1">
        <f>G15*D4*C10</f>
        <v>0.28101083968442092</v>
      </c>
      <c r="I15" s="1">
        <f>H15*D4*C9</f>
        <v>0.17632786956853058</v>
      </c>
      <c r="J15" s="1">
        <f>I15*D4*C8</f>
        <v>9.9076740125925281E-2</v>
      </c>
      <c r="K15" s="1">
        <f>J15*D4</f>
        <v>4.2069024414845203E-2</v>
      </c>
      <c r="L15" s="1">
        <f>K15*D4</f>
        <v>1.7862949598134184E-2</v>
      </c>
      <c r="M15" s="268"/>
      <c r="N15" s="97">
        <f>B15+L15</f>
        <v>0.99999999999999489</v>
      </c>
      <c r="R15" s="196">
        <f>B15-L15</f>
        <v>0.96427410080372655</v>
      </c>
      <c r="S15" s="93">
        <f>SUM(C15:K15)*$B$4*$F$4</f>
        <v>20.804236210394787</v>
      </c>
      <c r="T15" s="9">
        <f>SUM(C15:K15)*$D$4*$H$4</f>
        <v>-15.482422739324878</v>
      </c>
      <c r="U15" s="272">
        <f t="shared" si="0"/>
        <v>5.321813471069909</v>
      </c>
      <c r="V15" s="93">
        <f>(U15+W15*L15)/B15</f>
        <v>5.582296294809173</v>
      </c>
      <c r="W15" s="9">
        <f t="shared" si="1"/>
        <v>9</v>
      </c>
    </row>
    <row r="16" spans="1:23" ht="17" thickBot="1">
      <c r="A16" s="100">
        <v>10</v>
      </c>
      <c r="B16" s="151">
        <f>C16*B4</f>
        <v>0.98698948462957492</v>
      </c>
      <c r="C16" s="151">
        <f>1/(1-D4*B4/(1-D4*B4/(1-D4*B4/(1-D4*B4/(1-D4*B4/(1-D4*B4/(1-D4*B4/(1-D4*B4/(1-D4*B4)))))))))</f>
        <v>1.7153415016883296</v>
      </c>
      <c r="D16" s="94">
        <f>C16*D4*C15</f>
        <v>1.2432300291290008</v>
      </c>
      <c r="E16" s="111">
        <f>D16*D4*C14</f>
        <v>0.89483387225989497</v>
      </c>
      <c r="F16" s="111">
        <f>E16*D4*C13</f>
        <v>0.63773382454624994</v>
      </c>
      <c r="G16" s="111">
        <f>F16*D4*C12</f>
        <v>0.44800602981861526</v>
      </c>
      <c r="H16" s="111">
        <f>G16*D4*C11</f>
        <v>0.30799580262369802</v>
      </c>
      <c r="I16" s="111">
        <f>H16*D4*C10</f>
        <v>0.2046748118995218</v>
      </c>
      <c r="J16" s="111">
        <f>I16*D4*C9</f>
        <v>0.12842875946391194</v>
      </c>
      <c r="K16" s="111">
        <f>J16*D4*C8</f>
        <v>7.2162743514323557E-2</v>
      </c>
      <c r="L16" s="111">
        <f>K16*D4</f>
        <v>3.0641058788246425E-2</v>
      </c>
      <c r="M16" s="270">
        <f>L16*D4</f>
        <v>1.3010515370419872E-2</v>
      </c>
      <c r="N16" s="151">
        <f>B16+M16</f>
        <v>0.99999999999999478</v>
      </c>
      <c r="R16" s="197">
        <f>B16-M16</f>
        <v>0.97397896925915506</v>
      </c>
      <c r="S16" s="94">
        <f>SUM(C16:L16)*$B$4*$F$4</f>
        <v>21.703754807772796</v>
      </c>
      <c r="T16" s="10">
        <f>SUM(C16:L16)*$D$4*$H$4</f>
        <v>-16.151840594690917</v>
      </c>
      <c r="U16" s="273">
        <f t="shared" si="0"/>
        <v>5.5519142130818793</v>
      </c>
      <c r="V16" s="94">
        <f>(U16+W16*M16)/B16</f>
        <v>5.7569198611255574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8</v>
      </c>
      <c r="D19" s="57">
        <f>SUM($C$19:C19)</f>
        <v>8</v>
      </c>
      <c r="E19" s="57">
        <f t="shared" ref="E19:E28" si="3">D19/R7</f>
        <v>53.057788349048799</v>
      </c>
      <c r="F19" s="8">
        <f t="shared" ref="F19:F28" si="4">U7/E19</f>
        <v>1.8412478238953107E-2</v>
      </c>
    </row>
    <row r="20" spans="1:6">
      <c r="A20" s="97">
        <v>2</v>
      </c>
      <c r="B20" s="93">
        <f>C19</f>
        <v>8</v>
      </c>
      <c r="C20" s="1">
        <f t="shared" si="2"/>
        <v>64</v>
      </c>
      <c r="D20" s="9">
        <f>SUM($C$19:C20)</f>
        <v>72</v>
      </c>
      <c r="E20" s="9">
        <f t="shared" si="3"/>
        <v>137.71158797345944</v>
      </c>
      <c r="F20" s="9">
        <f t="shared" si="4"/>
        <v>1.3373560954267758E-2</v>
      </c>
    </row>
    <row r="21" spans="1:6">
      <c r="A21" s="97">
        <v>3</v>
      </c>
      <c r="B21" s="93">
        <f t="shared" ref="B21:B28" si="5">C20</f>
        <v>64</v>
      </c>
      <c r="C21" s="1">
        <f t="shared" si="2"/>
        <v>512</v>
      </c>
      <c r="D21" s="9">
        <f>SUM($C$19:C21)</f>
        <v>584</v>
      </c>
      <c r="E21" s="9">
        <f t="shared" si="3"/>
        <v>833.58563498394733</v>
      </c>
      <c r="F21" s="9">
        <f t="shared" si="4"/>
        <v>3.1182076043488574E-3</v>
      </c>
    </row>
    <row r="22" spans="1:6">
      <c r="A22" s="97">
        <v>4</v>
      </c>
      <c r="B22" s="93">
        <f t="shared" si="5"/>
        <v>512</v>
      </c>
      <c r="C22" s="1">
        <f t="shared" si="2"/>
        <v>4096</v>
      </c>
      <c r="D22" s="9">
        <f>SUM($C$19:C22)</f>
        <v>4680</v>
      </c>
      <c r="E22" s="9">
        <f t="shared" si="3"/>
        <v>5842.4823738623054</v>
      </c>
      <c r="F22" s="9">
        <f t="shared" si="4"/>
        <v>5.5734314531470772E-4</v>
      </c>
    </row>
    <row r="23" spans="1:6">
      <c r="A23" s="97">
        <v>5</v>
      </c>
      <c r="B23" s="93">
        <f t="shared" si="5"/>
        <v>4096</v>
      </c>
      <c r="C23" s="1">
        <f t="shared" si="2"/>
        <v>32768</v>
      </c>
      <c r="D23" s="9">
        <f>SUM($C$19:C23)</f>
        <v>37448</v>
      </c>
      <c r="E23" s="9">
        <f t="shared" si="3"/>
        <v>43382.188878312176</v>
      </c>
      <c r="F23" s="9">
        <f t="shared" si="4"/>
        <v>8.8062650039043167E-5</v>
      </c>
    </row>
    <row r="24" spans="1:6">
      <c r="A24" s="97">
        <v>6</v>
      </c>
      <c r="B24" s="93">
        <f t="shared" si="5"/>
        <v>32768</v>
      </c>
      <c r="C24" s="1">
        <f t="shared" si="2"/>
        <v>262144</v>
      </c>
      <c r="D24" s="9">
        <f>SUM($C$19:C24)</f>
        <v>299592</v>
      </c>
      <c r="E24" s="9">
        <f t="shared" si="3"/>
        <v>331441.38468738145</v>
      </c>
      <c r="F24" s="9">
        <f t="shared" si="4"/>
        <v>1.2973813333950773E-5</v>
      </c>
    </row>
    <row r="25" spans="1:6">
      <c r="A25" s="97">
        <v>7</v>
      </c>
      <c r="B25" s="93">
        <f t="shared" si="5"/>
        <v>262144</v>
      </c>
      <c r="C25" s="1">
        <f t="shared" si="2"/>
        <v>2097152</v>
      </c>
      <c r="D25" s="9">
        <f>SUM($C$19:C25)</f>
        <v>2396744</v>
      </c>
      <c r="E25" s="9">
        <f t="shared" si="3"/>
        <v>2572950.8723189849</v>
      </c>
      <c r="F25" s="9">
        <f t="shared" si="4"/>
        <v>1.8283659055398342E-6</v>
      </c>
    </row>
    <row r="26" spans="1:6">
      <c r="A26" s="97">
        <v>8</v>
      </c>
      <c r="B26" s="93">
        <f t="shared" si="5"/>
        <v>2097152</v>
      </c>
      <c r="C26" s="1">
        <f t="shared" si="2"/>
        <v>16777216</v>
      </c>
      <c r="D26" s="9">
        <f>SUM($C$19:C26)</f>
        <v>19173960</v>
      </c>
      <c r="E26" s="9">
        <f t="shared" si="3"/>
        <v>20168099.301438153</v>
      </c>
      <c r="F26" s="9">
        <f t="shared" si="4"/>
        <v>2.4999845538813151E-7</v>
      </c>
    </row>
    <row r="27" spans="1:6">
      <c r="A27" s="97">
        <v>9</v>
      </c>
      <c r="B27" s="93">
        <f t="shared" si="5"/>
        <v>16777216</v>
      </c>
      <c r="C27" s="1">
        <f t="shared" si="2"/>
        <v>134217728</v>
      </c>
      <c r="D27" s="9">
        <f>SUM($C$19:C27)</f>
        <v>153391688</v>
      </c>
      <c r="E27" s="9">
        <f t="shared" si="3"/>
        <v>159074777.4643614</v>
      </c>
      <c r="F27" s="9">
        <f t="shared" si="4"/>
        <v>3.3454791236544029E-8</v>
      </c>
    </row>
    <row r="28" spans="1:6" ht="17" thickBot="1">
      <c r="A28" s="151">
        <v>10</v>
      </c>
      <c r="B28" s="94">
        <f t="shared" si="5"/>
        <v>134217728</v>
      </c>
      <c r="C28" s="111">
        <f t="shared" si="2"/>
        <v>1073741824</v>
      </c>
      <c r="D28" s="10">
        <f>SUM($C$19:C28)</f>
        <v>1227133512</v>
      </c>
      <c r="E28" s="10">
        <f t="shared" si="3"/>
        <v>1259917873.7230885</v>
      </c>
      <c r="F28" s="10">
        <f t="shared" si="4"/>
        <v>4.406568339788557E-9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8</v>
      </c>
      <c r="D31" s="57">
        <f>SUM($C$31:C31)</f>
        <v>8</v>
      </c>
      <c r="E31" s="9">
        <f t="shared" ref="E31:E40" si="7">D31/R7</f>
        <v>53.057788349048799</v>
      </c>
      <c r="F31" s="8">
        <f t="shared" ref="F31:F40" si="8">U7/E31</f>
        <v>1.8412478238953107E-2</v>
      </c>
    </row>
    <row r="32" spans="1:6">
      <c r="A32" s="97">
        <v>2</v>
      </c>
      <c r="B32" s="93">
        <f t="shared" ref="B32:B40" si="9">B31*($O$2+1)</f>
        <v>9</v>
      </c>
      <c r="C32" s="1">
        <f t="shared" si="6"/>
        <v>72</v>
      </c>
      <c r="D32" s="9">
        <f>SUM($C$31:C32)</f>
        <v>80</v>
      </c>
      <c r="E32" s="9">
        <f t="shared" si="7"/>
        <v>153.01287552606607</v>
      </c>
      <c r="F32" s="9">
        <f t="shared" si="8"/>
        <v>1.2036204858840981E-2</v>
      </c>
    </row>
    <row r="33" spans="1:6">
      <c r="A33" s="97">
        <v>3</v>
      </c>
      <c r="B33" s="93">
        <f t="shared" si="9"/>
        <v>81</v>
      </c>
      <c r="C33" s="1">
        <f t="shared" si="6"/>
        <v>648</v>
      </c>
      <c r="D33" s="9">
        <f>SUM($C$31:C33)</f>
        <v>728</v>
      </c>
      <c r="E33" s="9">
        <f t="shared" si="7"/>
        <v>1039.1272984046466</v>
      </c>
      <c r="F33" s="9">
        <f t="shared" si="8"/>
        <v>2.5014192870051275E-3</v>
      </c>
    </row>
    <row r="34" spans="1:6">
      <c r="A34" s="97">
        <v>4</v>
      </c>
      <c r="B34" s="93">
        <f t="shared" si="9"/>
        <v>729</v>
      </c>
      <c r="C34" s="1">
        <f t="shared" si="6"/>
        <v>5832</v>
      </c>
      <c r="D34" s="9">
        <f>SUM($C$31:C34)</f>
        <v>6560</v>
      </c>
      <c r="E34" s="9">
        <f t="shared" si="7"/>
        <v>8189.4624727642567</v>
      </c>
      <c r="F34" s="9">
        <f t="shared" si="8"/>
        <v>3.9761675610866347E-4</v>
      </c>
    </row>
    <row r="35" spans="1:6">
      <c r="A35" s="97">
        <v>5</v>
      </c>
      <c r="B35" s="93">
        <f t="shared" si="9"/>
        <v>6561</v>
      </c>
      <c r="C35" s="1">
        <f t="shared" si="6"/>
        <v>52488</v>
      </c>
      <c r="D35" s="9">
        <f>SUM($C$31:C35)</f>
        <v>59048</v>
      </c>
      <c r="E35" s="9">
        <f t="shared" si="7"/>
        <v>68405.028009148082</v>
      </c>
      <c r="F35" s="9">
        <f t="shared" si="8"/>
        <v>5.5848972338810601E-5</v>
      </c>
    </row>
    <row r="36" spans="1:6">
      <c r="A36" s="97">
        <v>6</v>
      </c>
      <c r="B36" s="93">
        <f t="shared" si="9"/>
        <v>59049</v>
      </c>
      <c r="C36" s="1">
        <f t="shared" si="6"/>
        <v>472392</v>
      </c>
      <c r="D36" s="9">
        <f>SUM($C$31:C36)</f>
        <v>531440</v>
      </c>
      <c r="E36" s="9">
        <f t="shared" si="7"/>
        <v>587936.95919204119</v>
      </c>
      <c r="F36" s="9">
        <f t="shared" si="8"/>
        <v>7.3138090552931273E-6</v>
      </c>
    </row>
    <row r="37" spans="1:6">
      <c r="A37" s="97">
        <v>7</v>
      </c>
      <c r="B37" s="93">
        <f t="shared" si="9"/>
        <v>531441</v>
      </c>
      <c r="C37" s="1">
        <f t="shared" si="6"/>
        <v>4251528</v>
      </c>
      <c r="D37" s="9">
        <f>SUM($C$31:C37)</f>
        <v>4782968</v>
      </c>
      <c r="E37" s="9">
        <f t="shared" si="7"/>
        <v>5134608.3219041303</v>
      </c>
      <c r="F37" s="9">
        <f t="shared" si="8"/>
        <v>9.1619367177601106E-7</v>
      </c>
    </row>
    <row r="38" spans="1:6">
      <c r="A38" s="97">
        <v>8</v>
      </c>
      <c r="B38" s="93">
        <f t="shared" si="9"/>
        <v>4782969</v>
      </c>
      <c r="C38" s="1">
        <f t="shared" si="6"/>
        <v>38263752</v>
      </c>
      <c r="D38" s="9">
        <f>SUM($C$31:C38)</f>
        <v>43046720</v>
      </c>
      <c r="E38" s="9">
        <f t="shared" si="7"/>
        <v>45278623.902480431</v>
      </c>
      <c r="F38" s="9">
        <f t="shared" si="8"/>
        <v>1.1135483455356921E-7</v>
      </c>
    </row>
    <row r="39" spans="1:6">
      <c r="A39" s="97">
        <v>9</v>
      </c>
      <c r="B39" s="93">
        <f t="shared" si="9"/>
        <v>43046721</v>
      </c>
      <c r="C39" s="1">
        <f t="shared" si="6"/>
        <v>344373768</v>
      </c>
      <c r="D39" s="9">
        <f>SUM($C$31:C39)</f>
        <v>387420488</v>
      </c>
      <c r="E39" s="9">
        <f t="shared" si="7"/>
        <v>401774233.77552438</v>
      </c>
      <c r="F39" s="9">
        <f t="shared" si="8"/>
        <v>1.3245780898043511E-8</v>
      </c>
    </row>
    <row r="40" spans="1:6" ht="17" thickBot="1">
      <c r="A40" s="151">
        <v>10</v>
      </c>
      <c r="B40" s="94">
        <f t="shared" si="9"/>
        <v>387420489</v>
      </c>
      <c r="C40" s="111">
        <f t="shared" si="6"/>
        <v>3099363912</v>
      </c>
      <c r="D40" s="10">
        <f>SUM($C$31:C40)</f>
        <v>3486784400</v>
      </c>
      <c r="E40" s="9">
        <f t="shared" si="7"/>
        <v>3579938078.7987432</v>
      </c>
      <c r="F40" s="10">
        <f t="shared" si="8"/>
        <v>1.5508408500028685E-9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8</v>
      </c>
      <c r="D43" s="57">
        <f>SUM(C43:C43)</f>
        <v>8</v>
      </c>
      <c r="E43" s="57">
        <f t="shared" ref="E43:E52" si="11">D43/R7</f>
        <v>53.057788349048799</v>
      </c>
      <c r="F43" s="8">
        <f t="shared" ref="F43:F52" si="12">U7/E43</f>
        <v>1.8412478238953107E-2</v>
      </c>
    </row>
    <row r="44" spans="1:6">
      <c r="A44" s="97">
        <v>2</v>
      </c>
      <c r="B44" s="93">
        <f t="shared" ref="B44:B52" si="13">B43*$O$2*2</f>
        <v>16</v>
      </c>
      <c r="C44" s="1">
        <f t="shared" si="10"/>
        <v>128</v>
      </c>
      <c r="D44" s="9">
        <f>SUM($C$43:C44)</f>
        <v>136</v>
      </c>
      <c r="E44" s="9">
        <f t="shared" si="11"/>
        <v>260.12188839431229</v>
      </c>
      <c r="F44" s="9">
        <f t="shared" si="12"/>
        <v>7.0801205052005781E-3</v>
      </c>
    </row>
    <row r="45" spans="1:6">
      <c r="A45" s="97">
        <v>3</v>
      </c>
      <c r="B45" s="93">
        <f t="shared" si="13"/>
        <v>256</v>
      </c>
      <c r="C45" s="1">
        <f t="shared" si="10"/>
        <v>2048</v>
      </c>
      <c r="D45" s="9">
        <f>SUM($C$43:C45)</f>
        <v>2184</v>
      </c>
      <c r="E45" s="9">
        <f t="shared" si="11"/>
        <v>3117.38189521394</v>
      </c>
      <c r="F45" s="9">
        <f t="shared" si="12"/>
        <v>8.3380642900170914E-4</v>
      </c>
    </row>
    <row r="46" spans="1:6">
      <c r="A46" s="97">
        <v>4</v>
      </c>
      <c r="B46" s="93">
        <f t="shared" si="13"/>
        <v>4096</v>
      </c>
      <c r="C46" s="1">
        <f t="shared" si="10"/>
        <v>32768</v>
      </c>
      <c r="D46" s="9">
        <f>SUM($C$43:C46)</f>
        <v>34952</v>
      </c>
      <c r="E46" s="9">
        <f t="shared" si="11"/>
        <v>43633.855540862241</v>
      </c>
      <c r="F46" s="9">
        <f t="shared" si="12"/>
        <v>7.4627086291852613E-5</v>
      </c>
    </row>
    <row r="47" spans="1:6">
      <c r="A47" s="97">
        <v>5</v>
      </c>
      <c r="B47" s="93">
        <f t="shared" si="13"/>
        <v>65536</v>
      </c>
      <c r="C47" s="1">
        <f t="shared" si="10"/>
        <v>524288</v>
      </c>
      <c r="D47" s="9">
        <f>SUM($C$43:C47)</f>
        <v>559240</v>
      </c>
      <c r="E47" s="9">
        <f t="shared" si="11"/>
        <v>647859.84053373488</v>
      </c>
      <c r="F47" s="9">
        <f t="shared" si="12"/>
        <v>5.8968781179137541E-6</v>
      </c>
    </row>
    <row r="48" spans="1:6">
      <c r="A48" s="97">
        <v>6</v>
      </c>
      <c r="B48" s="93">
        <f t="shared" si="13"/>
        <v>1048576</v>
      </c>
      <c r="C48" s="1">
        <f t="shared" si="10"/>
        <v>8388608</v>
      </c>
      <c r="D48" s="9">
        <f>SUM($C$43:C48)</f>
        <v>8947848</v>
      </c>
      <c r="E48" s="9">
        <f t="shared" si="11"/>
        <v>9899086.5279854499</v>
      </c>
      <c r="F48" s="9">
        <f t="shared" si="12"/>
        <v>4.3438944027044041E-7</v>
      </c>
    </row>
    <row r="49" spans="1:6">
      <c r="A49" s="97">
        <v>7</v>
      </c>
      <c r="B49" s="93">
        <f t="shared" si="13"/>
        <v>16777216</v>
      </c>
      <c r="C49" s="1">
        <f t="shared" si="10"/>
        <v>134217728</v>
      </c>
      <c r="D49" s="9">
        <f>SUM($C$43:C49)</f>
        <v>143165576</v>
      </c>
      <c r="E49" s="9">
        <f t="shared" si="11"/>
        <v>153691004.81955937</v>
      </c>
      <c r="F49" s="9">
        <f t="shared" si="12"/>
        <v>3.0608789740818452E-8</v>
      </c>
    </row>
    <row r="50" spans="1:6">
      <c r="A50" s="97">
        <v>8</v>
      </c>
      <c r="B50" s="93">
        <f t="shared" si="13"/>
        <v>268435456</v>
      </c>
      <c r="C50" s="1">
        <f t="shared" si="10"/>
        <v>2147483648</v>
      </c>
      <c r="D50" s="9">
        <f>SUM($C$43:C50)</f>
        <v>2290649224</v>
      </c>
      <c r="E50" s="9">
        <f t="shared" si="11"/>
        <v>2409415739.5965281</v>
      </c>
      <c r="F50" s="9">
        <f t="shared" si="12"/>
        <v>2.0926208750999139E-9</v>
      </c>
    </row>
    <row r="51" spans="1:6">
      <c r="A51" s="97">
        <v>9</v>
      </c>
      <c r="B51" s="93">
        <f t="shared" si="13"/>
        <v>4294967296</v>
      </c>
      <c r="C51" s="1">
        <f t="shared" si="10"/>
        <v>34359738368</v>
      </c>
      <c r="D51" s="9">
        <f>SUM($C$43:C51)</f>
        <v>36650387592</v>
      </c>
      <c r="E51" s="9">
        <f t="shared" si="11"/>
        <v>38008267111.448647</v>
      </c>
      <c r="F51" s="9">
        <f t="shared" si="12"/>
        <v>1.4001726138855989E-10</v>
      </c>
    </row>
    <row r="52" spans="1:6" ht="17" thickBot="1">
      <c r="A52" s="151">
        <v>10</v>
      </c>
      <c r="B52" s="94">
        <f t="shared" si="13"/>
        <v>68719476736</v>
      </c>
      <c r="C52" s="111">
        <f t="shared" si="10"/>
        <v>549755813888</v>
      </c>
      <c r="D52" s="10">
        <f>SUM($C$43:C52)</f>
        <v>586406201480</v>
      </c>
      <c r="E52" s="10">
        <f t="shared" si="11"/>
        <v>602072755149.98291</v>
      </c>
      <c r="F52" s="10">
        <f t="shared" si="12"/>
        <v>9.2213344078305565E-12</v>
      </c>
    </row>
  </sheetData>
  <conditionalFormatting sqref="F43:F52">
    <cfRule type="cellIs" dxfId="379" priority="47" operator="equal">
      <formula>MAX($F$43:$F$52)</formula>
    </cfRule>
  </conditionalFormatting>
  <conditionalFormatting sqref="F19:F28">
    <cfRule type="cellIs" dxfId="378" priority="45" operator="equal">
      <formula>MAX($F$19:$F$28)</formula>
    </cfRule>
  </conditionalFormatting>
  <conditionalFormatting sqref="E31:E40">
    <cfRule type="cellIs" dxfId="377" priority="41" stopIfTrue="1" operator="lessThan">
      <formula>0</formula>
    </cfRule>
    <cfRule type="cellIs" dxfId="376" priority="42" operator="equal">
      <formula>MIN($E$31:$E$40)</formula>
    </cfRule>
  </conditionalFormatting>
  <conditionalFormatting sqref="E19:E28">
    <cfRule type="cellIs" dxfId="375" priority="37" stopIfTrue="1" operator="lessThan">
      <formula>0</formula>
    </cfRule>
    <cfRule type="cellIs" dxfId="374" priority="38" operator="equal">
      <formula>MIN($E$19:$E$28)</formula>
    </cfRule>
  </conditionalFormatting>
  <conditionalFormatting sqref="E43:E52">
    <cfRule type="cellIs" dxfId="373" priority="33" stopIfTrue="1" operator="lessThan">
      <formula>0</formula>
    </cfRule>
    <cfRule type="cellIs" dxfId="372" priority="34" operator="equal">
      <formula>MIN($E$43:$E$52)</formula>
    </cfRule>
  </conditionalFormatting>
  <conditionalFormatting sqref="F31:F40">
    <cfRule type="cellIs" dxfId="371" priority="19" operator="lessThanOrEqual">
      <formula>0</formula>
    </cfRule>
    <cfRule type="cellIs" dxfId="370" priority="20" operator="equal">
      <formula>MAX($F$31:$F$40)</formula>
    </cfRule>
  </conditionalFormatting>
  <conditionalFormatting sqref="S7:T16">
    <cfRule type="cellIs" dxfId="369" priority="1" operator="lessThanOrEqual">
      <formula>0</formula>
    </cfRule>
    <cfRule type="cellIs" dxfId="368" priority="2" operator="greaterThan">
      <formula>0</formula>
    </cfRule>
  </conditionalFormatting>
  <conditionalFormatting sqref="U7:U16">
    <cfRule type="cellIs" dxfId="367" priority="3" operator="lessThanOrEqual">
      <formula>0</formula>
    </cfRule>
    <cfRule type="cellIs" dxfId="366" priority="4" operator="greaterThan">
      <formula>0</formula>
    </cfRule>
  </conditionalFormatting>
  <conditionalFormatting sqref="R7:R16">
    <cfRule type="cellIs" dxfId="365" priority="5" operator="lessThanOrEqual">
      <formula>0</formula>
    </cfRule>
    <cfRule type="cellIs" dxfId="364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3" max="13" width="9.1640625" bestFit="1" customWidth="1"/>
    <col min="14" max="14" width="5.6640625" bestFit="1" customWidth="1"/>
  </cols>
  <sheetData>
    <row r="1" spans="1:23">
      <c r="C1" t="s">
        <v>95</v>
      </c>
      <c r="D1">
        <f>C2+E2</f>
        <v>0.99999999999999911</v>
      </c>
    </row>
    <row r="2" spans="1:23">
      <c r="A2" t="s">
        <v>40</v>
      </c>
      <c r="B2" s="155" t="s">
        <v>125</v>
      </c>
      <c r="C2" s="161">
        <f>Analysis!B16</f>
        <v>0.57669316958334171</v>
      </c>
      <c r="D2" s="155" t="s">
        <v>126</v>
      </c>
      <c r="E2" s="161">
        <f>Analysis!L16</f>
        <v>0.42330683041665745</v>
      </c>
      <c r="F2" s="155" t="s">
        <v>47</v>
      </c>
      <c r="G2" s="161">
        <f>Analysis!S16</f>
        <v>7.6054909699340598</v>
      </c>
      <c r="H2" t="s">
        <v>156</v>
      </c>
      <c r="I2" s="175">
        <f>Analysis!T16</f>
        <v>-7.6698275422620563</v>
      </c>
      <c r="J2" t="s">
        <v>48</v>
      </c>
      <c r="K2" s="175">
        <f>C2*G2+E2*I2</f>
        <v>1.1393443069314237</v>
      </c>
      <c r="L2" t="s">
        <v>47</v>
      </c>
      <c r="M2" s="182">
        <v>1</v>
      </c>
      <c r="N2" t="s">
        <v>156</v>
      </c>
      <c r="O2" s="182">
        <v>9</v>
      </c>
    </row>
    <row r="4" spans="1:23">
      <c r="A4" t="s">
        <v>123</v>
      </c>
      <c r="B4">
        <f>$C$2</f>
        <v>0.57669316958334171</v>
      </c>
      <c r="C4" t="s">
        <v>124</v>
      </c>
      <c r="D4">
        <f>$E$2</f>
        <v>0.42330683041665745</v>
      </c>
      <c r="E4" t="s">
        <v>47</v>
      </c>
      <c r="F4">
        <f>G2</f>
        <v>7.6054909699340598</v>
      </c>
      <c r="G4" t="s">
        <v>156</v>
      </c>
      <c r="H4">
        <f>I2</f>
        <v>-7.6698275422620563</v>
      </c>
      <c r="I4" t="s">
        <v>48</v>
      </c>
      <c r="J4">
        <f>K2</f>
        <v>1.1393443069314237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0.57669316958334171</v>
      </c>
      <c r="C7" s="95">
        <v>1</v>
      </c>
      <c r="D7" s="109">
        <f>C7*D4</f>
        <v>0.42330683041665745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0.99999999999999911</v>
      </c>
      <c r="R7" s="195">
        <f>B7-D7</f>
        <v>0.15338633916668426</v>
      </c>
      <c r="S7" s="109">
        <f>SUM(C7)*$B$4*$F$4</f>
        <v>4.3860346936887566</v>
      </c>
      <c r="T7" s="57">
        <f>SUM(C7)*$D$4*$H$4</f>
        <v>-3.2466903867573329</v>
      </c>
      <c r="U7" s="271">
        <f>S7+T7</f>
        <v>1.1393443069314237</v>
      </c>
      <c r="V7" s="109">
        <f>(U7+W7*D7)/B7</f>
        <v>2.709675126683206</v>
      </c>
      <c r="W7" s="57">
        <f>COUNT(D7:M7)</f>
        <v>1</v>
      </c>
    </row>
    <row r="8" spans="1:23">
      <c r="A8" s="99">
        <v>2</v>
      </c>
      <c r="B8" s="97">
        <f>C8*B4</f>
        <v>0.76294089544277321</v>
      </c>
      <c r="C8" s="97">
        <f>1/(1-B4*D4)</f>
        <v>1.3229580922451269</v>
      </c>
      <c r="D8" s="93">
        <f>C8*D4</f>
        <v>0.56001719680235262</v>
      </c>
      <c r="E8" s="1">
        <f>D8*D4</f>
        <v>0.23705910455722537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0.99999999999999856</v>
      </c>
      <c r="R8" s="196">
        <f>B8-E8</f>
        <v>0.52588179088554787</v>
      </c>
      <c r="S8" s="93">
        <f>SUM(C8:D8)*$B$4*$F$4</f>
        <v>8.2587949451208598</v>
      </c>
      <c r="T8" s="9">
        <f>SUM(C8:D8)*$D$4*$H$4</f>
        <v>-6.1134377694520623</v>
      </c>
      <c r="U8" s="272">
        <f>S8+T8</f>
        <v>2.1453571756687975</v>
      </c>
      <c r="V8" s="93">
        <f>(U8+W8*E8)/B8</f>
        <v>3.4333922856016708</v>
      </c>
      <c r="W8" s="9">
        <f>COUNT(D8:M8)</f>
        <v>2</v>
      </c>
    </row>
    <row r="9" spans="1:23">
      <c r="A9" s="99">
        <v>3</v>
      </c>
      <c r="B9" s="97">
        <f>C9*B4</f>
        <v>0.85178356461818405</v>
      </c>
      <c r="C9" s="97">
        <f>1/(1-D4*B4/(1-D4*B4))</f>
        <v>1.4770134441397909</v>
      </c>
      <c r="D9" s="93">
        <f>C9*D4*C8</f>
        <v>0.82715292862655387</v>
      </c>
      <c r="E9" s="1">
        <f>D9*(D4)</f>
        <v>0.35013948448676219</v>
      </c>
      <c r="F9" s="1">
        <f>E9*D4</f>
        <v>0.1482164353818137</v>
      </c>
      <c r="G9" s="1"/>
      <c r="H9" s="1"/>
      <c r="I9" s="1"/>
      <c r="J9" s="1"/>
      <c r="K9" s="1"/>
      <c r="L9" s="1"/>
      <c r="M9" s="268"/>
      <c r="N9" s="97">
        <f>B9+F9</f>
        <v>0.99999999999999778</v>
      </c>
      <c r="R9" s="196">
        <f>B9-F9</f>
        <v>0.70356712923637033</v>
      </c>
      <c r="S9" s="93">
        <f>SUM(C9:E9)*$B$4*$F$4</f>
        <v>11.641877577573403</v>
      </c>
      <c r="T9" s="9">
        <f>SUM(C9:E9)*$D$4*$H$4</f>
        <v>-8.6177093102573448</v>
      </c>
      <c r="U9" s="272">
        <f t="shared" ref="U9:U16" si="0">S9+T9</f>
        <v>3.0241682673160586</v>
      </c>
      <c r="V9" s="93">
        <f>(U9+W9*F9)/B9</f>
        <v>4.0724166531863215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0.90188039743679882</v>
      </c>
      <c r="C10" s="97">
        <f>1/(1-D4*B4/(1-D4*B4/(1-D4*B4)))</f>
        <v>1.5638825722323075</v>
      </c>
      <c r="D10" s="93">
        <f>C10*D4*C9</f>
        <v>0.97778611222274436</v>
      </c>
      <c r="E10" s="1">
        <f>D10*D4*C8</f>
        <v>0.54757703763925192</v>
      </c>
      <c r="F10" s="1">
        <f>E10*D4</f>
        <v>0.23179310021201446</v>
      </c>
      <c r="G10" s="1">
        <f>F10*D4</f>
        <v>9.8119602563198488E-2</v>
      </c>
      <c r="H10" s="1"/>
      <c r="I10" s="1"/>
      <c r="J10" s="1"/>
      <c r="K10" s="1"/>
      <c r="L10" s="1"/>
      <c r="M10" s="268"/>
      <c r="N10" s="97">
        <f>B10+G10</f>
        <v>0.99999999999999734</v>
      </c>
      <c r="R10" s="196">
        <f>B10-G10</f>
        <v>0.8037607948736003</v>
      </c>
      <c r="S10" s="93">
        <f>SUM(C10:F10)*$B$4*$F$4</f>
        <v>14.56619149372276</v>
      </c>
      <c r="T10" s="9">
        <f>SUM(C10:F10)*$D$4*$H$4</f>
        <v>-10.782384818429817</v>
      </c>
      <c r="U10" s="272">
        <f t="shared" si="0"/>
        <v>3.7838066752929436</v>
      </c>
      <c r="V10" s="93">
        <f>(U10+W10*G10)/B10</f>
        <v>4.6306418205950637</v>
      </c>
      <c r="W10" s="9">
        <f t="shared" si="1"/>
        <v>4</v>
      </c>
    </row>
    <row r="11" spans="1:23">
      <c r="A11" s="99">
        <v>5</v>
      </c>
      <c r="B11" s="97">
        <f>C11*B4</f>
        <v>0.93281652260738035</v>
      </c>
      <c r="C11" s="97">
        <f>1/(1-D4*B4/(1-D4*B4/(1-D4*B4/(1-D4*B4))))</f>
        <v>1.6175265666512684</v>
      </c>
      <c r="D11" s="93">
        <f>C11*D4*C10</f>
        <v>1.0708061049126498</v>
      </c>
      <c r="E11" s="1">
        <f>D11*D4*C9</f>
        <v>0.66949997196553579</v>
      </c>
      <c r="F11" s="1">
        <f>E11*D4*C8</f>
        <v>0.37493149755939303</v>
      </c>
      <c r="G11" s="1">
        <f>F11*D4</f>
        <v>0.15871106385523739</v>
      </c>
      <c r="H11" s="1">
        <f>G11*D4</f>
        <v>6.7183477392616264E-2</v>
      </c>
      <c r="I11" s="1"/>
      <c r="J11" s="1"/>
      <c r="K11" s="1"/>
      <c r="L11" s="1"/>
      <c r="M11" s="268"/>
      <c r="N11" s="97">
        <f>B11+H11</f>
        <v>0.99999999999999667</v>
      </c>
      <c r="R11" s="196">
        <f>B11-H11</f>
        <v>0.86563304521476403</v>
      </c>
      <c r="S11" s="93">
        <f>SUM(C11:G11)*$B$4*$F$4</f>
        <v>17.068145258514321</v>
      </c>
      <c r="T11" s="9">
        <f>SUM(C11:G11)*$D$4*$H$4</f>
        <v>-12.634415138196481</v>
      </c>
      <c r="U11" s="272">
        <f t="shared" si="0"/>
        <v>4.4337301203178399</v>
      </c>
      <c r="V11" s="93">
        <f>(U11+W11*H11)/B11</f>
        <v>5.1131679078206584</v>
      </c>
      <c r="W11" s="9">
        <f t="shared" si="1"/>
        <v>5</v>
      </c>
    </row>
    <row r="12" spans="1:23">
      <c r="A12" s="99">
        <v>6</v>
      </c>
      <c r="B12" s="97">
        <f>C12*B4</f>
        <v>0.9530033012080551</v>
      </c>
      <c r="C12" s="97">
        <f>1/(1-D4*B4/(1-D4*B4/(1-D4*B4/(1-D4*B4/(1-D4*B4)))))</f>
        <v>1.6525309323441368</v>
      </c>
      <c r="D12" s="93">
        <f>C12*D4*C11</f>
        <v>1.131504527469239</v>
      </c>
      <c r="E12" s="1">
        <f>D12*D4*C10</f>
        <v>0.74905845797559922</v>
      </c>
      <c r="F12" s="1">
        <f>E12*D4*C9</f>
        <v>0.46833372943472357</v>
      </c>
      <c r="G12" s="1">
        <f>F12*D4*C8</f>
        <v>0.26227494232602538</v>
      </c>
      <c r="H12" s="1">
        <f>G12*D4</f>
        <v>0.11102277453374144</v>
      </c>
      <c r="I12" s="1">
        <f>H12*D4</f>
        <v>4.6996698791941287E-2</v>
      </c>
      <c r="J12" s="1"/>
      <c r="K12" s="1"/>
      <c r="L12" s="1"/>
      <c r="M12" s="268"/>
      <c r="N12" s="97">
        <f>B12+I12</f>
        <v>0.99999999999999634</v>
      </c>
      <c r="R12" s="196">
        <f>B12-I12</f>
        <v>0.90600660241611386</v>
      </c>
      <c r="S12" s="93">
        <f>SUM(C12:H12)*$B$4*$F$4</f>
        <v>19.187697222230263</v>
      </c>
      <c r="T12" s="9">
        <f>SUM(C12:H12)*$D$4*$H$4</f>
        <v>-14.203378784273264</v>
      </c>
      <c r="U12" s="272">
        <f t="shared" si="0"/>
        <v>4.9843184379569987</v>
      </c>
      <c r="V12" s="93">
        <f>(U12+W12*I12)/B12</f>
        <v>5.5260025060069893</v>
      </c>
      <c r="W12" s="9">
        <f t="shared" si="1"/>
        <v>6</v>
      </c>
    </row>
    <row r="13" spans="1:23">
      <c r="A13" s="99">
        <v>7</v>
      </c>
      <c r="B13" s="97">
        <f>C13*B4</f>
        <v>0.9666536193991635</v>
      </c>
      <c r="C13" s="97">
        <f>1/(1-D4*B4/(1-D4*B4/(1-D4*B4/(1-D4*B4/(1-D4*B4/(1-D4*B4))))))</f>
        <v>1.676200916507415</v>
      </c>
      <c r="D13" s="93">
        <f>C13*D4*C12</f>
        <v>1.1725488564325588</v>
      </c>
      <c r="E13" s="1">
        <f>D13*D4*C11</f>
        <v>0.80285597913154627</v>
      </c>
      <c r="F13" s="1">
        <f>E13*D4*C10</f>
        <v>0.53149240423266009</v>
      </c>
      <c r="G13" s="1">
        <f>F13*D4*C9</f>
        <v>0.33230493186503457</v>
      </c>
      <c r="H13" s="1">
        <f>G13*D4*C8</f>
        <v>0.18609647642665347</v>
      </c>
      <c r="I13" s="1">
        <f>H13*D4</f>
        <v>7.8775909587874893E-2</v>
      </c>
      <c r="J13" s="1">
        <f>I13*D4</f>
        <v>3.3346380600832497E-2</v>
      </c>
      <c r="K13" s="1"/>
      <c r="L13" s="1"/>
      <c r="M13" s="268"/>
      <c r="N13" s="97">
        <f>B13+J13</f>
        <v>0.999999999999996</v>
      </c>
      <c r="R13" s="196">
        <f>B13-J13</f>
        <v>0.933307238798331</v>
      </c>
      <c r="S13" s="93">
        <f>SUM(C13:I13)*$B$4*$F$4</f>
        <v>20.966454075159369</v>
      </c>
      <c r="T13" s="9">
        <f>SUM(C13:I13)*$D$4*$H$4</f>
        <v>-15.520074428084213</v>
      </c>
      <c r="U13" s="272">
        <f t="shared" si="0"/>
        <v>5.4463796470751564</v>
      </c>
      <c r="V13" s="93">
        <f>(U13+W13*J13)/B13</f>
        <v>5.8757389382262311</v>
      </c>
      <c r="W13" s="9">
        <f t="shared" si="1"/>
        <v>7</v>
      </c>
    </row>
    <row r="14" spans="1:23">
      <c r="A14" s="99">
        <v>8</v>
      </c>
      <c r="B14" s="97">
        <f>C14*B4</f>
        <v>0.97610775634233116</v>
      </c>
      <c r="C14" s="97">
        <f>1/(1-D4*B4/(1-D4*B4/(1-D4*B4/(1-D4*B4/(1-D4*B4/(1-D4*B4/(1-D4*B4)))))))</f>
        <v>1.6925946201990996</v>
      </c>
      <c r="D14" s="93">
        <f>C14*D4*C13</f>
        <v>1.2009759378622362</v>
      </c>
      <c r="E14" s="1">
        <f>D14*D4*C12</f>
        <v>0.84011585286420254</v>
      </c>
      <c r="F14" s="1">
        <f>E14*D4*C11</f>
        <v>0.57523576261661546</v>
      </c>
      <c r="G14" s="1">
        <f>F14*D4*C10</f>
        <v>0.38080732587235172</v>
      </c>
      <c r="H14" s="1">
        <f>G14*D4*C9</f>
        <v>0.23809211847611528</v>
      </c>
      <c r="I14" s="1">
        <f>H14*D4*C8</f>
        <v>0.13333568076972771</v>
      </c>
      <c r="J14" s="1">
        <f>I14*D4</f>
        <v>5.6441904408080702E-2</v>
      </c>
      <c r="K14" s="1">
        <f>J14*D4</f>
        <v>2.3892243657664607E-2</v>
      </c>
      <c r="L14" s="1"/>
      <c r="M14" s="268"/>
      <c r="N14" s="97">
        <f>B14+K14</f>
        <v>0.99999999999999578</v>
      </c>
      <c r="R14" s="196">
        <f>B14-K14</f>
        <v>0.95221551268466653</v>
      </c>
      <c r="S14" s="93">
        <f>SUM(C14:J14)*$B$4*$F$4</f>
        <v>22.445967653052065</v>
      </c>
      <c r="T14" s="9">
        <f>SUM(C14:J14)*$D$4*$H$4</f>
        <v>-16.615260135879257</v>
      </c>
      <c r="U14" s="272">
        <f t="shared" si="0"/>
        <v>5.830707517172808</v>
      </c>
      <c r="V14" s="93">
        <f>(U14+W14*K14)/B14</f>
        <v>6.169242511707079</v>
      </c>
      <c r="W14" s="9">
        <f t="shared" si="1"/>
        <v>8</v>
      </c>
    </row>
    <row r="15" spans="1:23">
      <c r="A15" s="99">
        <v>9</v>
      </c>
      <c r="B15" s="97">
        <f>C15*B4</f>
        <v>0.98276477390112371</v>
      </c>
      <c r="C15" s="97">
        <f>1/(1-D4*B4/(1-D4*B4/(1-D4*B4/(1-D4*B4/(1-D4*B4/(1-D4*B4/(1-D4*B4/(1-D4*B4))))))))</f>
        <v>1.7041380507613206</v>
      </c>
      <c r="D15" s="93">
        <f>C15*D4*C14</f>
        <v>1.2209925275689626</v>
      </c>
      <c r="E15" s="1">
        <f>D15*D4*C13</f>
        <v>0.86635194772592805</v>
      </c>
      <c r="F15" s="1">
        <f>E15*D4*C12</f>
        <v>0.60603712572284785</v>
      </c>
      <c r="G15" s="1">
        <f>F15*D4*C11</f>
        <v>0.41495970704592167</v>
      </c>
      <c r="H15" s="1">
        <f>G15*D4*C10</f>
        <v>0.27470422851690679</v>
      </c>
      <c r="I15" s="1">
        <f>H15*D4*C9</f>
        <v>0.17175329169970124</v>
      </c>
      <c r="J15" s="1">
        <f>I15*D4*C8</f>
        <v>9.6184796959243479E-2</v>
      </c>
      <c r="K15" s="1">
        <f>J15*D4</f>
        <v>4.071568153508711E-2</v>
      </c>
      <c r="L15" s="1">
        <f>K15*D4</f>
        <v>1.723522609887175E-2</v>
      </c>
      <c r="M15" s="268"/>
      <c r="N15" s="97">
        <f>B15+L15</f>
        <v>0.99999999999999545</v>
      </c>
      <c r="R15" s="196">
        <f>B15-L15</f>
        <v>0.96552954780225198</v>
      </c>
      <c r="S15" s="93">
        <f>SUM(C15:K15)*$B$4*$F$4</f>
        <v>23.66632985165441</v>
      </c>
      <c r="T15" s="9">
        <f>SUM(C15:K15)*$D$4*$H$4</f>
        <v>-17.518613277217963</v>
      </c>
      <c r="U15" s="272">
        <f t="shared" si="0"/>
        <v>6.1477165744364477</v>
      </c>
      <c r="V15" s="93">
        <f>(U15+W15*L15)/B15</f>
        <v>6.4133694824112846</v>
      </c>
      <c r="W15" s="9">
        <f t="shared" si="1"/>
        <v>9</v>
      </c>
    </row>
    <row r="16" spans="1:23" ht="17" thickBot="1">
      <c r="A16" s="100">
        <v>10</v>
      </c>
      <c r="B16" s="151">
        <f>C16*B4</f>
        <v>0.98750697453255698</v>
      </c>
      <c r="C16" s="151">
        <f>1/(1-D4*B4/(1-D4*B4/(1-D4*B4/(1-D4*B4/(1-D4*B4/(1-D4*B4/(1-D4*B4/(1-D4*B4/(1-D4*B4)))))))))</f>
        <v>1.7123611421408484</v>
      </c>
      <c r="D16" s="94">
        <f>C16*D4*C15</f>
        <v>1.2352515682742109</v>
      </c>
      <c r="E16" s="111">
        <f>D16*D4*C14</f>
        <v>0.88504152222694243</v>
      </c>
      <c r="F16" s="111">
        <f>E16*D4*C13</f>
        <v>0.62797881992469828</v>
      </c>
      <c r="G16" s="111">
        <f>F16*D4*C12</f>
        <v>0.43928853630555537</v>
      </c>
      <c r="H16" s="111">
        <f>G16*D4*C11</f>
        <v>0.30078527304175129</v>
      </c>
      <c r="I16" s="111">
        <f>H16*D4*C10</f>
        <v>0.19912050490009986</v>
      </c>
      <c r="J16" s="111">
        <f>I16*D4*C9</f>
        <v>0.12449608928897071</v>
      </c>
      <c r="K16" s="111">
        <f>J16*D4*C8</f>
        <v>6.971995093646477E-2</v>
      </c>
      <c r="L16" s="111">
        <f>K16*D4</f>
        <v>2.951293144771977E-2</v>
      </c>
      <c r="M16" s="270">
        <f>L16*D4</f>
        <v>1.249302546743835E-2</v>
      </c>
      <c r="N16" s="151">
        <f>B16+M16</f>
        <v>0.99999999999999534</v>
      </c>
      <c r="R16" s="197">
        <f>B16-M16</f>
        <v>0.97501394906511862</v>
      </c>
      <c r="S16" s="94">
        <f>SUM(C16:L16)*$B$4*$F$4</f>
        <v>24.665113202518441</v>
      </c>
      <c r="T16" s="10">
        <f>SUM(C16:L16)*$D$4*$H$4</f>
        <v>-18.257946303554856</v>
      </c>
      <c r="U16" s="273">
        <f t="shared" si="0"/>
        <v>6.4071668989635846</v>
      </c>
      <c r="V16" s="94">
        <f>(U16+W16*M16)/B16</f>
        <v>6.6147352090652118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9</v>
      </c>
      <c r="D19" s="57">
        <f>SUM($C$19:C19)</f>
        <v>9</v>
      </c>
      <c r="E19" s="57">
        <f t="shared" ref="E19:E28" si="3">D19/R7</f>
        <v>58.675368672954242</v>
      </c>
      <c r="F19" s="8">
        <f t="shared" ref="F19:F28" si="4">U7/E19</f>
        <v>1.9417761365623797E-2</v>
      </c>
    </row>
    <row r="20" spans="1:6">
      <c r="A20" s="97">
        <v>2</v>
      </c>
      <c r="B20" s="93">
        <f>C19</f>
        <v>9</v>
      </c>
      <c r="C20" s="1">
        <f t="shared" si="2"/>
        <v>81</v>
      </c>
      <c r="D20" s="9">
        <f>SUM($C$19:C20)</f>
        <v>90</v>
      </c>
      <c r="E20" s="9">
        <f t="shared" si="3"/>
        <v>171.1411225105291</v>
      </c>
      <c r="F20" s="9">
        <f t="shared" si="4"/>
        <v>1.2535603040331869E-2</v>
      </c>
    </row>
    <row r="21" spans="1:6">
      <c r="A21" s="97">
        <v>3</v>
      </c>
      <c r="B21" s="93">
        <f t="shared" ref="B21:B28" si="5">C20</f>
        <v>81</v>
      </c>
      <c r="C21" s="1">
        <f t="shared" si="2"/>
        <v>729</v>
      </c>
      <c r="D21" s="9">
        <f>SUM($C$19:C21)</f>
        <v>819</v>
      </c>
      <c r="E21" s="9">
        <f t="shared" si="3"/>
        <v>1164.0680270110358</v>
      </c>
      <c r="F21" s="9">
        <f t="shared" si="4"/>
        <v>2.5979308744362483E-3</v>
      </c>
    </row>
    <row r="22" spans="1:6">
      <c r="A22" s="97">
        <v>4</v>
      </c>
      <c r="B22" s="93">
        <f t="shared" si="5"/>
        <v>729</v>
      </c>
      <c r="C22" s="1">
        <f t="shared" si="2"/>
        <v>6561</v>
      </c>
      <c r="D22" s="9">
        <f>SUM($C$19:C22)</f>
        <v>7380</v>
      </c>
      <c r="E22" s="9">
        <f t="shared" si="3"/>
        <v>9181.8362466417402</v>
      </c>
      <c r="F22" s="9">
        <f t="shared" si="4"/>
        <v>4.1209694593245138E-4</v>
      </c>
    </row>
    <row r="23" spans="1:6">
      <c r="A23" s="97">
        <v>5</v>
      </c>
      <c r="B23" s="93">
        <f t="shared" si="5"/>
        <v>6561</v>
      </c>
      <c r="C23" s="1">
        <f t="shared" si="2"/>
        <v>59049</v>
      </c>
      <c r="D23" s="9">
        <f>SUM($C$19:C23)</f>
        <v>66429</v>
      </c>
      <c r="E23" s="9">
        <f t="shared" si="3"/>
        <v>76740.369798982123</v>
      </c>
      <c r="F23" s="9">
        <f t="shared" si="4"/>
        <v>5.7775720027565574E-5</v>
      </c>
    </row>
    <row r="24" spans="1:6">
      <c r="A24" s="97">
        <v>6</v>
      </c>
      <c r="B24" s="93">
        <f t="shared" si="5"/>
        <v>59049</v>
      </c>
      <c r="C24" s="1">
        <f t="shared" si="2"/>
        <v>531441</v>
      </c>
      <c r="D24" s="9">
        <f>SUM($C$19:C24)</f>
        <v>597870</v>
      </c>
      <c r="E24" s="9">
        <f t="shared" si="3"/>
        <v>659895.85330351512</v>
      </c>
      <c r="F24" s="9">
        <f t="shared" si="4"/>
        <v>7.5531895116553965E-6</v>
      </c>
    </row>
    <row r="25" spans="1:6">
      <c r="A25" s="97">
        <v>7</v>
      </c>
      <c r="B25" s="93">
        <f t="shared" si="5"/>
        <v>531441</v>
      </c>
      <c r="C25" s="1">
        <f t="shared" si="2"/>
        <v>4782969</v>
      </c>
      <c r="D25" s="9">
        <f>SUM($C$19:C25)</f>
        <v>5380839</v>
      </c>
      <c r="E25" s="9">
        <f t="shared" si="3"/>
        <v>5765345.8328771107</v>
      </c>
      <c r="F25" s="9">
        <f t="shared" si="4"/>
        <v>9.4467527273333075E-7</v>
      </c>
    </row>
    <row r="26" spans="1:6">
      <c r="A26" s="97">
        <v>8</v>
      </c>
      <c r="B26" s="93">
        <f t="shared" si="5"/>
        <v>4782969</v>
      </c>
      <c r="C26" s="1">
        <f t="shared" si="2"/>
        <v>43046721</v>
      </c>
      <c r="D26" s="9">
        <f>SUM($C$19:C26)</f>
        <v>48427560</v>
      </c>
      <c r="E26" s="9">
        <f t="shared" si="3"/>
        <v>50857772.589173473</v>
      </c>
      <c r="F26" s="9">
        <f t="shared" si="4"/>
        <v>1.1464732370945479E-7</v>
      </c>
    </row>
    <row r="27" spans="1:6">
      <c r="A27" s="97">
        <v>9</v>
      </c>
      <c r="B27" s="93">
        <f t="shared" si="5"/>
        <v>43046721</v>
      </c>
      <c r="C27" s="1">
        <f t="shared" si="2"/>
        <v>387420489</v>
      </c>
      <c r="D27" s="9">
        <f>SUM($C$19:C27)</f>
        <v>435848049</v>
      </c>
      <c r="E27" s="9">
        <f t="shared" si="3"/>
        <v>451408297.12781107</v>
      </c>
      <c r="F27" s="9">
        <f t="shared" si="4"/>
        <v>1.3618971147745191E-8</v>
      </c>
    </row>
    <row r="28" spans="1:6" ht="17" thickBot="1">
      <c r="A28" s="151">
        <v>10</v>
      </c>
      <c r="B28" s="94">
        <f t="shared" si="5"/>
        <v>387420489</v>
      </c>
      <c r="C28" s="111">
        <f t="shared" si="2"/>
        <v>3486784401</v>
      </c>
      <c r="D28" s="10">
        <f>SUM($C$19:C28)</f>
        <v>3922632450</v>
      </c>
      <c r="E28" s="10">
        <f t="shared" si="3"/>
        <v>4023155211.0215173</v>
      </c>
      <c r="F28" s="10">
        <f t="shared" si="4"/>
        <v>1.5925726358781828E-9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9</v>
      </c>
      <c r="D31" s="57">
        <f>SUM($C$31:C31)</f>
        <v>9</v>
      </c>
      <c r="E31" s="9">
        <f t="shared" ref="E31:E40" si="7">D31/R7</f>
        <v>58.675368672954242</v>
      </c>
      <c r="F31" s="8">
        <f t="shared" ref="F31:F40" si="8">U7/E31</f>
        <v>1.9417761365623797E-2</v>
      </c>
    </row>
    <row r="32" spans="1:6">
      <c r="A32" s="97">
        <v>2</v>
      </c>
      <c r="B32" s="93">
        <f t="shared" ref="B32:B40" si="9">B31*($O$2+1)</f>
        <v>10</v>
      </c>
      <c r="C32" s="1">
        <f t="shared" si="6"/>
        <v>90</v>
      </c>
      <c r="D32" s="9">
        <f>SUM($C$31:C32)</f>
        <v>99</v>
      </c>
      <c r="E32" s="9">
        <f t="shared" si="7"/>
        <v>188.25523476158202</v>
      </c>
      <c r="F32" s="9">
        <f t="shared" si="8"/>
        <v>1.1396002763938063E-2</v>
      </c>
    </row>
    <row r="33" spans="1:6">
      <c r="A33" s="97">
        <v>3</v>
      </c>
      <c r="B33" s="93">
        <f t="shared" si="9"/>
        <v>100</v>
      </c>
      <c r="C33" s="1">
        <f t="shared" si="6"/>
        <v>900</v>
      </c>
      <c r="D33" s="9">
        <f>SUM($C$31:C33)</f>
        <v>999</v>
      </c>
      <c r="E33" s="9">
        <f t="shared" si="7"/>
        <v>1419.907153826648</v>
      </c>
      <c r="F33" s="9">
        <f t="shared" si="8"/>
        <v>2.1298352213846719E-3</v>
      </c>
    </row>
    <row r="34" spans="1:6">
      <c r="A34" s="97">
        <v>4</v>
      </c>
      <c r="B34" s="93">
        <f t="shared" si="9"/>
        <v>1000</v>
      </c>
      <c r="C34" s="1">
        <f t="shared" si="6"/>
        <v>9000</v>
      </c>
      <c r="D34" s="9">
        <f>SUM($C$31:C34)</f>
        <v>9999</v>
      </c>
      <c r="E34" s="9">
        <f t="shared" si="7"/>
        <v>12440.268378071918</v>
      </c>
      <c r="F34" s="9">
        <f t="shared" si="8"/>
        <v>3.0415796189433859E-4</v>
      </c>
    </row>
    <row r="35" spans="1:6">
      <c r="A35" s="97">
        <v>5</v>
      </c>
      <c r="B35" s="93">
        <f t="shared" si="9"/>
        <v>10000</v>
      </c>
      <c r="C35" s="1">
        <f t="shared" si="6"/>
        <v>90000</v>
      </c>
      <c r="D35" s="9">
        <f>SUM($C$31:C35)</f>
        <v>99999</v>
      </c>
      <c r="E35" s="9">
        <f t="shared" si="7"/>
        <v>115521.23680212577</v>
      </c>
      <c r="F35" s="9">
        <f t="shared" si="8"/>
        <v>3.8380216859280128E-5</v>
      </c>
    </row>
    <row r="36" spans="1:6">
      <c r="A36" s="97">
        <v>6</v>
      </c>
      <c r="B36" s="93">
        <f t="shared" si="9"/>
        <v>100000</v>
      </c>
      <c r="C36" s="1">
        <f t="shared" si="6"/>
        <v>900000</v>
      </c>
      <c r="D36" s="9">
        <f>SUM($C$31:C36)</f>
        <v>999999</v>
      </c>
      <c r="E36" s="9">
        <f t="shared" si="7"/>
        <v>1103743.6121693039</v>
      </c>
      <c r="F36" s="9">
        <f t="shared" si="8"/>
        <v>4.5158299291633415E-6</v>
      </c>
    </row>
    <row r="37" spans="1:6">
      <c r="A37" s="97">
        <v>7</v>
      </c>
      <c r="B37" s="93">
        <f t="shared" si="9"/>
        <v>1000000</v>
      </c>
      <c r="C37" s="1">
        <f t="shared" si="6"/>
        <v>9000000</v>
      </c>
      <c r="D37" s="9">
        <f>SUM($C$31:C37)</f>
        <v>9999999</v>
      </c>
      <c r="E37" s="9">
        <f t="shared" si="7"/>
        <v>10714584.205813494</v>
      </c>
      <c r="F37" s="9">
        <f t="shared" si="8"/>
        <v>5.0831460581737484E-7</v>
      </c>
    </row>
    <row r="38" spans="1:6">
      <c r="A38" s="97">
        <v>8</v>
      </c>
      <c r="B38" s="93">
        <f t="shared" si="9"/>
        <v>10000000</v>
      </c>
      <c r="C38" s="1">
        <f t="shared" si="6"/>
        <v>90000000</v>
      </c>
      <c r="D38" s="9">
        <f>SUM($C$31:C38)</f>
        <v>99999999</v>
      </c>
      <c r="E38" s="9">
        <f t="shared" si="7"/>
        <v>105018241.84533714</v>
      </c>
      <c r="F38" s="9">
        <f t="shared" si="8"/>
        <v>5.5520902032999464E-8</v>
      </c>
    </row>
    <row r="39" spans="1:6">
      <c r="A39" s="97">
        <v>9</v>
      </c>
      <c r="B39" s="93">
        <f t="shared" si="9"/>
        <v>100000000</v>
      </c>
      <c r="C39" s="1">
        <f t="shared" si="6"/>
        <v>900000000</v>
      </c>
      <c r="D39" s="9">
        <f>SUM($C$31:C39)</f>
        <v>999999999</v>
      </c>
      <c r="E39" s="9">
        <f t="shared" si="7"/>
        <v>1035701083.6967237</v>
      </c>
      <c r="F39" s="9">
        <f t="shared" si="8"/>
        <v>5.9358020100678352E-9</v>
      </c>
    </row>
    <row r="40" spans="1:6" ht="17" thickBot="1">
      <c r="A40" s="151">
        <v>10</v>
      </c>
      <c r="B40" s="94">
        <f t="shared" si="9"/>
        <v>1000000000</v>
      </c>
      <c r="C40" s="111">
        <f t="shared" si="6"/>
        <v>9000000000</v>
      </c>
      <c r="D40" s="10">
        <f>SUM($C$31:C40)</f>
        <v>9999999999</v>
      </c>
      <c r="E40" s="9">
        <f t="shared" si="7"/>
        <v>10256263521.756165</v>
      </c>
      <c r="F40" s="10">
        <f t="shared" si="8"/>
        <v>6.2470771011025029E-10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9</v>
      </c>
      <c r="D43" s="57">
        <f>SUM(C43:C43)</f>
        <v>9</v>
      </c>
      <c r="E43" s="57">
        <f t="shared" ref="E43:E52" si="11">D43/R7</f>
        <v>58.675368672954242</v>
      </c>
      <c r="F43" s="8">
        <f t="shared" ref="F43:F52" si="12">U7/E43</f>
        <v>1.9417761365623797E-2</v>
      </c>
    </row>
    <row r="44" spans="1:6">
      <c r="A44" s="97">
        <v>2</v>
      </c>
      <c r="B44" s="93">
        <f t="shared" ref="B44:B52" si="13">B43*$O$2*2</f>
        <v>18</v>
      </c>
      <c r="C44" s="1">
        <f t="shared" si="10"/>
        <v>162</v>
      </c>
      <c r="D44" s="9">
        <f>SUM($C$43:C44)</f>
        <v>171</v>
      </c>
      <c r="E44" s="9">
        <f t="shared" si="11"/>
        <v>325.16813277000529</v>
      </c>
      <c r="F44" s="9">
        <f t="shared" si="12"/>
        <v>6.5976858107009836E-3</v>
      </c>
    </row>
    <row r="45" spans="1:6">
      <c r="A45" s="97">
        <v>3</v>
      </c>
      <c r="B45" s="93">
        <f t="shared" si="13"/>
        <v>324</v>
      </c>
      <c r="C45" s="1">
        <f t="shared" si="10"/>
        <v>2916</v>
      </c>
      <c r="D45" s="9">
        <f>SUM($C$43:C45)</f>
        <v>3087</v>
      </c>
      <c r="E45" s="9">
        <f t="shared" si="11"/>
        <v>4387.6410248877501</v>
      </c>
      <c r="F45" s="9">
        <f t="shared" si="12"/>
        <v>6.8924696668716794E-4</v>
      </c>
    </row>
    <row r="46" spans="1:6">
      <c r="A46" s="97">
        <v>4</v>
      </c>
      <c r="B46" s="93">
        <f t="shared" si="13"/>
        <v>5832</v>
      </c>
      <c r="C46" s="1">
        <f t="shared" si="10"/>
        <v>52488</v>
      </c>
      <c r="D46" s="9">
        <f>SUM($C$43:C46)</f>
        <v>55575</v>
      </c>
      <c r="E46" s="9">
        <f t="shared" si="11"/>
        <v>69143.705881722868</v>
      </c>
      <c r="F46" s="9">
        <f t="shared" si="12"/>
        <v>5.4723804965928764E-5</v>
      </c>
    </row>
    <row r="47" spans="1:6">
      <c r="A47" s="97">
        <v>5</v>
      </c>
      <c r="B47" s="93">
        <f t="shared" si="13"/>
        <v>104976</v>
      </c>
      <c r="C47" s="1">
        <f t="shared" si="10"/>
        <v>944784</v>
      </c>
      <c r="D47" s="9">
        <f>SUM($C$43:C47)</f>
        <v>1000359</v>
      </c>
      <c r="E47" s="9">
        <f t="shared" si="11"/>
        <v>1155638.6456478338</v>
      </c>
      <c r="F47" s="9">
        <f t="shared" si="12"/>
        <v>3.8366059641700172E-6</v>
      </c>
    </row>
    <row r="48" spans="1:6">
      <c r="A48" s="97">
        <v>6</v>
      </c>
      <c r="B48" s="93">
        <f t="shared" si="13"/>
        <v>1889568</v>
      </c>
      <c r="C48" s="1">
        <f t="shared" si="10"/>
        <v>17006112</v>
      </c>
      <c r="D48" s="9">
        <f>SUM($C$43:C48)</f>
        <v>18006471</v>
      </c>
      <c r="E48" s="9">
        <f t="shared" si="11"/>
        <v>19874547.218509037</v>
      </c>
      <c r="F48" s="9">
        <f t="shared" si="12"/>
        <v>2.5078903097299925E-7</v>
      </c>
    </row>
    <row r="49" spans="1:6">
      <c r="A49" s="97">
        <v>7</v>
      </c>
      <c r="B49" s="93">
        <f t="shared" si="13"/>
        <v>34012224</v>
      </c>
      <c r="C49" s="1">
        <f t="shared" si="10"/>
        <v>306110016</v>
      </c>
      <c r="D49" s="9">
        <f>SUM($C$43:C49)</f>
        <v>324116487</v>
      </c>
      <c r="E49" s="9">
        <f t="shared" si="11"/>
        <v>347277373.97313285</v>
      </c>
      <c r="F49" s="9">
        <f t="shared" si="12"/>
        <v>1.5683082329160079E-8</v>
      </c>
    </row>
    <row r="50" spans="1:6">
      <c r="A50" s="97">
        <v>8</v>
      </c>
      <c r="B50" s="93">
        <f t="shared" si="13"/>
        <v>612220032</v>
      </c>
      <c r="C50" s="1">
        <f t="shared" si="10"/>
        <v>5509980288</v>
      </c>
      <c r="D50" s="9">
        <f>SUM($C$43:C50)</f>
        <v>5834096775</v>
      </c>
      <c r="E50" s="9">
        <f t="shared" si="11"/>
        <v>6126865921.9291735</v>
      </c>
      <c r="F50" s="9">
        <f t="shared" si="12"/>
        <v>9.5166233298881887E-10</v>
      </c>
    </row>
    <row r="51" spans="1:6">
      <c r="A51" s="97">
        <v>9</v>
      </c>
      <c r="B51" s="93">
        <f t="shared" si="13"/>
        <v>11019960576</v>
      </c>
      <c r="C51" s="1">
        <f t="shared" si="10"/>
        <v>99179645184</v>
      </c>
      <c r="D51" s="9">
        <f>SUM($C$43:C51)</f>
        <v>105013741959</v>
      </c>
      <c r="E51" s="9">
        <f t="shared" si="11"/>
        <v>108762846458.74725</v>
      </c>
      <c r="F51" s="9">
        <f t="shared" si="12"/>
        <v>5.6524050028133641E-11</v>
      </c>
    </row>
    <row r="52" spans="1:6" ht="17" thickBot="1">
      <c r="A52" s="151">
        <v>10</v>
      </c>
      <c r="B52" s="94">
        <f t="shared" si="13"/>
        <v>198359290368</v>
      </c>
      <c r="C52" s="111">
        <f t="shared" si="10"/>
        <v>1785233613312</v>
      </c>
      <c r="D52" s="10">
        <f>SUM($C$43:C52)</f>
        <v>1890247355271</v>
      </c>
      <c r="E52" s="10">
        <f t="shared" si="11"/>
        <v>1938687499890.071</v>
      </c>
      <c r="F52" s="10">
        <f t="shared" si="12"/>
        <v>3.3048992678432646E-12</v>
      </c>
    </row>
  </sheetData>
  <conditionalFormatting sqref="F43:F52">
    <cfRule type="cellIs" dxfId="363" priority="55" operator="equal">
      <formula>MAX($F$43:$F$52)</formula>
    </cfRule>
  </conditionalFormatting>
  <conditionalFormatting sqref="F19:F28">
    <cfRule type="cellIs" dxfId="362" priority="53" operator="equal">
      <formula>MAX($F$19:$F$28)</formula>
    </cfRule>
  </conditionalFormatting>
  <conditionalFormatting sqref="E31:E40">
    <cfRule type="cellIs" dxfId="361" priority="49" stopIfTrue="1" operator="lessThan">
      <formula>0</formula>
    </cfRule>
    <cfRule type="cellIs" dxfId="360" priority="50" operator="equal">
      <formula>MIN($E$31:$E$40)</formula>
    </cfRule>
  </conditionalFormatting>
  <conditionalFormatting sqref="E19:E28">
    <cfRule type="cellIs" dxfId="359" priority="45" stopIfTrue="1" operator="lessThan">
      <formula>0</formula>
    </cfRule>
    <cfRule type="cellIs" dxfId="358" priority="46" operator="equal">
      <formula>MIN($E$19:$E$28)</formula>
    </cfRule>
  </conditionalFormatting>
  <conditionalFormatting sqref="E43:E52">
    <cfRule type="cellIs" dxfId="357" priority="41" stopIfTrue="1" operator="lessThan">
      <formula>0</formula>
    </cfRule>
    <cfRule type="cellIs" dxfId="356" priority="42" operator="equal">
      <formula>MIN($E$43:$E$52)</formula>
    </cfRule>
  </conditionalFormatting>
  <conditionalFormatting sqref="F31:F40">
    <cfRule type="cellIs" dxfId="355" priority="23" operator="lessThanOrEqual">
      <formula>0</formula>
    </cfRule>
    <cfRule type="cellIs" dxfId="354" priority="24" operator="equal">
      <formula>MAX($F$31:$F$40)</formula>
    </cfRule>
  </conditionalFormatting>
  <conditionalFormatting sqref="S7:T16">
    <cfRule type="cellIs" dxfId="353" priority="1" operator="lessThanOrEqual">
      <formula>0</formula>
    </cfRule>
    <cfRule type="cellIs" dxfId="352" priority="2" operator="greaterThan">
      <formula>0</formula>
    </cfRule>
  </conditionalFormatting>
  <conditionalFormatting sqref="U7:U16">
    <cfRule type="cellIs" dxfId="351" priority="3" operator="lessThanOrEqual">
      <formula>0</formula>
    </cfRule>
    <cfRule type="cellIs" dxfId="350" priority="4" operator="greaterThan">
      <formula>0</formula>
    </cfRule>
  </conditionalFormatting>
  <conditionalFormatting sqref="R7:R16">
    <cfRule type="cellIs" dxfId="349" priority="5" operator="lessThanOrEqual">
      <formula>0</formula>
    </cfRule>
    <cfRule type="cellIs" dxfId="348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14" max="14" width="5.6640625" bestFit="1" customWidth="1"/>
  </cols>
  <sheetData>
    <row r="1" spans="1:23">
      <c r="C1" t="s">
        <v>95</v>
      </c>
      <c r="D1">
        <f>C2+E2</f>
        <v>0.99999999999999922</v>
      </c>
    </row>
    <row r="2" spans="1:23">
      <c r="A2" t="s">
        <v>40</v>
      </c>
      <c r="B2" s="155" t="s">
        <v>125</v>
      </c>
      <c r="C2" s="161">
        <f>Analysis!B17</f>
        <v>0.57744365548312782</v>
      </c>
      <c r="D2" s="155" t="s">
        <v>126</v>
      </c>
      <c r="E2" s="161">
        <f>Analysis!M17</f>
        <v>0.42255634451687141</v>
      </c>
      <c r="F2" s="155" t="s">
        <v>47</v>
      </c>
      <c r="G2" s="161">
        <f>Analysis!S17</f>
        <v>8.5818607920947745</v>
      </c>
      <c r="H2" t="s">
        <v>156</v>
      </c>
      <c r="I2" s="175">
        <f>Analysis!T17</f>
        <v>-8.6544566980976949</v>
      </c>
      <c r="J2" t="s">
        <v>48</v>
      </c>
      <c r="K2" s="175">
        <f>C2*G2+E2*I2</f>
        <v>1.2985454805068222</v>
      </c>
      <c r="L2" t="s">
        <v>47</v>
      </c>
      <c r="M2" s="182">
        <v>1</v>
      </c>
      <c r="N2" t="s">
        <v>156</v>
      </c>
      <c r="O2" s="182">
        <v>10</v>
      </c>
    </row>
    <row r="4" spans="1:23">
      <c r="A4" t="s">
        <v>123</v>
      </c>
      <c r="B4">
        <f>$C$2</f>
        <v>0.57744365548312782</v>
      </c>
      <c r="C4" t="s">
        <v>124</v>
      </c>
      <c r="D4">
        <f>$E$2</f>
        <v>0.42255634451687141</v>
      </c>
      <c r="E4" t="s">
        <v>47</v>
      </c>
      <c r="F4">
        <f>G2</f>
        <v>8.5818607920947745</v>
      </c>
      <c r="G4" t="s">
        <v>156</v>
      </c>
      <c r="H4">
        <f>I2</f>
        <v>-8.6544566980976949</v>
      </c>
      <c r="I4" t="s">
        <v>48</v>
      </c>
      <c r="J4">
        <f>K2</f>
        <v>1.2985454805068222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190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0.57744365548312782</v>
      </c>
      <c r="C7" s="95">
        <v>1</v>
      </c>
      <c r="D7" s="109">
        <f>C7*D4</f>
        <v>0.42255634451687141</v>
      </c>
      <c r="E7" s="110"/>
      <c r="F7" s="110"/>
      <c r="G7" s="110"/>
      <c r="H7" s="110"/>
      <c r="I7" s="110"/>
      <c r="J7" s="110"/>
      <c r="K7" s="110"/>
      <c r="L7" s="110"/>
      <c r="M7" s="269"/>
      <c r="N7" s="95">
        <f>B7+D7</f>
        <v>0.99999999999999922</v>
      </c>
      <c r="R7" s="195">
        <f>B7-D7</f>
        <v>0.15488731096625641</v>
      </c>
      <c r="S7" s="109">
        <f>SUM(C7)*$B$4*$F$4</f>
        <v>4.9555410666345372</v>
      </c>
      <c r="T7" s="57">
        <f>SUM(C7)*$D$4*$H$4</f>
        <v>-3.656995586127715</v>
      </c>
      <c r="U7" s="271">
        <f>S7+T7</f>
        <v>1.2985454805068222</v>
      </c>
      <c r="V7" s="109">
        <f>(U7+W7*D7)/B7</f>
        <v>2.9805537019602459</v>
      </c>
      <c r="W7" s="57">
        <f>COUNT(D7:M7)</f>
        <v>1</v>
      </c>
    </row>
    <row r="8" spans="1:23">
      <c r="A8" s="99">
        <v>2</v>
      </c>
      <c r="B8" s="97">
        <f>C8*B4</f>
        <v>0.76381686497503309</v>
      </c>
      <c r="C8" s="97">
        <f>1/(1-B4*D4)</f>
        <v>1.3227556623441867</v>
      </c>
      <c r="D8" s="93">
        <f>C8*D4</f>
        <v>0.55893879736915264</v>
      </c>
      <c r="E8" s="1">
        <f>D8*D4</f>
        <v>0.23618313502496543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0.99999999999999856</v>
      </c>
      <c r="R8" s="196">
        <f>B8-E8</f>
        <v>0.52763372995006763</v>
      </c>
      <c r="S8" s="93">
        <f>SUM(C8:D8)*$B$4*$F$4</f>
        <v>9.3248141699681426</v>
      </c>
      <c r="T8" s="9">
        <f>SUM(C8:D8)*$D$4*$H$4</f>
        <v>-6.8813483336126566</v>
      </c>
      <c r="U8" s="272">
        <f>S8+T8</f>
        <v>2.443465836355486</v>
      </c>
      <c r="V8" s="93">
        <f>(U8+W8*E8)/B8</f>
        <v>3.8174492343799278</v>
      </c>
      <c r="W8" s="9">
        <f>COUNT(D8:M8)</f>
        <v>2</v>
      </c>
    </row>
    <row r="9" spans="1:23">
      <c r="A9" s="99">
        <v>3</v>
      </c>
      <c r="B9" s="97">
        <f>C9*B4</f>
        <v>0.85263711097514439</v>
      </c>
      <c r="C9" s="97">
        <f>1/(1-D4*B4/(1-D4*B4))</f>
        <v>1.476571961400756</v>
      </c>
      <c r="D9" s="93">
        <f>C9*D4*C8</f>
        <v>0.82531335633434932</v>
      </c>
      <c r="E9" s="1">
        <f>D9*(D4)</f>
        <v>0.34874139493359274</v>
      </c>
      <c r="F9" s="1">
        <f>E9*D4</f>
        <v>0.14736288902485353</v>
      </c>
      <c r="G9" s="1"/>
      <c r="H9" s="1"/>
      <c r="I9" s="1"/>
      <c r="J9" s="1"/>
      <c r="K9" s="1"/>
      <c r="L9" s="1"/>
      <c r="M9" s="268"/>
      <c r="N9" s="97">
        <f>B9+F9</f>
        <v>0.99999999999999789</v>
      </c>
      <c r="R9" s="196">
        <f>B9-F9</f>
        <v>0.70527422195029088</v>
      </c>
      <c r="S9" s="93">
        <f>SUM(C9:E9)*$B$4*$F$4</f>
        <v>13.135289526948238</v>
      </c>
      <c r="T9" s="9">
        <f>SUM(C9:E9)*$D$4*$H$4</f>
        <v>-9.6933301887016441</v>
      </c>
      <c r="U9" s="272">
        <f t="shared" ref="U9:U16" si="0">S9+T9</f>
        <v>3.4419593382465941</v>
      </c>
      <c r="V9" s="93">
        <f>(U9+W9*F9)/B9</f>
        <v>4.5553353886732006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0.90266081008584176</v>
      </c>
      <c r="C10" s="97">
        <f>1/(1-D4*B4/(1-D4*B4/(1-D4*B4)))</f>
        <v>1.5632015375259698</v>
      </c>
      <c r="D10" s="93">
        <f>C10*D4*C9</f>
        <v>0.97533591750135018</v>
      </c>
      <c r="E10" s="1">
        <f>D10*D4*C8</f>
        <v>0.5451530847591437</v>
      </c>
      <c r="F10" s="1">
        <f>E10*D4</f>
        <v>0.23035789469791992</v>
      </c>
      <c r="G10" s="1">
        <f>F10*D4</f>
        <v>9.7339189914155438E-2</v>
      </c>
      <c r="H10" s="1"/>
      <c r="I10" s="1"/>
      <c r="J10" s="1"/>
      <c r="K10" s="1"/>
      <c r="L10" s="1"/>
      <c r="M10" s="268"/>
      <c r="N10" s="97">
        <f>B10+G10</f>
        <v>0.99999999999999722</v>
      </c>
      <c r="R10" s="196">
        <f>B10-G10</f>
        <v>0.80532162017168629</v>
      </c>
      <c r="S10" s="93">
        <f>SUM(C10:F10)*$B$4*$F$4</f>
        <v>16.42290311390326</v>
      </c>
      <c r="T10" s="9">
        <f>SUM(C10:F10)*$D$4*$H$4</f>
        <v>-12.119460497122855</v>
      </c>
      <c r="U10" s="272">
        <f t="shared" si="0"/>
        <v>4.303442616780405</v>
      </c>
      <c r="V10" s="93">
        <f>(U10+W10*G10)/B10</f>
        <v>5.1988513559049361</v>
      </c>
      <c r="W10" s="9">
        <f t="shared" si="1"/>
        <v>4</v>
      </c>
    </row>
    <row r="11" spans="1:23">
      <c r="A11" s="99">
        <v>5</v>
      </c>
      <c r="B11" s="97">
        <f>C11*B4</f>
        <v>0.93350637231935651</v>
      </c>
      <c r="C11" s="97">
        <f>1/(1-D4*B4/(1-D4*B4/(1-D4*B4/(1-D4*B4))))</f>
        <v>1.6166189782418217</v>
      </c>
      <c r="D11" s="93">
        <f>C11*D4*C10</f>
        <v>1.0678426758813673</v>
      </c>
      <c r="E11" s="1">
        <f>D11*D4*C9</f>
        <v>0.66626426025412444</v>
      </c>
      <c r="F11" s="1">
        <f>E11*D4*C8</f>
        <v>0.37240094435648835</v>
      </c>
      <c r="G11" s="1">
        <f>F11*D4</f>
        <v>0.15736038174190856</v>
      </c>
      <c r="H11" s="1">
        <f>G11*D4</f>
        <v>6.6493627680640308E-2</v>
      </c>
      <c r="I11" s="1"/>
      <c r="J11" s="1"/>
      <c r="K11" s="1"/>
      <c r="L11" s="1"/>
      <c r="M11" s="268"/>
      <c r="N11" s="97">
        <f>B11+H11</f>
        <v>0.99999999999999678</v>
      </c>
      <c r="R11" s="196">
        <f>B11-H11</f>
        <v>0.86701274463871625</v>
      </c>
      <c r="S11" s="93">
        <f>SUM(C11:G11)*$B$4*$F$4</f>
        <v>19.229913878728713</v>
      </c>
      <c r="T11" s="9">
        <f>SUM(C11:G11)*$D$4*$H$4</f>
        <v>-14.190924710444591</v>
      </c>
      <c r="U11" s="272">
        <f t="shared" si="0"/>
        <v>5.0389891682841217</v>
      </c>
      <c r="V11" s="93">
        <f>(U11+W11*H11)/B11</f>
        <v>5.754066031002651</v>
      </c>
      <c r="W11" s="9">
        <f t="shared" si="1"/>
        <v>5</v>
      </c>
    </row>
    <row r="12" spans="1:23">
      <c r="A12" s="99">
        <v>6</v>
      </c>
      <c r="B12" s="97">
        <f>C12*B4</f>
        <v>0.95359966358188319</v>
      </c>
      <c r="C12" s="97">
        <f>1/(1-D4*B4/(1-D4*B4/(1-D4*B4/(1-D4*B4/(1-D4*B4)))))</f>
        <v>1.651415951196205</v>
      </c>
      <c r="D12" s="93">
        <f>C12*D4*C11</f>
        <v>1.1281030538835639</v>
      </c>
      <c r="E12" s="1">
        <f>D12*D4*C10</f>
        <v>0.74515801183967789</v>
      </c>
      <c r="F12" s="1">
        <f>E12*D4*C9</f>
        <v>0.46493005266063464</v>
      </c>
      <c r="G12" s="1">
        <f>F12*D4*C8</f>
        <v>0.25986744449491195</v>
      </c>
      <c r="H12" s="1">
        <f>G12*D4</f>
        <v>0.10980863740471097</v>
      </c>
      <c r="I12" s="1">
        <f>H12*D4</f>
        <v>4.640033641811326E-2</v>
      </c>
      <c r="J12" s="1"/>
      <c r="K12" s="1"/>
      <c r="L12" s="1"/>
      <c r="M12" s="268"/>
      <c r="N12" s="97">
        <f>B12+I12</f>
        <v>0.99999999999999645</v>
      </c>
      <c r="R12" s="196">
        <f>B12-I12</f>
        <v>0.90719932716376994</v>
      </c>
      <c r="S12" s="93">
        <f>SUM(C12:H12)*$B$4*$F$4</f>
        <v>21.602606678245703</v>
      </c>
      <c r="T12" s="9">
        <f>SUM(C12:H12)*$D$4*$H$4</f>
        <v>-15.941879243642195</v>
      </c>
      <c r="U12" s="272">
        <f t="shared" si="0"/>
        <v>5.6607274346035084</v>
      </c>
      <c r="V12" s="93">
        <f>(U12+W12*I12)/B12</f>
        <v>6.2281161371259337</v>
      </c>
      <c r="W12" s="9">
        <f t="shared" si="1"/>
        <v>6</v>
      </c>
    </row>
    <row r="13" spans="1:23">
      <c r="A13" s="99">
        <v>7</v>
      </c>
      <c r="B13" s="97">
        <f>C13*B4</f>
        <v>0.96716063476999226</v>
      </c>
      <c r="C13" s="97">
        <f>1/(1-D4*B4/(1-D4*B4/(1-D4*B4/(1-D4*B4/(1-D4*B4/(1-D4*B4))))))</f>
        <v>1.6749004436819057</v>
      </c>
      <c r="D13" s="93">
        <f>C13*D4*C12</f>
        <v>1.1687728097336858</v>
      </c>
      <c r="E13" s="1">
        <f>D13*D4*C11</f>
        <v>0.79840343978849815</v>
      </c>
      <c r="F13" s="1">
        <f>E13*D4*C10</f>
        <v>0.527377988908594</v>
      </c>
      <c r="G13" s="1">
        <f>F13*D4*C9</f>
        <v>0.32904950662744281</v>
      </c>
      <c r="H13" s="1">
        <f>G13*D4*C8</f>
        <v>0.18391853550925588</v>
      </c>
      <c r="I13" s="1">
        <f>H13*D4</f>
        <v>7.7715944053687577E-2</v>
      </c>
      <c r="J13" s="1">
        <f>I13*D4</f>
        <v>3.2839365230003914E-2</v>
      </c>
      <c r="K13" s="1"/>
      <c r="L13" s="1"/>
      <c r="M13" s="268"/>
      <c r="N13" s="97">
        <f>B13+J13</f>
        <v>0.99999999999999623</v>
      </c>
      <c r="R13" s="196">
        <f>B13-J13</f>
        <v>0.93432126953998829</v>
      </c>
      <c r="S13" s="93">
        <f>SUM(C13:I13)*$B$4*$F$4</f>
        <v>23.589062653650899</v>
      </c>
      <c r="T13" s="9">
        <f>SUM(C13:I13)*$D$4*$H$4</f>
        <v>-17.407806099340185</v>
      </c>
      <c r="U13" s="272">
        <f t="shared" si="0"/>
        <v>6.1812565543107141</v>
      </c>
      <c r="V13" s="93">
        <f>(U13+W13*J13)/B13</f>
        <v>6.6288182959859823</v>
      </c>
      <c r="W13" s="9">
        <f t="shared" si="1"/>
        <v>7</v>
      </c>
    </row>
    <row r="14" spans="1:23">
      <c r="A14" s="99">
        <v>8</v>
      </c>
      <c r="B14" s="97">
        <f>C14*B4</f>
        <v>0.9765330465762414</v>
      </c>
      <c r="C14" s="97">
        <f>1/(1-D4*B4/(1-D4*B4/(1-D4*B4/(1-D4*B4/(1-D4*B4/(1-D4*B4/(1-D4*B4)))))))</f>
        <v>1.6911313117800364</v>
      </c>
      <c r="D14" s="93">
        <f>C14*D4*C13</f>
        <v>1.1968809514441543</v>
      </c>
      <c r="E14" s="1">
        <f>D14*D4*C12</f>
        <v>0.83520302225305554</v>
      </c>
      <c r="F14" s="1">
        <f>E14*D4*C11</f>
        <v>0.5705377130056023</v>
      </c>
      <c r="G14" s="1">
        <f>F14*D4*C10</f>
        <v>0.37686339598074681</v>
      </c>
      <c r="H14" s="1">
        <f>G14*D4*C9</f>
        <v>0.23513820660213483</v>
      </c>
      <c r="I14" s="1">
        <f>H14*D4*C8</f>
        <v>0.13142786641373658</v>
      </c>
      <c r="J14" s="1">
        <f>I14*D4</f>
        <v>5.5535678799440227E-2</v>
      </c>
      <c r="K14" s="1">
        <f>J14*D4</f>
        <v>2.3466953423754575E-2</v>
      </c>
      <c r="L14" s="1"/>
      <c r="M14" s="268"/>
      <c r="N14" s="97">
        <f>B14+K14</f>
        <v>0.999999999999996</v>
      </c>
      <c r="R14" s="196">
        <f>B14-K14</f>
        <v>0.9530660931524868</v>
      </c>
      <c r="S14" s="93">
        <f>SUM(C14:J14)*$B$4*$F$4</f>
        <v>25.237173914680039</v>
      </c>
      <c r="T14" s="9">
        <f>SUM(C14:J14)*$D$4*$H$4</f>
        <v>-18.624047782334479</v>
      </c>
      <c r="U14" s="272">
        <f t="shared" si="0"/>
        <v>6.6131261323455597</v>
      </c>
      <c r="V14" s="93">
        <f>(U14+W14*K14)/B14</f>
        <v>6.9642924871612415</v>
      </c>
      <c r="W14" s="9">
        <f t="shared" si="1"/>
        <v>8</v>
      </c>
    </row>
    <row r="15" spans="1:23">
      <c r="A15" s="99">
        <v>9</v>
      </c>
      <c r="B15" s="97">
        <f>C15*B4</f>
        <v>0.98311748499389418</v>
      </c>
      <c r="C15" s="97">
        <f>1/(1-D4*B4/(1-D4*B4/(1-D4*B4/(1-D4*B4/(1-D4*B4/(1-D4*B4/(1-D4*B4/(1-D4*B4))))))))</f>
        <v>1.7025340492681535</v>
      </c>
      <c r="D15" s="93">
        <f>C15*D4*C14</f>
        <v>1.2166278780574129</v>
      </c>
      <c r="E15" s="1">
        <f>D15*D4*C13</f>
        <v>0.8610559819332585</v>
      </c>
      <c r="F15" s="1">
        <f>E15*D4*C12</f>
        <v>0.60085888874076987</v>
      </c>
      <c r="G15" s="1">
        <f>F15*D4*C11</f>
        <v>0.4104542812793831</v>
      </c>
      <c r="H15" s="1">
        <f>G15*D4*C10</f>
        <v>0.27112176953719813</v>
      </c>
      <c r="I15" s="1">
        <f>H15*D4*C9</f>
        <v>0.16916232072331852</v>
      </c>
      <c r="J15" s="1">
        <f>I15*D4*C8</f>
        <v>9.4551384105266534E-2</v>
      </c>
      <c r="K15" s="1">
        <f>J15*D4</f>
        <v>3.9953287236532048E-2</v>
      </c>
      <c r="L15" s="1">
        <f>K15*D4</f>
        <v>1.6882515006101557E-2</v>
      </c>
      <c r="M15" s="268"/>
      <c r="N15" s="97">
        <f>B15+L15</f>
        <v>0.99999999999999578</v>
      </c>
      <c r="R15" s="196">
        <f>B15-L15</f>
        <v>0.96623496998779257</v>
      </c>
      <c r="S15" s="93">
        <f>SUM(C15:K15)*$B$4*$F$4</f>
        <v>26.593018348182962</v>
      </c>
      <c r="T15" s="9">
        <f>SUM(C15:K15)*$D$4*$H$4</f>
        <v>-19.62460797185247</v>
      </c>
      <c r="U15" s="272">
        <f t="shared" si="0"/>
        <v>6.9684103763304925</v>
      </c>
      <c r="V15" s="93">
        <f>(U15+W15*L15)/B15</f>
        <v>7.2426267664536841</v>
      </c>
      <c r="W15" s="9">
        <f t="shared" si="1"/>
        <v>9</v>
      </c>
    </row>
    <row r="16" spans="1:23" ht="17" thickBot="1">
      <c r="A16" s="100">
        <v>10</v>
      </c>
      <c r="B16" s="151">
        <f>C16*B4</f>
        <v>0.98779663226561221</v>
      </c>
      <c r="C16" s="151">
        <f>1/(1-D4*B4/(1-D4*B4/(1-D4*B4/(1-D4*B4/(1-D4*B4/(1-D4*B4/(1-D4*B4/(1-D4*B4/(1-D4*B4)))))))))</f>
        <v>1.7106372593862094</v>
      </c>
      <c r="D16" s="94">
        <f>C16*D4*C15</f>
        <v>1.2306607798671596</v>
      </c>
      <c r="E16" s="111">
        <f>D16*D4*C14</f>
        <v>0.87942805834742011</v>
      </c>
      <c r="F16" s="111">
        <f>E16*D4*C13</f>
        <v>0.62240624596657701</v>
      </c>
      <c r="G16" s="111">
        <f>F16*D4*C12</f>
        <v>0.43432521594836243</v>
      </c>
      <c r="H16" s="111">
        <f>G16*D4*C11</f>
        <v>0.29669303008432268</v>
      </c>
      <c r="I16" s="111">
        <f>H16*D4*C10</f>
        <v>0.19597782991831392</v>
      </c>
      <c r="J16" s="111">
        <f>I16*D4*C9</f>
        <v>0.1222773979968189</v>
      </c>
      <c r="K16" s="111">
        <f>J16*D4*C8</f>
        <v>6.8345581781771192E-2</v>
      </c>
      <c r="L16" s="111">
        <f>K16*D4</f>
        <v>2.8879859201584118E-2</v>
      </c>
      <c r="M16" s="270">
        <f>L16*D4</f>
        <v>1.2203367734383318E-2</v>
      </c>
      <c r="N16" s="151">
        <f>B16+M16</f>
        <v>0.99999999999999556</v>
      </c>
      <c r="R16" s="197">
        <f>B16-M16</f>
        <v>0.97559326453122885</v>
      </c>
      <c r="S16" s="94">
        <f>SUM(C16:L16)*$B$4*$F$4</f>
        <v>27.699647248833603</v>
      </c>
      <c r="T16" s="10">
        <f>SUM(C16:L16)*$D$4*$H$4</f>
        <v>-20.441256840410663</v>
      </c>
      <c r="U16" s="273">
        <f t="shared" si="0"/>
        <v>7.2583904084229403</v>
      </c>
      <c r="V16" s="94">
        <f>(U16+W16*M16)/B16</f>
        <v>7.4716028023288752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2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10</v>
      </c>
      <c r="D19" s="57">
        <f>SUM($C$19:C19)</f>
        <v>10</v>
      </c>
      <c r="E19" s="57">
        <f t="shared" ref="E19:E28" si="3">D19/R7</f>
        <v>64.563068062938925</v>
      </c>
      <c r="F19" s="8">
        <f t="shared" ref="F19:F28" si="4">U7/E19</f>
        <v>2.0112821764308703E-2</v>
      </c>
    </row>
    <row r="20" spans="1:6">
      <c r="A20" s="97">
        <v>2</v>
      </c>
      <c r="B20" s="93">
        <f>C19</f>
        <v>10</v>
      </c>
      <c r="C20" s="1">
        <f t="shared" si="2"/>
        <v>100</v>
      </c>
      <c r="D20" s="9">
        <f>SUM($C$19:C20)</f>
        <v>110</v>
      </c>
      <c r="E20" s="9">
        <f t="shared" si="3"/>
        <v>208.47795308766518</v>
      </c>
      <c r="F20" s="9">
        <f t="shared" si="4"/>
        <v>1.1720499938561878E-2</v>
      </c>
    </row>
    <row r="21" spans="1:6">
      <c r="A21" s="97">
        <v>3</v>
      </c>
      <c r="B21" s="93">
        <f t="shared" ref="B21:B28" si="5">C20</f>
        <v>100</v>
      </c>
      <c r="C21" s="1">
        <f t="shared" si="2"/>
        <v>1000</v>
      </c>
      <c r="D21" s="9">
        <f>SUM($C$19:C21)</f>
        <v>1110</v>
      </c>
      <c r="E21" s="9">
        <f t="shared" si="3"/>
        <v>1573.855906615335</v>
      </c>
      <c r="F21" s="9">
        <f t="shared" si="4"/>
        <v>2.1869596344742384E-3</v>
      </c>
    </row>
    <row r="22" spans="1:6">
      <c r="A22" s="97">
        <v>4</v>
      </c>
      <c r="B22" s="93">
        <f t="shared" si="5"/>
        <v>1000</v>
      </c>
      <c r="C22" s="1">
        <f t="shared" si="2"/>
        <v>10000</v>
      </c>
      <c r="D22" s="9">
        <f>SUM($C$19:C22)</f>
        <v>11110</v>
      </c>
      <c r="E22" s="9">
        <f t="shared" si="3"/>
        <v>13795.730453171569</v>
      </c>
      <c r="F22" s="9">
        <f t="shared" si="4"/>
        <v>3.1194017825935885E-4</v>
      </c>
    </row>
    <row r="23" spans="1:6">
      <c r="A23" s="97">
        <v>5</v>
      </c>
      <c r="B23" s="93">
        <f t="shared" si="5"/>
        <v>10000</v>
      </c>
      <c r="C23" s="1">
        <f t="shared" si="2"/>
        <v>100000</v>
      </c>
      <c r="D23" s="9">
        <f>SUM($C$19:C23)</f>
        <v>111110</v>
      </c>
      <c r="E23" s="9">
        <f t="shared" si="3"/>
        <v>128152.67213436347</v>
      </c>
      <c r="F23" s="9">
        <f t="shared" si="4"/>
        <v>3.9320203663025636E-5</v>
      </c>
    </row>
    <row r="24" spans="1:6">
      <c r="A24" s="97">
        <v>6</v>
      </c>
      <c r="B24" s="93">
        <f t="shared" si="5"/>
        <v>100000</v>
      </c>
      <c r="C24" s="1">
        <f t="shared" si="2"/>
        <v>1000000</v>
      </c>
      <c r="D24" s="9">
        <f>SUM($C$19:C24)</f>
        <v>1111110</v>
      </c>
      <c r="E24" s="9">
        <f t="shared" si="3"/>
        <v>1224769.4268840873</v>
      </c>
      <c r="F24" s="9">
        <f t="shared" si="4"/>
        <v>4.6218719298087461E-6</v>
      </c>
    </row>
    <row r="25" spans="1:6">
      <c r="A25" s="97">
        <v>7</v>
      </c>
      <c r="B25" s="93">
        <f t="shared" si="5"/>
        <v>1000000</v>
      </c>
      <c r="C25" s="1">
        <f t="shared" si="2"/>
        <v>10000000</v>
      </c>
      <c r="D25" s="9">
        <f>SUM($C$19:C25)</f>
        <v>11111110</v>
      </c>
      <c r="E25" s="9">
        <f t="shared" si="3"/>
        <v>11892172.812752662</v>
      </c>
      <c r="F25" s="9">
        <f t="shared" si="4"/>
        <v>5.1977520438335677E-7</v>
      </c>
    </row>
    <row r="26" spans="1:6">
      <c r="A26" s="97">
        <v>8</v>
      </c>
      <c r="B26" s="93">
        <f t="shared" si="5"/>
        <v>10000000</v>
      </c>
      <c r="C26" s="1">
        <f t="shared" si="2"/>
        <v>100000000</v>
      </c>
      <c r="D26" s="9">
        <f>SUM($C$19:C26)</f>
        <v>111111110</v>
      </c>
      <c r="E26" s="9">
        <f t="shared" si="3"/>
        <v>116582796.09179492</v>
      </c>
      <c r="F26" s="9">
        <f t="shared" si="4"/>
        <v>5.6724717145559958E-8</v>
      </c>
    </row>
    <row r="27" spans="1:6">
      <c r="A27" s="97">
        <v>9</v>
      </c>
      <c r="B27" s="93">
        <f t="shared" si="5"/>
        <v>100000000</v>
      </c>
      <c r="C27" s="1">
        <f t="shared" si="2"/>
        <v>1000000000</v>
      </c>
      <c r="D27" s="9">
        <f>SUM($C$19:C27)</f>
        <v>1111111110</v>
      </c>
      <c r="E27" s="9">
        <f t="shared" si="3"/>
        <v>1149938829.0759523</v>
      </c>
      <c r="F27" s="9">
        <f t="shared" si="4"/>
        <v>6.0598096178124931E-9</v>
      </c>
    </row>
    <row r="28" spans="1:6" ht="17" thickBot="1">
      <c r="A28" s="151">
        <v>10</v>
      </c>
      <c r="B28" s="94">
        <f t="shared" si="5"/>
        <v>1000000000</v>
      </c>
      <c r="C28" s="111">
        <f t="shared" si="2"/>
        <v>10000000000</v>
      </c>
      <c r="D28" s="10">
        <f>SUM($C$19:C28)</f>
        <v>11111111110</v>
      </c>
      <c r="E28" s="10">
        <f t="shared" si="3"/>
        <v>11389081407.136274</v>
      </c>
      <c r="F28" s="10">
        <f t="shared" si="4"/>
        <v>6.3731131150532581E-10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2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10</v>
      </c>
      <c r="D31" s="57">
        <f>SUM($C$31:C31)</f>
        <v>10</v>
      </c>
      <c r="E31" s="9">
        <f t="shared" ref="E31:E40" si="7">D31/R7</f>
        <v>64.563068062938925</v>
      </c>
      <c r="F31" s="8">
        <f t="shared" ref="F31:F40" si="8">U7/E31</f>
        <v>2.0112821764308703E-2</v>
      </c>
    </row>
    <row r="32" spans="1:6">
      <c r="A32" s="97">
        <v>2</v>
      </c>
      <c r="B32" s="93">
        <f t="shared" ref="B32:B40" si="9">B31*($O$2+1)</f>
        <v>11</v>
      </c>
      <c r="C32" s="1">
        <f t="shared" si="6"/>
        <v>110</v>
      </c>
      <c r="D32" s="9">
        <f>SUM($C$31:C32)</f>
        <v>120</v>
      </c>
      <c r="E32" s="9">
        <f t="shared" si="7"/>
        <v>227.43049427745294</v>
      </c>
      <c r="F32" s="9">
        <f t="shared" si="8"/>
        <v>1.0743791610348389E-2</v>
      </c>
    </row>
    <row r="33" spans="1:6">
      <c r="A33" s="97">
        <v>3</v>
      </c>
      <c r="B33" s="93">
        <f t="shared" si="9"/>
        <v>121</v>
      </c>
      <c r="C33" s="1">
        <f t="shared" si="6"/>
        <v>1210</v>
      </c>
      <c r="D33" s="9">
        <f>SUM($C$31:C33)</f>
        <v>1330</v>
      </c>
      <c r="E33" s="9">
        <f t="shared" si="7"/>
        <v>1885.791311530086</v>
      </c>
      <c r="F33" s="9">
        <f t="shared" si="8"/>
        <v>1.8252069129822592E-3</v>
      </c>
    </row>
    <row r="34" spans="1:6">
      <c r="A34" s="97">
        <v>4</v>
      </c>
      <c r="B34" s="93">
        <f t="shared" si="9"/>
        <v>1331</v>
      </c>
      <c r="C34" s="1">
        <f t="shared" si="6"/>
        <v>13310</v>
      </c>
      <c r="D34" s="9">
        <f>SUM($C$31:C34)</f>
        <v>14640</v>
      </c>
      <c r="E34" s="9">
        <f t="shared" si="7"/>
        <v>18179.072352334093</v>
      </c>
      <c r="F34" s="9">
        <f t="shared" si="8"/>
        <v>2.3672509429381673E-4</v>
      </c>
    </row>
    <row r="35" spans="1:6">
      <c r="A35" s="97">
        <v>5</v>
      </c>
      <c r="B35" s="93">
        <f t="shared" si="9"/>
        <v>14641</v>
      </c>
      <c r="C35" s="1">
        <f t="shared" si="6"/>
        <v>146410</v>
      </c>
      <c r="D35" s="9">
        <f>SUM($C$31:C35)</f>
        <v>161050</v>
      </c>
      <c r="E35" s="9">
        <f t="shared" si="7"/>
        <v>185752.74815263465</v>
      </c>
      <c r="F35" s="9">
        <f t="shared" si="8"/>
        <v>2.7127400366338271E-5</v>
      </c>
    </row>
    <row r="36" spans="1:6">
      <c r="A36" s="97">
        <v>6</v>
      </c>
      <c r="B36" s="93">
        <f t="shared" si="9"/>
        <v>161051</v>
      </c>
      <c r="C36" s="1">
        <f t="shared" si="6"/>
        <v>1610510</v>
      </c>
      <c r="D36" s="9">
        <f>SUM($C$31:C36)</f>
        <v>1771560</v>
      </c>
      <c r="E36" s="9">
        <f t="shared" si="7"/>
        <v>1952779.2260809222</v>
      </c>
      <c r="F36" s="9">
        <f t="shared" si="8"/>
        <v>2.8988056401870645E-6</v>
      </c>
    </row>
    <row r="37" spans="1:6">
      <c r="A37" s="97">
        <v>7</v>
      </c>
      <c r="B37" s="93">
        <f t="shared" si="9"/>
        <v>1771561</v>
      </c>
      <c r="C37" s="1">
        <f t="shared" si="6"/>
        <v>17715610</v>
      </c>
      <c r="D37" s="9">
        <f>SUM($C$31:C37)</f>
        <v>19487170</v>
      </c>
      <c r="E37" s="9">
        <f t="shared" si="7"/>
        <v>20857033.480137382</v>
      </c>
      <c r="F37" s="9">
        <f t="shared" si="8"/>
        <v>2.9636316977662534E-7</v>
      </c>
    </row>
    <row r="38" spans="1:6">
      <c r="A38" s="97">
        <v>8</v>
      </c>
      <c r="B38" s="93">
        <f t="shared" si="9"/>
        <v>19487171</v>
      </c>
      <c r="C38" s="1">
        <f t="shared" si="6"/>
        <v>194871710</v>
      </c>
      <c r="D38" s="9">
        <f>SUM($C$31:C38)</f>
        <v>214358880</v>
      </c>
      <c r="E38" s="9">
        <f t="shared" si="7"/>
        <v>224915020.62670004</v>
      </c>
      <c r="F38" s="9">
        <f t="shared" si="8"/>
        <v>2.9402776719486491E-8</v>
      </c>
    </row>
    <row r="39" spans="1:6">
      <c r="A39" s="97">
        <v>9</v>
      </c>
      <c r="B39" s="93">
        <f t="shared" si="9"/>
        <v>214358881</v>
      </c>
      <c r="C39" s="1">
        <f t="shared" si="6"/>
        <v>2143588810</v>
      </c>
      <c r="D39" s="9">
        <f>SUM($C$31:C39)</f>
        <v>2357947690</v>
      </c>
      <c r="E39" s="9">
        <f t="shared" si="7"/>
        <v>2440346047.5351977</v>
      </c>
      <c r="F39" s="9">
        <f t="shared" si="8"/>
        <v>2.8555009169165733E-9</v>
      </c>
    </row>
    <row r="40" spans="1:6" ht="17" thickBot="1">
      <c r="A40" s="151">
        <v>10</v>
      </c>
      <c r="B40" s="94">
        <f t="shared" si="9"/>
        <v>2357947691</v>
      </c>
      <c r="C40" s="111">
        <f t="shared" si="6"/>
        <v>23579476910</v>
      </c>
      <c r="D40" s="10">
        <f>SUM($C$31:C40)</f>
        <v>25937424600</v>
      </c>
      <c r="E40" s="9">
        <f t="shared" si="7"/>
        <v>26586309626.135944</v>
      </c>
      <c r="F40" s="10">
        <f t="shared" si="8"/>
        <v>2.7301233268146044E-10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2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10</v>
      </c>
      <c r="D43" s="57">
        <f>SUM(C43:C43)</f>
        <v>10</v>
      </c>
      <c r="E43" s="57">
        <f t="shared" ref="E43:E52" si="11">D43/R7</f>
        <v>64.563068062938925</v>
      </c>
      <c r="F43" s="8">
        <f t="shared" ref="F43:F52" si="12">U7/E43</f>
        <v>2.0112821764308703E-2</v>
      </c>
    </row>
    <row r="44" spans="1:6">
      <c r="A44" s="97">
        <v>2</v>
      </c>
      <c r="B44" s="93">
        <f t="shared" ref="B44:B52" si="13">B43*$O$2*2</f>
        <v>20</v>
      </c>
      <c r="C44" s="1">
        <f t="shared" si="10"/>
        <v>200</v>
      </c>
      <c r="D44" s="9">
        <f>SUM($C$43:C44)</f>
        <v>210</v>
      </c>
      <c r="E44" s="9">
        <f t="shared" si="11"/>
        <v>398.00336498554265</v>
      </c>
      <c r="F44" s="9">
        <f t="shared" si="12"/>
        <v>6.13930949162765E-3</v>
      </c>
    </row>
    <row r="45" spans="1:6">
      <c r="A45" s="97">
        <v>3</v>
      </c>
      <c r="B45" s="93">
        <f t="shared" si="13"/>
        <v>400</v>
      </c>
      <c r="C45" s="1">
        <f t="shared" si="10"/>
        <v>4000</v>
      </c>
      <c r="D45" s="9">
        <f>SUM($C$43:C45)</f>
        <v>4210</v>
      </c>
      <c r="E45" s="9">
        <f t="shared" si="11"/>
        <v>5969.3093395050091</v>
      </c>
      <c r="F45" s="9">
        <f t="shared" si="12"/>
        <v>5.766093098019964E-4</v>
      </c>
    </row>
    <row r="46" spans="1:6">
      <c r="A46" s="97">
        <v>4</v>
      </c>
      <c r="B46" s="93">
        <f t="shared" si="13"/>
        <v>8000</v>
      </c>
      <c r="C46" s="1">
        <f t="shared" si="10"/>
        <v>80000</v>
      </c>
      <c r="D46" s="9">
        <f>SUM($C$43:C46)</f>
        <v>84210</v>
      </c>
      <c r="E46" s="9">
        <f t="shared" si="11"/>
        <v>104566.91822336434</v>
      </c>
      <c r="F46" s="9">
        <f t="shared" si="12"/>
        <v>4.1154914861197926E-5</v>
      </c>
    </row>
    <row r="47" spans="1:6">
      <c r="A47" s="97">
        <v>5</v>
      </c>
      <c r="B47" s="93">
        <f t="shared" si="13"/>
        <v>160000</v>
      </c>
      <c r="C47" s="1">
        <f t="shared" si="10"/>
        <v>1600000</v>
      </c>
      <c r="D47" s="9">
        <f>SUM($C$43:C47)</f>
        <v>1684210</v>
      </c>
      <c r="E47" s="9">
        <f t="shared" si="11"/>
        <v>1942543.5328540751</v>
      </c>
      <c r="F47" s="9">
        <f t="shared" si="12"/>
        <v>2.5940160840980512E-6</v>
      </c>
    </row>
    <row r="48" spans="1:6">
      <c r="A48" s="97">
        <v>6</v>
      </c>
      <c r="B48" s="93">
        <f t="shared" si="13"/>
        <v>3200000</v>
      </c>
      <c r="C48" s="1">
        <f t="shared" si="10"/>
        <v>32000000</v>
      </c>
      <c r="D48" s="9">
        <f>SUM($C$43:C48)</f>
        <v>33684210</v>
      </c>
      <c r="E48" s="9">
        <f t="shared" si="11"/>
        <v>37129888.648957565</v>
      </c>
      <c r="F48" s="9">
        <f t="shared" si="12"/>
        <v>1.5245743094256317E-7</v>
      </c>
    </row>
    <row r="49" spans="1:6">
      <c r="A49" s="97">
        <v>7</v>
      </c>
      <c r="B49" s="93">
        <f t="shared" si="13"/>
        <v>64000000</v>
      </c>
      <c r="C49" s="1">
        <f t="shared" si="10"/>
        <v>640000000</v>
      </c>
      <c r="D49" s="9">
        <f>SUM($C$43:C49)</f>
        <v>673684210</v>
      </c>
      <c r="E49" s="9">
        <f t="shared" si="11"/>
        <v>721041286.2929765</v>
      </c>
      <c r="F49" s="9">
        <f t="shared" si="12"/>
        <v>8.5726804717242229E-9</v>
      </c>
    </row>
    <row r="50" spans="1:6">
      <c r="A50" s="97">
        <v>8</v>
      </c>
      <c r="B50" s="93">
        <f t="shared" si="13"/>
        <v>1280000000</v>
      </c>
      <c r="C50" s="1">
        <f t="shared" si="10"/>
        <v>12800000000</v>
      </c>
      <c r="D50" s="9">
        <f>SUM($C$43:C50)</f>
        <v>13473684210</v>
      </c>
      <c r="E50" s="9">
        <f t="shared" si="11"/>
        <v>14137198151.108984</v>
      </c>
      <c r="F50" s="9">
        <f t="shared" si="12"/>
        <v>4.677819509679007E-10</v>
      </c>
    </row>
    <row r="51" spans="1:6">
      <c r="A51" s="97">
        <v>9</v>
      </c>
      <c r="B51" s="93">
        <f t="shared" si="13"/>
        <v>25600000000</v>
      </c>
      <c r="C51" s="1">
        <f t="shared" si="10"/>
        <v>256000000000</v>
      </c>
      <c r="D51" s="9">
        <f>SUM($C$43:C51)</f>
        <v>269473684210</v>
      </c>
      <c r="E51" s="9">
        <f t="shared" si="11"/>
        <v>278890427877.39771</v>
      </c>
      <c r="F51" s="9">
        <f t="shared" si="12"/>
        <v>2.498619414573044E-11</v>
      </c>
    </row>
    <row r="52" spans="1:6" ht="17" thickBot="1">
      <c r="A52" s="151">
        <v>10</v>
      </c>
      <c r="B52" s="94">
        <f t="shared" si="13"/>
        <v>512000000000</v>
      </c>
      <c r="C52" s="111">
        <f t="shared" si="10"/>
        <v>5120000000000</v>
      </c>
      <c r="D52" s="10">
        <f>SUM($C$43:C52)</f>
        <v>5389473684210</v>
      </c>
      <c r="E52" s="10">
        <f t="shared" si="11"/>
        <v>5524303908350.2021</v>
      </c>
      <c r="F52" s="10">
        <f t="shared" si="12"/>
        <v>1.3139013582239018E-12</v>
      </c>
    </row>
  </sheetData>
  <conditionalFormatting sqref="F43:F52">
    <cfRule type="cellIs" dxfId="347" priority="47" operator="equal">
      <formula>MAX($F$43:$F$52)</formula>
    </cfRule>
  </conditionalFormatting>
  <conditionalFormatting sqref="F19:F28">
    <cfRule type="cellIs" dxfId="346" priority="45" operator="equal">
      <formula>MAX($F$19:$F$28)</formula>
    </cfRule>
  </conditionalFormatting>
  <conditionalFormatting sqref="E31:E40">
    <cfRule type="cellIs" dxfId="345" priority="41" stopIfTrue="1" operator="lessThan">
      <formula>0</formula>
    </cfRule>
    <cfRule type="cellIs" dxfId="344" priority="42" operator="equal">
      <formula>MIN($E$31:$E$40)</formula>
    </cfRule>
  </conditionalFormatting>
  <conditionalFormatting sqref="E19:E28">
    <cfRule type="cellIs" dxfId="343" priority="37" stopIfTrue="1" operator="lessThan">
      <formula>0</formula>
    </cfRule>
    <cfRule type="cellIs" dxfId="342" priority="38" operator="equal">
      <formula>MIN($E$19:$E$28)</formula>
    </cfRule>
  </conditionalFormatting>
  <conditionalFormatting sqref="E43:E52">
    <cfRule type="cellIs" dxfId="341" priority="33" stopIfTrue="1" operator="lessThan">
      <formula>0</formula>
    </cfRule>
    <cfRule type="cellIs" dxfId="340" priority="34" operator="equal">
      <formula>MIN($E$43:$E$52)</formula>
    </cfRule>
  </conditionalFormatting>
  <conditionalFormatting sqref="F31:F40">
    <cfRule type="cellIs" dxfId="339" priority="19" operator="lessThanOrEqual">
      <formula>0</formula>
    </cfRule>
    <cfRule type="cellIs" dxfId="338" priority="20" operator="equal">
      <formula>MAX($F$31:$F$40)</formula>
    </cfRule>
  </conditionalFormatting>
  <conditionalFormatting sqref="S7:T16">
    <cfRule type="cellIs" dxfId="337" priority="1" operator="lessThanOrEqual">
      <formula>0</formula>
    </cfRule>
    <cfRule type="cellIs" dxfId="336" priority="2" operator="greaterThan">
      <formula>0</formula>
    </cfRule>
  </conditionalFormatting>
  <conditionalFormatting sqref="U7:U16">
    <cfRule type="cellIs" dxfId="335" priority="3" operator="lessThanOrEqual">
      <formula>0</formula>
    </cfRule>
    <cfRule type="cellIs" dxfId="334" priority="4" operator="greaterThan">
      <formula>0</formula>
    </cfRule>
  </conditionalFormatting>
  <conditionalFormatting sqref="R7:R16">
    <cfRule type="cellIs" dxfId="333" priority="5" operator="lessThanOrEqual">
      <formula>0</formula>
    </cfRule>
    <cfRule type="cellIs" dxfId="332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0.99999999999999956</v>
      </c>
    </row>
    <row r="2" spans="1:23">
      <c r="A2" t="s">
        <v>40</v>
      </c>
      <c r="B2" s="155" t="s">
        <v>125</v>
      </c>
      <c r="C2" s="161">
        <f>Analysis!B26</f>
        <v>0.28854264874187302</v>
      </c>
      <c r="D2" s="155" t="s">
        <v>126</v>
      </c>
      <c r="E2" s="161">
        <f>Analysis!G26</f>
        <v>0.71145735125812648</v>
      </c>
      <c r="F2" s="155" t="s">
        <v>47</v>
      </c>
      <c r="G2" s="161">
        <f>Analysis!S26</f>
        <v>3.6633715245986598</v>
      </c>
      <c r="H2" t="s">
        <v>156</v>
      </c>
      <c r="I2" s="175">
        <f>Analysis!T26</f>
        <v>-3.6943608148349352</v>
      </c>
      <c r="J2" t="s">
        <v>48</v>
      </c>
      <c r="K2" s="175">
        <f>C2*G2+E2*I2</f>
        <v>-1.571341236881026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0.28854264874187302</v>
      </c>
      <c r="C4" t="s">
        <v>124</v>
      </c>
      <c r="D4">
        <f>$E$2</f>
        <v>0.71145735125812648</v>
      </c>
      <c r="E4" t="s">
        <v>47</v>
      </c>
      <c r="F4">
        <f>G2</f>
        <v>3.6633715245986598</v>
      </c>
      <c r="G4" t="s">
        <v>156</v>
      </c>
      <c r="H4">
        <f>I2</f>
        <v>-3.6943608148349352</v>
      </c>
      <c r="I4" t="s">
        <v>48</v>
      </c>
      <c r="J4">
        <f>K2</f>
        <v>-1.571341236881026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0.28854264874187302</v>
      </c>
      <c r="C7" s="95">
        <v>1</v>
      </c>
      <c r="D7" s="22">
        <f>C7*D4</f>
        <v>0.71145735125812648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0.99999999999999956</v>
      </c>
      <c r="R7" s="195">
        <f>B7-D7</f>
        <v>-0.42291470251625346</v>
      </c>
      <c r="S7" s="109">
        <f>SUM(C7)*$B$4*$F$4</f>
        <v>1.0570389230332509</v>
      </c>
      <c r="T7" s="269">
        <f>SUM(C7)*$D$4*$H$4</f>
        <v>-2.6283801599142769</v>
      </c>
      <c r="U7" s="271">
        <f>S7+T7</f>
        <v>-1.571341236881026</v>
      </c>
      <c r="V7" s="109">
        <f>(U7+W7*D7)/B7</f>
        <v>-2.9800928541144081</v>
      </c>
      <c r="W7" s="57">
        <f>COUNT(D7:M7)</f>
        <v>1</v>
      </c>
    </row>
    <row r="8" spans="1:23">
      <c r="A8" s="99">
        <v>2</v>
      </c>
      <c r="B8" s="97">
        <f>C8*B4</f>
        <v>0.36307724789917173</v>
      </c>
      <c r="C8" s="97">
        <f>1/(1-B4*D4)</f>
        <v>1.258313977092435</v>
      </c>
      <c r="D8" s="150">
        <f>C8*D4</f>
        <v>0.89523672919326258</v>
      </c>
      <c r="E8" s="1">
        <f>D8*D4</f>
        <v>0.63692275210082727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0.999999999999999</v>
      </c>
      <c r="R8" s="196">
        <f>B8-E8</f>
        <v>-0.27384550420165554</v>
      </c>
      <c r="S8" s="93">
        <f>SUM(C8:D8)*$B$4*$F$4</f>
        <v>2.2763869192697306</v>
      </c>
      <c r="T8" s="268">
        <f>SUM(C8:D8)*$D$4*$H$4</f>
        <v>-5.6603499497707057</v>
      </c>
      <c r="U8" s="272">
        <f>S8+T8</f>
        <v>-3.3839630305009751</v>
      </c>
      <c r="V8" s="93">
        <f>(U8+W8*E8)/B8</f>
        <v>-5.8117591738640426</v>
      </c>
      <c r="W8" s="9">
        <f>COUNT(D8:M8)</f>
        <v>2</v>
      </c>
    </row>
    <row r="9" spans="1:23">
      <c r="A9" s="99">
        <v>3</v>
      </c>
      <c r="B9" s="97">
        <f>C9*B4</f>
        <v>0.38903611478442746</v>
      </c>
      <c r="C9" s="97">
        <f>1/(1-D4*B4/(1-D4*B4))</f>
        <v>1.3482794189376655</v>
      </c>
      <c r="D9" s="150">
        <f>C9*D4*C8</f>
        <v>1.2070292570483483</v>
      </c>
      <c r="E9" s="1">
        <f>D9*(D4)</f>
        <v>0.85874983811068217</v>
      </c>
      <c r="F9" s="1">
        <f>E9*D4</f>
        <v>0.61096388521557088</v>
      </c>
      <c r="G9" s="1"/>
      <c r="H9" s="1"/>
      <c r="I9" s="1"/>
      <c r="J9" s="1"/>
      <c r="K9" s="1"/>
      <c r="L9" s="1"/>
      <c r="M9" s="268"/>
      <c r="N9" s="97">
        <f>B9+F9</f>
        <v>0.99999999999999833</v>
      </c>
      <c r="R9" s="196">
        <f>B9-F9</f>
        <v>-0.22192777043114342</v>
      </c>
      <c r="S9" s="93">
        <f>SUM(C9:E9)*$B$4*$F$4</f>
        <v>3.6087927349132727</v>
      </c>
      <c r="T9" s="268">
        <f>SUM(C9:E9)*$D$4*$H$4</f>
        <v>-8.9734436632381733</v>
      </c>
      <c r="U9" s="272">
        <f t="shared" ref="U9:U16" si="0">S9+T9</f>
        <v>-5.3646509283249006</v>
      </c>
      <c r="V9" s="93">
        <f>(U9+W9*F9)/B9</f>
        <v>-9.0782298569766589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0.39897083538823502</v>
      </c>
      <c r="C10" s="97">
        <f>1/(1-D4*B4/(1-D4*B4/(1-D4*B4)))</f>
        <v>1.3827101023985879</v>
      </c>
      <c r="D10" s="150">
        <f>C10*D4*C9</f>
        <v>1.3263554073108825</v>
      </c>
      <c r="E10" s="1">
        <f>D10*D4*C8</f>
        <v>1.187402076588792</v>
      </c>
      <c r="F10" s="1">
        <f>E10*D4</f>
        <v>0.84478593628826104</v>
      </c>
      <c r="G10" s="1">
        <f>F10*D4</f>
        <v>0.60102916461176259</v>
      </c>
      <c r="H10" s="1"/>
      <c r="I10" s="1"/>
      <c r="J10" s="1"/>
      <c r="K10" s="1"/>
      <c r="L10" s="1"/>
      <c r="M10" s="268"/>
      <c r="N10" s="97">
        <f>B10+G10</f>
        <v>0.99999999999999756</v>
      </c>
      <c r="R10" s="196">
        <f>B10-G10</f>
        <v>-0.20205832922352757</v>
      </c>
      <c r="S10" s="93">
        <f>SUM(C10:F10)*$B$4*$F$4</f>
        <v>5.0116895173424663</v>
      </c>
      <c r="T10" s="268">
        <f>SUM(C10:F10)*$D$4*$H$4</f>
        <v>-12.461816691890096</v>
      </c>
      <c r="U10" s="272">
        <f t="shared" si="0"/>
        <v>-7.4501271745476298</v>
      </c>
      <c r="V10" s="93">
        <f>(U10+W10*G10)/B10</f>
        <v>-12.647567362136511</v>
      </c>
      <c r="W10" s="9">
        <f t="shared" si="1"/>
        <v>4</v>
      </c>
    </row>
    <row r="11" spans="1:23">
      <c r="A11" s="99">
        <v>5</v>
      </c>
      <c r="B11" s="97">
        <f>C11*B4</f>
        <v>0.40290853087467887</v>
      </c>
      <c r="C11" s="97">
        <f>1/(1-D4*B4/(1-D4*B4/(1-D4*B4/(1-D4*B4))))</f>
        <v>1.3963569428348745</v>
      </c>
      <c r="D11" s="150">
        <f>C11*D4*C10</f>
        <v>1.3736511554291957</v>
      </c>
      <c r="E11" s="1">
        <f>D11*D4*C9</f>
        <v>1.3176656730878138</v>
      </c>
      <c r="F11" s="1">
        <f>E11*D4*C8</f>
        <v>1.1796227073453733</v>
      </c>
      <c r="G11" s="1">
        <f>F11*D4</f>
        <v>0.83925124685187946</v>
      </c>
      <c r="H11" s="1">
        <f>G11*D4</f>
        <v>0.59709146912531819</v>
      </c>
      <c r="I11" s="1"/>
      <c r="J11" s="1"/>
      <c r="K11" s="1"/>
      <c r="L11" s="1"/>
      <c r="M11" s="268"/>
      <c r="N11" s="97">
        <f>B11+H11</f>
        <v>0.99999999999999711</v>
      </c>
      <c r="R11" s="196">
        <f>B11-H11</f>
        <v>-0.19418293825063931</v>
      </c>
      <c r="S11" s="93">
        <f>SUM(C11:G11)*$B$4*$F$4</f>
        <v>6.4548586312656075</v>
      </c>
      <c r="T11" s="268">
        <f>SUM(C11:G11)*$D$4*$H$4</f>
        <v>-16.050328887403005</v>
      </c>
      <c r="U11" s="272">
        <f t="shared" si="0"/>
        <v>-9.5954702561373963</v>
      </c>
      <c r="V11" s="93">
        <f>(U11+W11*H11)/B11</f>
        <v>-16.40574076741699</v>
      </c>
      <c r="W11" s="9">
        <f t="shared" si="1"/>
        <v>5</v>
      </c>
    </row>
    <row r="12" spans="1:23">
      <c r="A12" s="99">
        <v>6</v>
      </c>
      <c r="B12" s="97">
        <f>C12*B4</f>
        <v>0.40449085757955994</v>
      </c>
      <c r="C12" s="97">
        <f>1/(1-D4*B4/(1-D4*B4/(1-D4*B4/(1-D4*B4/(1-D4*B4)))))</f>
        <v>1.401840800114831</v>
      </c>
      <c r="D12" s="150">
        <f>C12*D4*C11</f>
        <v>1.3926565166950879</v>
      </c>
      <c r="E12" s="1">
        <f>D12*D4*C10</f>
        <v>1.3700109009308161</v>
      </c>
      <c r="F12" s="1">
        <f>E12*D4*C9</f>
        <v>1.3141737833348295</v>
      </c>
      <c r="G12" s="1">
        <f>F12*D4*C8</f>
        <v>1.1764966393842082</v>
      </c>
      <c r="H12" s="1">
        <f>G12*D4</f>
        <v>0.83702718282037603</v>
      </c>
      <c r="I12" s="1">
        <f>H12*D4</f>
        <v>0.59550914242043629</v>
      </c>
      <c r="J12" s="1"/>
      <c r="K12" s="1"/>
      <c r="L12" s="1"/>
      <c r="M12" s="268"/>
      <c r="N12" s="97">
        <f>B12+I12</f>
        <v>0.99999999999999623</v>
      </c>
      <c r="R12" s="196">
        <f>B12-I12</f>
        <v>-0.19101828484087635</v>
      </c>
      <c r="S12" s="93">
        <f>SUM(C12:H12)*$B$4*$F$4</f>
        <v>7.9195531745834993</v>
      </c>
      <c r="T12" s="268">
        <f>SUM(C12:H12)*$D$4*$H$4</f>
        <v>-19.692365139903753</v>
      </c>
      <c r="U12" s="272">
        <f t="shared" si="0"/>
        <v>-11.772811965320255</v>
      </c>
      <c r="V12" s="93">
        <f>(U12+W12*I12)/B12</f>
        <v>-20.271798378495649</v>
      </c>
      <c r="W12" s="9">
        <f t="shared" si="1"/>
        <v>6</v>
      </c>
    </row>
    <row r="13" spans="1:23">
      <c r="A13" s="99">
        <v>7</v>
      </c>
      <c r="B13" s="97">
        <f>C13*B4</f>
        <v>0.40513020711027092</v>
      </c>
      <c r="C13" s="97">
        <f>1/(1-D4*B4/(1-D4*B4/(1-D4*B4/(1-D4*B4/(1-D4*B4/(1-D4*B4))))))</f>
        <v>1.404056588780731</v>
      </c>
      <c r="D13" s="150">
        <f>C13*D4*C12</f>
        <v>1.4003357581367299</v>
      </c>
      <c r="E13" s="1">
        <f>D13*D4*C11</f>
        <v>1.39116133513201</v>
      </c>
      <c r="F13" s="1">
        <f>E13*D4*C10</f>
        <v>1.3685400321159065</v>
      </c>
      <c r="G13" s="1">
        <f>F13*D4*C9</f>
        <v>1.3127628622728396</v>
      </c>
      <c r="H13" s="1">
        <f>G13*D4*C8</f>
        <v>1.1752335310275224</v>
      </c>
      <c r="I13" s="1">
        <f>H13*D4</f>
        <v>0.8361285350945763</v>
      </c>
      <c r="J13" s="1">
        <f>I13*D4</f>
        <v>0.59486979288972475</v>
      </c>
      <c r="K13" s="1"/>
      <c r="L13" s="1"/>
      <c r="M13" s="268"/>
      <c r="N13" s="97">
        <f>B13+J13</f>
        <v>0.99999999999999567</v>
      </c>
      <c r="R13" s="196">
        <f>B13-J13</f>
        <v>-0.18973958577945382</v>
      </c>
      <c r="S13" s="93">
        <f>SUM(C13:I13)*$B$4*$F$4</f>
        <v>9.3951930616160215</v>
      </c>
      <c r="T13" s="268">
        <f>SUM(C13:I13)*$D$4*$H$4</f>
        <v>-23.361617537085746</v>
      </c>
      <c r="U13" s="272">
        <f t="shared" si="0"/>
        <v>-13.966424475469724</v>
      </c>
      <c r="V13" s="93">
        <f>(U13+W13*J13)/B13</f>
        <v>-24.195519744528916</v>
      </c>
      <c r="W13" s="9">
        <f t="shared" si="1"/>
        <v>7</v>
      </c>
    </row>
    <row r="14" spans="1:23">
      <c r="A14" s="99">
        <v>8</v>
      </c>
      <c r="B14" s="97">
        <f>C14*B4</f>
        <v>0.4053891141840481</v>
      </c>
      <c r="C14" s="97">
        <f>1/(1-D4*B4/(1-D4*B4/(1-D4*B4/(1-D4*B4/(1-D4*B4/(1-D4*B4/(1-D4*B4)))))))</f>
        <v>1.4049538810004638</v>
      </c>
      <c r="D14" s="150">
        <f>C14*D4*C13</f>
        <v>1.4034454967616625</v>
      </c>
      <c r="E14" s="1">
        <f>D14*D4*C12</f>
        <v>1.3997262855466281</v>
      </c>
      <c r="F14" s="1">
        <f>E14*D4*C11</f>
        <v>1.3905558555552402</v>
      </c>
      <c r="G14" s="1">
        <f>F14*D4*C10</f>
        <v>1.3679443980808652</v>
      </c>
      <c r="H14" s="1">
        <f>G14*D4*C9</f>
        <v>1.3121915043130006</v>
      </c>
      <c r="I14" s="1">
        <f>H14*D4*C8</f>
        <v>1.1747220303963575</v>
      </c>
      <c r="J14" s="1">
        <f>I14*D4</f>
        <v>0.8357646242103608</v>
      </c>
      <c r="K14" s="1">
        <f>J14*D4</f>
        <v>0.59461088581594679</v>
      </c>
      <c r="L14" s="1"/>
      <c r="M14" s="268"/>
      <c r="N14" s="97">
        <f>B14+K14</f>
        <v>0.99999999999999489</v>
      </c>
      <c r="R14" s="196">
        <f>B14-K14</f>
        <v>-0.18922177163189868</v>
      </c>
      <c r="S14" s="93">
        <f>SUM(C14:J14)*$B$4*$F$4</f>
        <v>10.876194899113536</v>
      </c>
      <c r="T14" s="268">
        <f>SUM(C14:J14)*$D$4*$H$4</f>
        <v>-27.044202692327563</v>
      </c>
      <c r="U14" s="272">
        <f t="shared" si="0"/>
        <v>-16.168007793214027</v>
      </c>
      <c r="V14" s="93">
        <f>(U14+W14*K14)/B14</f>
        <v>-28.148562226823298</v>
      </c>
      <c r="W14" s="9">
        <f t="shared" si="1"/>
        <v>8</v>
      </c>
    </row>
    <row r="15" spans="1:23">
      <c r="A15" s="99">
        <v>9</v>
      </c>
      <c r="B15" s="97">
        <f>C15*B4</f>
        <v>0.40549405376986652</v>
      </c>
      <c r="C15" s="97">
        <f>1/(1-D4*B4/(1-D4*B4/(1-D4*B4/(1-D4*B4/(1-D4*B4/(1-D4*B4/(1-D4*B4/(1-D4*B4))))))))</f>
        <v>1.4053175693019193</v>
      </c>
      <c r="D15" s="150">
        <f>C15*D4*C14</f>
        <v>1.404705928462284</v>
      </c>
      <c r="E15" s="1">
        <f>D15*D4*C13</f>
        <v>1.4031978104298726</v>
      </c>
      <c r="F15" s="1">
        <f>E15*D4*C12</f>
        <v>1.3994792555978506</v>
      </c>
      <c r="G15" s="1">
        <f>F15*D4*C11</f>
        <v>1.3903104440449205</v>
      </c>
      <c r="H15" s="1">
        <f>G15*D4*C10</f>
        <v>1.3677029771415874</v>
      </c>
      <c r="I15" s="1">
        <f>H15*D4*C9</f>
        <v>1.3119599228935159</v>
      </c>
      <c r="J15" s="1">
        <f>I15*D4*C8</f>
        <v>1.1745147102038362</v>
      </c>
      <c r="K15" s="1">
        <f>J15*D4</f>
        <v>0.83561712473532734</v>
      </c>
      <c r="L15" s="1">
        <f>K15*D4</f>
        <v>0.59450594623012742</v>
      </c>
      <c r="M15" s="268"/>
      <c r="N15" s="97">
        <f>B15+L15</f>
        <v>0.999999999999994</v>
      </c>
      <c r="R15" s="196">
        <f>B15-L15</f>
        <v>-0.1890118924602609</v>
      </c>
      <c r="S15" s="93">
        <f>SUM(C15:K15)*$B$4*$F$4</f>
        <v>12.35975078961807</v>
      </c>
      <c r="T15" s="268">
        <f>SUM(C15:K15)*$D$4*$H$4</f>
        <v>-30.733138628136448</v>
      </c>
      <c r="U15" s="272">
        <f t="shared" si="0"/>
        <v>-18.373387838518376</v>
      </c>
      <c r="V15" s="93">
        <f>(U15+W15*L15)/B15</f>
        <v>-32.115968659402803</v>
      </c>
      <c r="W15" s="9">
        <f t="shared" si="1"/>
        <v>9</v>
      </c>
    </row>
    <row r="16" spans="1:23" ht="17" thickBot="1">
      <c r="A16" s="100">
        <v>10</v>
      </c>
      <c r="B16" s="151">
        <f>C16*B4</f>
        <v>0.40553660310240847</v>
      </c>
      <c r="C16" s="151">
        <f>1/(1-D4*B4/(1-D4*B4/(1-D4*B4/(1-D4*B4/(1-D4*B4/(1-D4*B4/(1-D4*B4/(1-D4*B4/(1-D4*B4)))))))))</f>
        <v>1.4054650321907765</v>
      </c>
      <c r="D16" s="159">
        <f>C16*D4*C15</f>
        <v>1.405216989442351</v>
      </c>
      <c r="E16" s="111">
        <f>D16*D4*C14</f>
        <v>1.4046053923784083</v>
      </c>
      <c r="F16" s="111">
        <f>E16*D4*C13</f>
        <v>1.4030973822833792</v>
      </c>
      <c r="G16" s="111">
        <f>F16*D4*C12</f>
        <v>1.3993790935917165</v>
      </c>
      <c r="H16" s="111">
        <f>G16*D4*C11</f>
        <v>1.3902109382589878</v>
      </c>
      <c r="I16" s="111">
        <f>H16*D4*C10</f>
        <v>1.3676050893926706</v>
      </c>
      <c r="J16" s="111">
        <f>I16*D4*C9</f>
        <v>1.3118660247258087</v>
      </c>
      <c r="K16" s="111">
        <f>J16*D4*C8</f>
        <v>1.1744306491153007</v>
      </c>
      <c r="L16" s="111">
        <f>K16*D4</f>
        <v>0.83555731885593398</v>
      </c>
      <c r="M16" s="270">
        <f>L16*D4</f>
        <v>0.59446339689758465</v>
      </c>
      <c r="N16" s="151">
        <f>B16+M16</f>
        <v>0.99999999999999312</v>
      </c>
      <c r="R16" s="197">
        <f>B16-M16</f>
        <v>-0.18892679379517618</v>
      </c>
      <c r="S16" s="94">
        <f>SUM(C16:L16)*$B$4*$F$4</f>
        <v>13.844497434974336</v>
      </c>
      <c r="T16" s="270">
        <f>SUM(C16:L16)*$D$4*$H$4</f>
        <v>-34.425035435451022</v>
      </c>
      <c r="U16" s="273">
        <f t="shared" si="0"/>
        <v>-20.580538000476686</v>
      </c>
      <c r="V16" s="94">
        <f>(U16+W16*M16)/B16</f>
        <v>-36.09021705940782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-7.0936290040299648</v>
      </c>
      <c r="F19" s="8">
        <f t="shared" ref="F19:F28" si="4">U7/E19</f>
        <v>0.22151443724902031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-43.820328673949632</v>
      </c>
      <c r="F20" s="9">
        <f t="shared" si="4"/>
        <v>7.7223588523941816E-2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-175.7328518383884</v>
      </c>
      <c r="F21" s="9">
        <f t="shared" si="4"/>
        <v>3.0527308196525871E-2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-593.88791573768617</v>
      </c>
      <c r="F22" s="9">
        <f t="shared" si="4"/>
        <v>1.2544668744932453E-2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-1869.3712396681426</v>
      </c>
      <c r="F23" s="9">
        <f t="shared" si="4"/>
        <v>5.1329934111112238E-3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-5716.7302120300519</v>
      </c>
      <c r="F24" s="9">
        <f t="shared" si="4"/>
        <v>2.0593611257963573E-3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-17281.580891672162</v>
      </c>
      <c r="F25" s="9">
        <f t="shared" si="4"/>
        <v>8.081682204317325E-4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-52002.47262847839</v>
      </c>
      <c r="F26" s="9">
        <f t="shared" si="4"/>
        <v>3.1090844292584377E-4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-156196.52084170899</v>
      </c>
      <c r="F27" s="9">
        <f t="shared" si="4"/>
        <v>1.1762994296869223E-4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-468816.50940429757</v>
      </c>
      <c r="F28" s="10">
        <f t="shared" si="4"/>
        <v>4.3898919060310778E-5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-7.0936290040299648</v>
      </c>
      <c r="F31" s="8">
        <f t="shared" ref="F31:F40" si="8">U7/E31</f>
        <v>0.22151443724902031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-54.775410842437033</v>
      </c>
      <c r="F32" s="9">
        <f t="shared" si="8"/>
        <v>6.177887081915346E-2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-283.87614527739663</v>
      </c>
      <c r="F33" s="9">
        <f t="shared" si="8"/>
        <v>1.8897857454992208E-2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-1262.0118209425832</v>
      </c>
      <c r="F34" s="9">
        <f t="shared" si="8"/>
        <v>5.9033735270270365E-3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-5268.2280390647657</v>
      </c>
      <c r="F35" s="9">
        <f t="shared" si="8"/>
        <v>1.821384758781402E-3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-21437.738295112697</v>
      </c>
      <c r="F36" s="9">
        <f t="shared" si="8"/>
        <v>5.4916296687902851E-4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-86344.65988053217</v>
      </c>
      <c r="F37" s="9">
        <f t="shared" si="8"/>
        <v>1.6175203532903931E-4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-346339.6385881434</v>
      </c>
      <c r="F38" s="9">
        <f t="shared" si="8"/>
        <v>4.6682521986576689E-5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-1386912.7311929045</v>
      </c>
      <c r="F39" s="9">
        <f t="shared" si="8"/>
        <v>1.3247688499272155E-5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-5550165.6431898493</v>
      </c>
      <c r="F40" s="10">
        <f t="shared" si="8"/>
        <v>3.7080943747560699E-6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-7.0936290040299648</v>
      </c>
      <c r="F43" s="8">
        <f t="shared" ref="F43:F52" si="12">U7/E43</f>
        <v>0.22151443724902031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-76.685575179411856</v>
      </c>
      <c r="F44" s="9">
        <f t="shared" si="12"/>
        <v>4.4127764870823892E-2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-581.27020223466934</v>
      </c>
      <c r="F45" s="9">
        <f t="shared" si="12"/>
        <v>9.2291861989496817E-3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-3845.4242544015183</v>
      </c>
      <c r="F46" s="9">
        <f t="shared" si="12"/>
        <v>1.9374005783679461E-3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-24023.737832098857</v>
      </c>
      <c r="F47" s="9">
        <f t="shared" si="12"/>
        <v>3.9941620755270618E-4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-146546.18024300114</v>
      </c>
      <c r="F48" s="9">
        <f t="shared" si="12"/>
        <v>8.0335167697982422E-5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-885218.54472282645</v>
      </c>
      <c r="F49" s="9">
        <f t="shared" si="12"/>
        <v>1.5777374478573305E-5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-5325861.77218791</v>
      </c>
      <c r="F50" s="9">
        <f t="shared" si="12"/>
        <v>3.0357543032086748E-6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-31990669.588535443</v>
      </c>
      <c r="F51" s="9">
        <f t="shared" si="12"/>
        <v>5.7433583212971824E-7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-192030491.12944996</v>
      </c>
      <c r="F52" s="10">
        <f t="shared" si="12"/>
        <v>1.0717328211488617E-7</v>
      </c>
    </row>
  </sheetData>
  <conditionalFormatting sqref="F43:F52">
    <cfRule type="cellIs" dxfId="331" priority="39" operator="equal">
      <formula>MAX($F$43:$F$52)</formula>
    </cfRule>
  </conditionalFormatting>
  <conditionalFormatting sqref="F19:F28">
    <cfRule type="cellIs" dxfId="330" priority="37" operator="equal">
      <formula>MAX($F$19:$F$28)</formula>
    </cfRule>
  </conditionalFormatting>
  <conditionalFormatting sqref="F31:F40">
    <cfRule type="cellIs" dxfId="329" priority="14" operator="lessThanOrEqual">
      <formula>0</formula>
    </cfRule>
    <cfRule type="cellIs" dxfId="328" priority="35" operator="equal">
      <formula>MAX($F$31:$F$40)</formula>
    </cfRule>
  </conditionalFormatting>
  <conditionalFormatting sqref="E31:E40">
    <cfRule type="cellIs" dxfId="327" priority="33" stopIfTrue="1" operator="lessThan">
      <formula>0</formula>
    </cfRule>
    <cfRule type="cellIs" dxfId="326" priority="34" operator="equal">
      <formula>MIN($E$31:$E$40)</formula>
    </cfRule>
  </conditionalFormatting>
  <conditionalFormatting sqref="E19:E28">
    <cfRule type="cellIs" dxfId="325" priority="29" stopIfTrue="1" operator="lessThan">
      <formula>0</formula>
    </cfRule>
    <cfRule type="cellIs" dxfId="324" priority="30" operator="equal">
      <formula>MIN($E$19:$E$28)</formula>
    </cfRule>
  </conditionalFormatting>
  <conditionalFormatting sqref="E43:E52">
    <cfRule type="cellIs" dxfId="323" priority="25" stopIfTrue="1" operator="lessThan">
      <formula>0</formula>
    </cfRule>
    <cfRule type="cellIs" dxfId="322" priority="26" operator="equal">
      <formula>MIN($E$43:$E$52)</formula>
    </cfRule>
  </conditionalFormatting>
  <conditionalFormatting sqref="R7:R16">
    <cfRule type="cellIs" dxfId="321" priority="7" operator="lessThanOrEqual">
      <formula>0</formula>
    </cfRule>
    <cfRule type="cellIs" dxfId="320" priority="8" operator="greaterThan">
      <formula>0</formula>
    </cfRule>
  </conditionalFormatting>
  <conditionalFormatting sqref="S7:T16">
    <cfRule type="cellIs" dxfId="319" priority="1" operator="lessThanOrEqual">
      <formula>0</formula>
    </cfRule>
    <cfRule type="cellIs" dxfId="318" priority="2" operator="greaterThan">
      <formula>0</formula>
    </cfRule>
  </conditionalFormatting>
  <conditionalFormatting sqref="U7:U16">
    <cfRule type="cellIs" dxfId="317" priority="3" operator="lessThanOrEqual">
      <formula>0</formula>
    </cfRule>
    <cfRule type="cellIs" dxfId="316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0.99999999999999933</v>
      </c>
    </row>
    <row r="2" spans="1:23">
      <c r="A2" t="s">
        <v>40</v>
      </c>
      <c r="B2" s="155" t="s">
        <v>125</v>
      </c>
      <c r="C2" s="161">
        <f>Analysis!B27</f>
        <v>0.30872469106399791</v>
      </c>
      <c r="D2" s="155" t="s">
        <v>126</v>
      </c>
      <c r="E2" s="161">
        <f>Analysis!H27</f>
        <v>0.69127530893600142</v>
      </c>
      <c r="F2" s="155" t="s">
        <v>47</v>
      </c>
      <c r="G2" s="161">
        <f>Analysis!S27</f>
        <v>5.05215023084682</v>
      </c>
      <c r="H2" t="s">
        <v>156</v>
      </c>
      <c r="I2" s="175">
        <f>Analysis!T27</f>
        <v>-5.0948875150042419</v>
      </c>
      <c r="J2" t="s">
        <v>48</v>
      </c>
      <c r="K2" s="175">
        <f>C2*G2+E2*I2</f>
        <v>-1.9622464217016438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0.30872469106399791</v>
      </c>
      <c r="C4" t="s">
        <v>124</v>
      </c>
      <c r="D4">
        <f>$E$2</f>
        <v>0.69127530893600142</v>
      </c>
      <c r="E4" t="s">
        <v>47</v>
      </c>
      <c r="F4">
        <f>G2</f>
        <v>5.05215023084682</v>
      </c>
      <c r="G4" t="s">
        <v>156</v>
      </c>
      <c r="H4">
        <f>I2</f>
        <v>-5.0948875150042419</v>
      </c>
      <c r="I4" t="s">
        <v>48</v>
      </c>
      <c r="J4">
        <f>K2</f>
        <v>-1.9622464217016438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0.30872469106399791</v>
      </c>
      <c r="C7" s="95">
        <v>1</v>
      </c>
      <c r="D7" s="22">
        <f>C7*D4</f>
        <v>0.69127530893600142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0.99999999999999933</v>
      </c>
      <c r="R7" s="195">
        <f>B7-D7</f>
        <v>-0.38255061787200351</v>
      </c>
      <c r="S7" s="109">
        <f>SUM(C7)*$B$4*$F$4</f>
        <v>1.5597235192270902</v>
      </c>
      <c r="T7" s="269">
        <f>SUM(C7)*$D$4*$H$4</f>
        <v>-3.5219699409287339</v>
      </c>
      <c r="U7" s="271">
        <f>S7+T7</f>
        <v>-1.9622464217016438</v>
      </c>
      <c r="V7" s="109">
        <f>(U7+W7*D7)/B7</f>
        <v>-4.1168430953330297</v>
      </c>
      <c r="W7" s="57">
        <f>COUNT(D7:M7)</f>
        <v>1</v>
      </c>
    </row>
    <row r="8" spans="1:23">
      <c r="A8" s="99">
        <v>2</v>
      </c>
      <c r="B8" s="97">
        <f>C8*B4</f>
        <v>0.39248676606545679</v>
      </c>
      <c r="C8" s="97">
        <f>1/(1-B4*D4)</f>
        <v>1.2713164104651908</v>
      </c>
      <c r="D8" s="150">
        <f>C8*D4</f>
        <v>0.87882964439973321</v>
      </c>
      <c r="E8" s="1">
        <f>D8*D4</f>
        <v>0.60751323393454182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0.99999999999999867</v>
      </c>
      <c r="R8" s="196">
        <f>B8-E8</f>
        <v>-0.21502646786908503</v>
      </c>
      <c r="S8" s="93">
        <f>SUM(C8:D8)*$B$4*$F$4</f>
        <v>3.3536333715461635</v>
      </c>
      <c r="T8" s="268">
        <f>SUM(C8:D8)*$D$4*$H$4</f>
        <v>-7.5727497738407674</v>
      </c>
      <c r="U8" s="272">
        <f>S8+T8</f>
        <v>-4.2191164022946044</v>
      </c>
      <c r="V8" s="93">
        <f>(U8+W8*E8)/B8</f>
        <v>-7.6539903868364183</v>
      </c>
      <c r="W8" s="9">
        <f>COUNT(D8:M8)</f>
        <v>2</v>
      </c>
    </row>
    <row r="9" spans="1:23">
      <c r="A9" s="99">
        <v>3</v>
      </c>
      <c r="B9" s="97">
        <f>C9*B4</f>
        <v>0.42367454886844297</v>
      </c>
      <c r="C9" s="97">
        <f>1/(1-D4*B4/(1-D4*B4))</f>
        <v>1.3723377531232712</v>
      </c>
      <c r="D9" s="150">
        <f>C9*D4*C8</f>
        <v>1.2060510995736533</v>
      </c>
      <c r="E9" s="1">
        <f>D9*(D4)</f>
        <v>0.83371334645038142</v>
      </c>
      <c r="F9" s="1">
        <f>E9*D4</f>
        <v>0.57632545113155498</v>
      </c>
      <c r="G9" s="1"/>
      <c r="H9" s="1"/>
      <c r="I9" s="1"/>
      <c r="J9" s="1"/>
      <c r="K9" s="1"/>
      <c r="L9" s="1"/>
      <c r="M9" s="268"/>
      <c r="N9" s="97">
        <f>B9+F9</f>
        <v>0.999999999999998</v>
      </c>
      <c r="R9" s="196">
        <f>B9-F9</f>
        <v>-0.15265090226311201</v>
      </c>
      <c r="S9" s="93">
        <f>SUM(C9:E9)*$B$4*$F$4</f>
        <v>5.3219360500165296</v>
      </c>
      <c r="T9" s="268">
        <f>SUM(C9:E9)*$D$4*$H$4</f>
        <v>-12.017321380773639</v>
      </c>
      <c r="U9" s="272">
        <f t="shared" ref="U9:U16" si="0">S9+T9</f>
        <v>-6.6953853307571096</v>
      </c>
      <c r="V9" s="93">
        <f>(U9+W9*F9)/B9</f>
        <v>-11.722226389635187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0.43659186217607548</v>
      </c>
      <c r="C10" s="97">
        <f>1/(1-D4*B4/(1-D4*B4/(1-D4*B4)))</f>
        <v>1.4141786349235377</v>
      </c>
      <c r="D10" s="150">
        <f>C10*D4*C9</f>
        <v>1.3415792351952811</v>
      </c>
      <c r="E10" s="1">
        <f>D10*D4*C8</f>
        <v>1.1790196022007349</v>
      </c>
      <c r="F10" s="1">
        <f>E10*D4</f>
        <v>0.81502713975291452</v>
      </c>
      <c r="G10" s="1">
        <f>F10*D4</f>
        <v>0.56340813782392163</v>
      </c>
      <c r="H10" s="1"/>
      <c r="I10" s="1"/>
      <c r="J10" s="1"/>
      <c r="K10" s="1"/>
      <c r="L10" s="1"/>
      <c r="M10" s="268"/>
      <c r="N10" s="97">
        <f>B10+G10</f>
        <v>0.99999999999999711</v>
      </c>
      <c r="R10" s="196">
        <f>B10-G10</f>
        <v>-0.12681627564784614</v>
      </c>
      <c r="S10" s="93">
        <f>SUM(C10:F10)*$B$4*$F$4</f>
        <v>7.408381965182735</v>
      </c>
      <c r="T10" s="268">
        <f>SUM(C10:F10)*$D$4*$H$4</f>
        <v>-16.728669069003899</v>
      </c>
      <c r="U10" s="272">
        <f t="shared" si="0"/>
        <v>-9.3202871038211654</v>
      </c>
      <c r="V10" s="93">
        <f>(U10+W10*G10)/B10</f>
        <v>-16.185951147379679</v>
      </c>
      <c r="W10" s="9">
        <f t="shared" si="1"/>
        <v>4</v>
      </c>
    </row>
    <row r="11" spans="1:23">
      <c r="A11" s="99">
        <v>5</v>
      </c>
      <c r="B11" s="97">
        <f>C11*B4</f>
        <v>0.44217556439318434</v>
      </c>
      <c r="C11" s="97">
        <f>1/(1-D4*B4/(1-D4*B4/(1-D4*B4/(1-D4*B4))))</f>
        <v>1.4322649829829204</v>
      </c>
      <c r="D11" s="150">
        <f>C11*D4*C10</f>
        <v>1.4001633024334708</v>
      </c>
      <c r="E11" s="1">
        <f>D11*D4*C9</f>
        <v>1.3282834049665573</v>
      </c>
      <c r="F11" s="1">
        <f>E11*D4*C8</f>
        <v>1.1673348324488262</v>
      </c>
      <c r="G11" s="1">
        <f>F11*D4</f>
        <v>0.80694974693281774</v>
      </c>
      <c r="H11" s="1">
        <f>G11*D4</f>
        <v>0.55782443560681172</v>
      </c>
      <c r="I11" s="1"/>
      <c r="J11" s="1"/>
      <c r="K11" s="1"/>
      <c r="L11" s="1"/>
      <c r="M11" s="268"/>
      <c r="N11" s="97">
        <f>B11+H11</f>
        <v>0.999999999999996</v>
      </c>
      <c r="R11" s="196">
        <f>B11-H11</f>
        <v>-0.11564887121362738</v>
      </c>
      <c r="S11" s="93">
        <f>SUM(C11:G11)*$B$4*$F$4</f>
        <v>9.5688979723223007</v>
      </c>
      <c r="T11" s="268">
        <f>SUM(C11:G11)*$D$4*$H$4</f>
        <v>-21.607272449820805</v>
      </c>
      <c r="U11" s="272">
        <f t="shared" si="0"/>
        <v>-12.038374477498504</v>
      </c>
      <c r="V11" s="93">
        <f>(U11+W11*H11)/B11</f>
        <v>-20.917601614095464</v>
      </c>
      <c r="W11" s="9">
        <f t="shared" si="1"/>
        <v>5</v>
      </c>
    </row>
    <row r="12" spans="1:23">
      <c r="A12" s="99">
        <v>6</v>
      </c>
      <c r="B12" s="97">
        <f>C12*B4</f>
        <v>0.44463366133387766</v>
      </c>
      <c r="C12" s="97">
        <f>1/(1-D4*B4/(1-D4*B4/(1-D4*B4/(1-D4*B4/(1-D4*B4)))))</f>
        <v>1.4402270832354842</v>
      </c>
      <c r="D12" s="150">
        <f>C12*D4*C11</f>
        <v>1.4259535954778106</v>
      </c>
      <c r="E12" s="1">
        <f>D12*D4*C10</f>
        <v>1.3939933734907919</v>
      </c>
      <c r="F12" s="1">
        <f>E12*D4*C9</f>
        <v>1.322430220405771</v>
      </c>
      <c r="G12" s="1">
        <f>F12*D4*C8</f>
        <v>1.1621908803426644</v>
      </c>
      <c r="H12" s="1">
        <f>G12*D4</f>
        <v>0.80339385985147882</v>
      </c>
      <c r="I12" s="1">
        <f>H12*D4</f>
        <v>0.55536633866611762</v>
      </c>
      <c r="J12" s="1"/>
      <c r="K12" s="1"/>
      <c r="L12" s="1"/>
      <c r="M12" s="268"/>
      <c r="N12" s="97">
        <f>B12+I12</f>
        <v>0.99999999999999534</v>
      </c>
      <c r="R12" s="196">
        <f>B12-I12</f>
        <v>-0.11073267733223996</v>
      </c>
      <c r="S12" s="93">
        <f>SUM(C12:H12)*$B$4*$F$4</f>
        <v>11.773087930841911</v>
      </c>
      <c r="T12" s="268">
        <f>SUM(C12:H12)*$D$4*$H$4</f>
        <v>-26.584494811544221</v>
      </c>
      <c r="U12" s="272">
        <f t="shared" si="0"/>
        <v>-14.811406880702311</v>
      </c>
      <c r="V12" s="93">
        <f>(U12+W12*I12)/B12</f>
        <v>-25.81722853431425</v>
      </c>
      <c r="W12" s="9">
        <f t="shared" si="1"/>
        <v>6</v>
      </c>
    </row>
    <row r="13" spans="1:23">
      <c r="A13" s="99">
        <v>7</v>
      </c>
      <c r="B13" s="97">
        <f>C13*B4</f>
        <v>0.44572446728674192</v>
      </c>
      <c r="C13" s="97">
        <f>1/(1-D4*B4/(1-D4*B4/(1-D4*B4/(1-D4*B4/(1-D4*B4/(1-D4*B4))))))</f>
        <v>1.4437603476112777</v>
      </c>
      <c r="D13" s="150">
        <f>C13*D4*C12</f>
        <v>1.4373983048841636</v>
      </c>
      <c r="E13" s="1">
        <f>D13*D4*C11</f>
        <v>1.4231528519646324</v>
      </c>
      <c r="F13" s="1">
        <f>E13*D4*C10</f>
        <v>1.3912554036784506</v>
      </c>
      <c r="G13" s="1">
        <f>F13*D4*C9</f>
        <v>1.3198328091904423</v>
      </c>
      <c r="H13" s="1">
        <f>G13*D4*C8</f>
        <v>1.1599081983679373</v>
      </c>
      <c r="I13" s="1">
        <f>H13*D4</f>
        <v>0.80181589816419674</v>
      </c>
      <c r="J13" s="1">
        <f>I13*D4</f>
        <v>0.55427553271325258</v>
      </c>
      <c r="K13" s="1"/>
      <c r="L13" s="1"/>
      <c r="M13" s="268"/>
      <c r="N13" s="97">
        <f>B13+J13</f>
        <v>0.99999999999999445</v>
      </c>
      <c r="R13" s="196">
        <f>B13-J13</f>
        <v>-0.10855106542651066</v>
      </c>
      <c r="S13" s="93">
        <f>SUM(C13:I13)*$B$4*$F$4</f>
        <v>14.001831147492755</v>
      </c>
      <c r="T13" s="268">
        <f>SUM(C13:I13)*$D$4*$H$4</f>
        <v>-31.617160228414317</v>
      </c>
      <c r="U13" s="272">
        <f t="shared" si="0"/>
        <v>-17.615329080921562</v>
      </c>
      <c r="V13" s="93">
        <f>(U13+W13*J13)/B13</f>
        <v>-30.81589941772836</v>
      </c>
      <c r="W13" s="9">
        <f t="shared" si="1"/>
        <v>7</v>
      </c>
    </row>
    <row r="14" spans="1:23">
      <c r="A14" s="99">
        <v>8</v>
      </c>
      <c r="B14" s="97">
        <f>C14*B4</f>
        <v>0.44621024007926402</v>
      </c>
      <c r="C14" s="97">
        <f>1/(1-D4*B4/(1-D4*B4/(1-D4*B4/(1-D4*B4/(1-D4*B4/(1-D4*B4/(1-D4*B4)))))))</f>
        <v>1.4453338297673304</v>
      </c>
      <c r="D14" s="150">
        <f>C14*D4*C13</f>
        <v>1.4424950211546688</v>
      </c>
      <c r="E14" s="1">
        <f>D14*D4*C12</f>
        <v>1.4361385541874057</v>
      </c>
      <c r="F14" s="1">
        <f>E14*D4*C11</f>
        <v>1.4219055861297112</v>
      </c>
      <c r="G14" s="1">
        <f>F14*D4*C10</f>
        <v>1.3900360930961317</v>
      </c>
      <c r="H14" s="1">
        <f>G14*D4*C9</f>
        <v>1.3186760941064379</v>
      </c>
      <c r="I14" s="1">
        <f>H14*D4*C8</f>
        <v>1.15889164286199</v>
      </c>
      <c r="J14" s="1">
        <f>I14*D4</f>
        <v>0.8011131784427723</v>
      </c>
      <c r="K14" s="1">
        <f>J14*D4</f>
        <v>0.55378975992072943</v>
      </c>
      <c r="L14" s="1"/>
      <c r="M14" s="268"/>
      <c r="N14" s="97">
        <f>B14+K14</f>
        <v>0.99999999999999345</v>
      </c>
      <c r="R14" s="196">
        <f>B14-K14</f>
        <v>-0.10757951984146541</v>
      </c>
      <c r="S14" s="93">
        <f>SUM(C14:J14)*$B$4*$F$4</f>
        <v>16.243880965711792</v>
      </c>
      <c r="T14" s="268">
        <f>SUM(C14:J14)*$D$4*$H$4</f>
        <v>-36.679872926203977</v>
      </c>
      <c r="U14" s="272">
        <f t="shared" si="0"/>
        <v>-20.435991960492185</v>
      </c>
      <c r="V14" s="93">
        <f>(U14+W14*K14)/B14</f>
        <v>-35.870252279022388</v>
      </c>
      <c r="W14" s="9">
        <f t="shared" si="1"/>
        <v>8</v>
      </c>
    </row>
    <row r="15" spans="1:23">
      <c r="A15" s="99">
        <v>9</v>
      </c>
      <c r="B15" s="97">
        <f>C15*B4</f>
        <v>0.44642691206686086</v>
      </c>
      <c r="C15" s="97">
        <f>1/(1-D4*B4/(1-D4*B4/(1-D4*B4/(1-D4*B4/(1-D4*B4/(1-D4*B4/(1-D4*B4/(1-D4*B4))))))))</f>
        <v>1.4460356589176004</v>
      </c>
      <c r="D15" s="150">
        <f>C15*D4*C14</f>
        <v>1.4447683383546999</v>
      </c>
      <c r="E15" s="1">
        <f>D15*D4*C13</f>
        <v>1.4419306404348482</v>
      </c>
      <c r="F15" s="1">
        <f>E15*D4*C12</f>
        <v>1.4355766604553042</v>
      </c>
      <c r="G15" s="1">
        <f>F15*D4*C11</f>
        <v>1.4213492610911858</v>
      </c>
      <c r="H15" s="1">
        <f>G15*D4*C10</f>
        <v>1.389492237097121</v>
      </c>
      <c r="I15" s="1">
        <f>H15*D4*C9</f>
        <v>1.3181601579317632</v>
      </c>
      <c r="J15" s="1">
        <f>I15*D4*C8</f>
        <v>1.1584382228570675</v>
      </c>
      <c r="K15" s="1">
        <f>J15*D4</f>
        <v>0.80079974038879187</v>
      </c>
      <c r="L15" s="1">
        <f>K15*D4</f>
        <v>0.55357308793313187</v>
      </c>
      <c r="M15" s="268"/>
      <c r="N15" s="97">
        <f>B15+L15</f>
        <v>0.99999999999999267</v>
      </c>
      <c r="R15" s="196">
        <f>B15-L15</f>
        <v>-0.10714617586627101</v>
      </c>
      <c r="S15" s="93">
        <f>SUM(C15:K15)*$B$4*$F$4</f>
        <v>18.492941322982556</v>
      </c>
      <c r="T15" s="268">
        <f>SUM(C15:K15)*$D$4*$H$4</f>
        <v>-41.758415934625965</v>
      </c>
      <c r="U15" s="272">
        <f t="shared" si="0"/>
        <v>-23.265474611643409</v>
      </c>
      <c r="V15" s="93">
        <f>(U15+W15*L15)/B15</f>
        <v>-40.954781905054482</v>
      </c>
      <c r="W15" s="9">
        <f t="shared" si="1"/>
        <v>9</v>
      </c>
    </row>
    <row r="16" spans="1:23" ht="17" thickBot="1">
      <c r="A16" s="100">
        <v>10</v>
      </c>
      <c r="B16" s="151">
        <f>C16*B4</f>
        <v>0.44652362337443241</v>
      </c>
      <c r="C16" s="151">
        <f>1/(1-D4*B4/(1-D4*B4/(1-D4*B4/(1-D4*B4/(1-D4*B4/(1-D4*B4/(1-D4*B4/(1-D4*B4/(1-D4*B4)))))))))</f>
        <v>1.4463489196005677</v>
      </c>
      <c r="D16" s="159">
        <f>C16*D4*C15</f>
        <v>1.445783031030843</v>
      </c>
      <c r="E16" s="111">
        <f>D16*D4*C14</f>
        <v>1.4445159318736276</v>
      </c>
      <c r="F16" s="111">
        <f>E16*D4*C13</f>
        <v>1.4416787297103117</v>
      </c>
      <c r="G16" s="111">
        <f>F16*D4*C12</f>
        <v>1.4353258597950493</v>
      </c>
      <c r="H16" s="111">
        <f>G16*D4*C11</f>
        <v>1.421100946011292</v>
      </c>
      <c r="I16" s="111">
        <f>H16*D4*C10</f>
        <v>1.3892494875595431</v>
      </c>
      <c r="J16" s="111">
        <f>I16*D4*C9</f>
        <v>1.3179298703776132</v>
      </c>
      <c r="K16" s="111">
        <f>J16*D4*C8</f>
        <v>1.1582358393277443</v>
      </c>
      <c r="L16" s="111">
        <f>K16*D4</f>
        <v>0.80065983765203541</v>
      </c>
      <c r="M16" s="270">
        <f>L16*D4</f>
        <v>0.55347637662555949</v>
      </c>
      <c r="N16" s="151">
        <f>B16+M16</f>
        <v>0.9999999999999919</v>
      </c>
      <c r="R16" s="197">
        <f>B16-M16</f>
        <v>-0.10695275325112708</v>
      </c>
      <c r="S16" s="94">
        <f>SUM(C16:L16)*$B$4*$F$4</f>
        <v>20.745614963253249</v>
      </c>
      <c r="T16" s="270">
        <f>SUM(C16:L16)*$D$4*$H$4</f>
        <v>-46.845118000699479</v>
      </c>
      <c r="U16" s="273">
        <f t="shared" si="0"/>
        <v>-26.09950303744623</v>
      </c>
      <c r="V16" s="94">
        <f>(U16+W16*M16)/B16</f>
        <v>-46.055210059840604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-7.8420994761110574</v>
      </c>
      <c r="F19" s="8">
        <f t="shared" ref="F19:F28" si="4">U7/E19</f>
        <v>0.25021952701303057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-55.807083281049771</v>
      </c>
      <c r="F20" s="9">
        <f t="shared" si="4"/>
        <v>7.5601808126160866E-2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-255.48489672716678</v>
      </c>
      <c r="F21" s="9">
        <f t="shared" si="4"/>
        <v>2.62065797881866E-2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-946.2507819834251</v>
      </c>
      <c r="F22" s="9">
        <f t="shared" si="4"/>
        <v>9.8497008206270883E-3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-3138.811440100128</v>
      </c>
      <c r="F23" s="9">
        <f t="shared" si="4"/>
        <v>3.8353289795306977E-3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-9861.5876208211466</v>
      </c>
      <c r="F24" s="9">
        <f t="shared" si="4"/>
        <v>1.501929248129421E-3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-30206.981268368028</v>
      </c>
      <c r="F25" s="9">
        <f t="shared" si="4"/>
        <v>5.8315423591724072E-4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-91467.223636066774</v>
      </c>
      <c r="F26" s="9">
        <f t="shared" si="4"/>
        <v>2.2342420758067041E-4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-275539.46523343597</v>
      </c>
      <c r="F27" s="9">
        <f t="shared" si="4"/>
        <v>8.4436088282065106E-5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-828141.37371509534</v>
      </c>
      <c r="F28" s="10">
        <f t="shared" si="4"/>
        <v>3.1515757895734858E-5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-7.8420994761110574</v>
      </c>
      <c r="F31" s="8">
        <f t="shared" ref="F31:F40" si="8">U7/E31</f>
        <v>0.25021952701303057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-69.75885410131221</v>
      </c>
      <c r="F32" s="9">
        <f t="shared" si="8"/>
        <v>6.0481446500928689E-2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-412.7063716361925</v>
      </c>
      <c r="F33" s="9">
        <f t="shared" si="8"/>
        <v>1.6223120821258371E-2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-2010.7829117147783</v>
      </c>
      <c r="F34" s="9">
        <f t="shared" si="8"/>
        <v>4.6351533273539238E-3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-8845.7413311912696</v>
      </c>
      <c r="F35" s="9">
        <f t="shared" si="8"/>
        <v>1.3609231862850863E-3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-36980.953578079301</v>
      </c>
      <c r="F36" s="9">
        <f t="shared" si="8"/>
        <v>4.0051446616784563E-4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-150924.35929236762</v>
      </c>
      <c r="F37" s="9">
        <f t="shared" si="8"/>
        <v>1.167162753813485E-4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-609177.28668593871</v>
      </c>
      <c r="F38" s="9">
        <f t="shared" si="8"/>
        <v>3.3546871177138878E-5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-2446592.2174131563</v>
      </c>
      <c r="F39" s="9">
        <f t="shared" si="8"/>
        <v>9.5093389270413784E-6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-9804095.4358409662</v>
      </c>
      <c r="F40" s="10">
        <f t="shared" si="8"/>
        <v>2.6621020988875648E-6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-7.8420994761110574</v>
      </c>
      <c r="F43" s="8">
        <f t="shared" ref="F43:F52" si="12">U7/E43</f>
        <v>0.25021952701303057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-97.662395741837088</v>
      </c>
      <c r="F44" s="9">
        <f t="shared" si="12"/>
        <v>4.3201033214949065E-2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-845.06542763601317</v>
      </c>
      <c r="F45" s="9">
        <f t="shared" si="12"/>
        <v>7.9229194708471118E-3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-6126.9738133426772</v>
      </c>
      <c r="F46" s="9">
        <f t="shared" si="12"/>
        <v>1.5211893159269635E-3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-40337.618093848752</v>
      </c>
      <c r="F47" s="9">
        <f t="shared" si="12"/>
        <v>2.9844039004708325E-4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-252798.0057414344</v>
      </c>
      <c r="F48" s="9">
        <f t="shared" si="12"/>
        <v>5.858988814908469E-5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-1547299.4147045936</v>
      </c>
      <c r="F49" s="9">
        <f t="shared" si="12"/>
        <v>1.1384563914079057E-5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-9367665.9041153844</v>
      </c>
      <c r="F50" s="9">
        <f t="shared" si="12"/>
        <v>2.1815457734796334E-6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-56433343.991173089</v>
      </c>
      <c r="F51" s="9">
        <f t="shared" si="12"/>
        <v>4.1226468194552557E-7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-339212445.65639716</v>
      </c>
      <c r="F52" s="10">
        <f t="shared" si="12"/>
        <v>7.6941466540067741E-8</v>
      </c>
    </row>
  </sheetData>
  <conditionalFormatting sqref="F43:F52">
    <cfRule type="cellIs" dxfId="315" priority="41" operator="equal">
      <formula>MAX($F$43:$F$52)</formula>
    </cfRule>
  </conditionalFormatting>
  <conditionalFormatting sqref="F19:F28">
    <cfRule type="cellIs" dxfId="314" priority="39" operator="equal">
      <formula>MAX($F$19:$F$28)</formula>
    </cfRule>
  </conditionalFormatting>
  <conditionalFormatting sqref="F31:F40">
    <cfRule type="cellIs" dxfId="313" priority="20" operator="lessThanOrEqual">
      <formula>0</formula>
    </cfRule>
    <cfRule type="cellIs" dxfId="312" priority="37" operator="equal">
      <formula>MAX($F$31:$F$40)</formula>
    </cfRule>
  </conditionalFormatting>
  <conditionalFormatting sqref="E31:E40">
    <cfRule type="cellIs" dxfId="311" priority="35" stopIfTrue="1" operator="lessThan">
      <formula>0</formula>
    </cfRule>
    <cfRule type="cellIs" dxfId="310" priority="36" operator="equal">
      <formula>MIN($E$31:$E$40)</formula>
    </cfRule>
  </conditionalFormatting>
  <conditionalFormatting sqref="E19:E28">
    <cfRule type="cellIs" dxfId="309" priority="31" stopIfTrue="1" operator="lessThan">
      <formula>0</formula>
    </cfRule>
    <cfRule type="cellIs" dxfId="308" priority="32" operator="equal">
      <formula>MIN($E$19:$E$28)</formula>
    </cfRule>
  </conditionalFormatting>
  <conditionalFormatting sqref="E43:E52">
    <cfRule type="cellIs" dxfId="307" priority="27" stopIfTrue="1" operator="lessThan">
      <formula>0</formula>
    </cfRule>
    <cfRule type="cellIs" dxfId="306" priority="28" operator="equal">
      <formula>MIN($E$43:$E$52)</formula>
    </cfRule>
  </conditionalFormatting>
  <conditionalFormatting sqref="S7:T16">
    <cfRule type="cellIs" dxfId="305" priority="1" operator="lessThanOrEqual">
      <formula>0</formula>
    </cfRule>
    <cfRule type="cellIs" dxfId="304" priority="2" operator="greaterThan">
      <formula>0</formula>
    </cfRule>
  </conditionalFormatting>
  <conditionalFormatting sqref="U7:U16">
    <cfRule type="cellIs" dxfId="303" priority="3" operator="lessThanOrEqual">
      <formula>0</formula>
    </cfRule>
    <cfRule type="cellIs" dxfId="302" priority="4" operator="greaterThan">
      <formula>0</formula>
    </cfRule>
  </conditionalFormatting>
  <conditionalFormatting sqref="R7:R16">
    <cfRule type="cellIs" dxfId="301" priority="5" operator="lessThanOrEqual">
      <formula>0</formula>
    </cfRule>
    <cfRule type="cellIs" dxfId="300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0.99999999999999933</v>
      </c>
    </row>
    <row r="2" spans="1:23">
      <c r="A2" t="s">
        <v>40</v>
      </c>
      <c r="B2" s="155" t="s">
        <v>125</v>
      </c>
      <c r="C2" s="161">
        <f>Analysis!B28</f>
        <v>0.31988506678185258</v>
      </c>
      <c r="D2" s="155" t="s">
        <v>126</v>
      </c>
      <c r="E2" s="161">
        <f>Analysis!I28</f>
        <v>0.68011493321814676</v>
      </c>
      <c r="F2" s="155" t="s">
        <v>47</v>
      </c>
      <c r="G2" s="161">
        <f>Analysis!S28</f>
        <v>6.4945345926738884</v>
      </c>
      <c r="H2" t="s">
        <v>156</v>
      </c>
      <c r="I2" s="175">
        <f>Analysis!T28</f>
        <v>-6.549473333145742</v>
      </c>
      <c r="J2" t="s">
        <v>48</v>
      </c>
      <c r="K2" s="175">
        <f>C2*G2+E2*I2</f>
        <v>-2.3768899866919107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0.31988506678185258</v>
      </c>
      <c r="C4" t="s">
        <v>124</v>
      </c>
      <c r="D4">
        <f>$E$2</f>
        <v>0.68011493321814676</v>
      </c>
      <c r="E4" t="s">
        <v>47</v>
      </c>
      <c r="F4">
        <f>G2</f>
        <v>6.4945345926738884</v>
      </c>
      <c r="G4" t="s">
        <v>156</v>
      </c>
      <c r="H4">
        <f>I2</f>
        <v>-6.549473333145742</v>
      </c>
      <c r="I4" t="s">
        <v>48</v>
      </c>
      <c r="J4">
        <f>K2</f>
        <v>-2.3768899866919107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0.31988506678185258</v>
      </c>
      <c r="C7" s="95">
        <v>1</v>
      </c>
      <c r="D7" s="22">
        <f>C7*D4</f>
        <v>0.68011493321814676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0.99999999999999933</v>
      </c>
      <c r="R7" s="195">
        <f>B7-D7</f>
        <v>-0.36022986643629418</v>
      </c>
      <c r="S7" s="109">
        <f>SUM(C7)*$B$4*$F$4</f>
        <v>2.0775046318945387</v>
      </c>
      <c r="T7" s="269">
        <f>SUM(C7)*$D$4*$H$4</f>
        <v>-4.4543946185864494</v>
      </c>
      <c r="U7" s="271">
        <f>S7+T7</f>
        <v>-2.3768899866919107</v>
      </c>
      <c r="V7" s="109">
        <f>(U7+W7*D7)/B7</f>
        <v>-5.3043271777075143</v>
      </c>
      <c r="W7" s="57">
        <f>COUNT(D7:M7)</f>
        <v>1</v>
      </c>
    </row>
    <row r="8" spans="1:23">
      <c r="A8" s="99">
        <v>2</v>
      </c>
      <c r="B8" s="97">
        <f>C8*B4</f>
        <v>0.40882942953966928</v>
      </c>
      <c r="C8" s="97">
        <f>1/(1-B4*D4)</f>
        <v>1.2780510001689851</v>
      </c>
      <c r="D8" s="150">
        <f>C8*D4</f>
        <v>0.86922157062931493</v>
      </c>
      <c r="E8" s="1">
        <f>D8*D4</f>
        <v>0.59117057046032917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0.99999999999999845</v>
      </c>
      <c r="R8" s="196">
        <f>B8-E8</f>
        <v>-0.18234114092065989</v>
      </c>
      <c r="S8" s="93">
        <f>SUM(C8:D8)*$B$4*$F$4</f>
        <v>4.4609687117735621</v>
      </c>
      <c r="T8" s="268">
        <f>SUM(C8:D8)*$D$4*$H$4</f>
        <v>-9.5647993840022387</v>
      </c>
      <c r="U8" s="272">
        <f>S8+T8</f>
        <v>-5.1038306722286766</v>
      </c>
      <c r="V8" s="93">
        <f>(U8+W8*E8)/B8</f>
        <v>-9.5919942351594116</v>
      </c>
      <c r="W8" s="9">
        <f>COUNT(D8:M8)</f>
        <v>2</v>
      </c>
    </row>
    <row r="9" spans="1:23">
      <c r="A9" s="99">
        <v>3</v>
      </c>
      <c r="B9" s="97">
        <f>C9*B4</f>
        <v>0.4430854074965509</v>
      </c>
      <c r="C9" s="97">
        <f>1/(1-D4*B4/(1-D4*B4))</f>
        <v>1.385139393827082</v>
      </c>
      <c r="D9" s="150">
        <f>C9*D4*C8</f>
        <v>1.2039930394429135</v>
      </c>
      <c r="E9" s="1">
        <f>D9*(D4)</f>
        <v>0.81885364561583063</v>
      </c>
      <c r="F9" s="1">
        <f>E9*D4</f>
        <v>0.55691459250344666</v>
      </c>
      <c r="G9" s="1"/>
      <c r="H9" s="1"/>
      <c r="I9" s="1"/>
      <c r="J9" s="1"/>
      <c r="K9" s="1"/>
      <c r="L9" s="1"/>
      <c r="M9" s="268"/>
      <c r="N9" s="97">
        <f>B9+F9</f>
        <v>0.99999999999999756</v>
      </c>
      <c r="R9" s="196">
        <f>B9-F9</f>
        <v>-0.11382918500689576</v>
      </c>
      <c r="S9" s="93">
        <f>SUM(C9:E9)*$B$4*$F$4</f>
        <v>7.0801068643174094</v>
      </c>
      <c r="T9" s="268">
        <f>SUM(C9:E9)*$D$4*$H$4</f>
        <v>-15.180514850006556</v>
      </c>
      <c r="U9" s="272">
        <f t="shared" ref="U9:U16" si="0">S9+T9</f>
        <v>-8.1004079856891469</v>
      </c>
      <c r="V9" s="93">
        <f>(U9+W9*F9)/B9</f>
        <v>-14.511117042889428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0.45786103197221201</v>
      </c>
      <c r="C10" s="97">
        <f>1/(1-D4*B4/(1-D4*B4/(1-D4*B4)))</f>
        <v>1.4313298103548326</v>
      </c>
      <c r="D10" s="150">
        <f>C10*D4*C9</f>
        <v>1.3483899535984918</v>
      </c>
      <c r="E10" s="1">
        <f>D10*D4*C8</f>
        <v>1.1720496332876702</v>
      </c>
      <c r="F10" s="1">
        <f>E10*D4</f>
        <v>0.79712845807179722</v>
      </c>
      <c r="G10" s="1">
        <f>F10*D4</f>
        <v>0.54213896802778461</v>
      </c>
      <c r="H10" s="1"/>
      <c r="I10" s="1"/>
      <c r="J10" s="1"/>
      <c r="K10" s="1"/>
      <c r="L10" s="1"/>
      <c r="M10" s="268"/>
      <c r="N10" s="97">
        <f>B10+G10</f>
        <v>0.99999999999999667</v>
      </c>
      <c r="R10" s="196">
        <f>B10-G10</f>
        <v>-8.42779360555726E-2</v>
      </c>
      <c r="S10" s="93">
        <f>SUM(C10:F10)*$B$4*$F$4</f>
        <v>9.8658572908063675</v>
      </c>
      <c r="T10" s="268">
        <f>SUM(C10:F10)*$D$4*$H$4</f>
        <v>-21.153465050922033</v>
      </c>
      <c r="U10" s="272">
        <f t="shared" si="0"/>
        <v>-11.287607760115666</v>
      </c>
      <c r="V10" s="93">
        <f>(U10+W10*G10)/B10</f>
        <v>-19.916636820400935</v>
      </c>
      <c r="W10" s="9">
        <f t="shared" si="1"/>
        <v>4</v>
      </c>
    </row>
    <row r="11" spans="1:23">
      <c r="A11" s="99">
        <v>5</v>
      </c>
      <c r="B11" s="97">
        <f>C11*B4</f>
        <v>0.46454283451791539</v>
      </c>
      <c r="C11" s="97">
        <f>1/(1-D4*B4/(1-D4*B4/(1-D4*B4/(1-D4*B4))))</f>
        <v>1.4522179456245545</v>
      </c>
      <c r="D11" s="150">
        <f>C11*D4*C10</f>
        <v>1.4136888294724528</v>
      </c>
      <c r="E11" s="1">
        <f>D11*D4*C9</f>
        <v>1.3317711972354651</v>
      </c>
      <c r="F11" s="1">
        <f>E11*D4*C8</f>
        <v>1.1576042517798943</v>
      </c>
      <c r="G11" s="1">
        <f>F11*D4</f>
        <v>0.7873039383923256</v>
      </c>
      <c r="H11" s="1">
        <f>G11*D4</f>
        <v>0.53545716548208044</v>
      </c>
      <c r="I11" s="1"/>
      <c r="J11" s="1"/>
      <c r="K11" s="1"/>
      <c r="L11" s="1"/>
      <c r="M11" s="268"/>
      <c r="N11" s="97">
        <f>B11+H11</f>
        <v>0.99999999999999578</v>
      </c>
      <c r="R11" s="196">
        <f>B11-H11</f>
        <v>-7.0914330964165051E-2</v>
      </c>
      <c r="S11" s="93">
        <f>SUM(C11:G11)*$B$4*$F$4</f>
        <v>12.761251204414796</v>
      </c>
      <c r="T11" s="268">
        <f>SUM(C11:G11)*$D$4*$H$4</f>
        <v>-27.361502746464492</v>
      </c>
      <c r="U11" s="272">
        <f t="shared" si="0"/>
        <v>-14.600251542049696</v>
      </c>
      <c r="V11" s="93">
        <f>(U11+W11*H11)/B11</f>
        <v>-25.666020071136145</v>
      </c>
      <c r="W11" s="9">
        <f t="shared" si="1"/>
        <v>5</v>
      </c>
    </row>
    <row r="12" spans="1:23">
      <c r="A12" s="99">
        <v>6</v>
      </c>
      <c r="B12" s="97">
        <f>C12*B4</f>
        <v>0.46762892828220581</v>
      </c>
      <c r="C12" s="97">
        <f>1/(1-D4*B4/(1-D4*B4/(1-D4*B4/(1-D4*B4/(1-D4*B4)))))</f>
        <v>1.4618654536978057</v>
      </c>
      <c r="D12" s="150">
        <f>C12*D4*C11</f>
        <v>1.4438481244039363</v>
      </c>
      <c r="E12" s="1">
        <f>D12*D4*C10</f>
        <v>1.4055410698335364</v>
      </c>
      <c r="F12" s="1">
        <f>E12*D4*C9</f>
        <v>1.3240955677879611</v>
      </c>
      <c r="G12" s="1">
        <f>F12*D4*C8</f>
        <v>1.1509324290959662</v>
      </c>
      <c r="H12" s="1">
        <f>G12*D4</f>
        <v>0.78276633215320246</v>
      </c>
      <c r="I12" s="1">
        <f>H12*D4</f>
        <v>0.53237107171778897</v>
      </c>
      <c r="J12" s="1"/>
      <c r="K12" s="1"/>
      <c r="L12" s="1"/>
      <c r="M12" s="268"/>
      <c r="N12" s="97">
        <f>B12+I12</f>
        <v>0.99999999999999478</v>
      </c>
      <c r="R12" s="196">
        <f>B12-I12</f>
        <v>-6.4742143435583155E-2</v>
      </c>
      <c r="S12" s="93">
        <f>SUM(C12:H12)*$B$4*$F$4</f>
        <v>15.724734308696798</v>
      </c>
      <c r="T12" s="268">
        <f>SUM(C12:H12)*$D$4*$H$4</f>
        <v>-33.715531030843167</v>
      </c>
      <c r="U12" s="272">
        <f t="shared" si="0"/>
        <v>-17.990796722146371</v>
      </c>
      <c r="V12" s="93">
        <f>(U12+W12*I12)/B12</f>
        <v>-31.641691514238758</v>
      </c>
      <c r="W12" s="9">
        <f t="shared" si="1"/>
        <v>6</v>
      </c>
    </row>
    <row r="13" spans="1:23">
      <c r="A13" s="99">
        <v>7</v>
      </c>
      <c r="B13" s="97">
        <f>C13*B4</f>
        <v>0.46906817350874619</v>
      </c>
      <c r="C13" s="97">
        <f>1/(1-D4*B4/(1-D4*B4/(1-D4*B4/(1-D4*B4/(1-D4*B4/(1-D4*B4))))))</f>
        <v>1.466364711012377</v>
      </c>
      <c r="D13" s="150">
        <f>C13*D4*C12</f>
        <v>1.4579133552689945</v>
      </c>
      <c r="E13" s="1">
        <f>D13*D4*C11</f>
        <v>1.4399447351491559</v>
      </c>
      <c r="F13" s="1">
        <f>E13*D4*C10</f>
        <v>1.4017412422641338</v>
      </c>
      <c r="G13" s="1">
        <f>F13*D4*C9</f>
        <v>1.3205159250788365</v>
      </c>
      <c r="H13" s="1">
        <f>G13*D4*C8</f>
        <v>1.147820926438049</v>
      </c>
      <c r="I13" s="1">
        <f>H13*D4</f>
        <v>0.78065015273080507</v>
      </c>
      <c r="J13" s="1">
        <f>I13*D4</f>
        <v>0.53093182649124759</v>
      </c>
      <c r="K13" s="1"/>
      <c r="L13" s="1"/>
      <c r="M13" s="268"/>
      <c r="N13" s="97">
        <f>B13+J13</f>
        <v>0.99999999999999378</v>
      </c>
      <c r="R13" s="196">
        <f>B13-J13</f>
        <v>-6.1863652982501405E-2</v>
      </c>
      <c r="S13" s="93">
        <f>SUM(C13:I13)*$B$4*$F$4</f>
        <v>18.728602558402759</v>
      </c>
      <c r="T13" s="268">
        <f>SUM(C13:I13)*$D$4*$H$4</f>
        <v>-40.156149434774683</v>
      </c>
      <c r="U13" s="272">
        <f t="shared" si="0"/>
        <v>-21.427546876371924</v>
      </c>
      <c r="V13" s="93">
        <f>(U13+W13*J13)/B13</f>
        <v>-37.757889132512105</v>
      </c>
      <c r="W13" s="9">
        <f t="shared" si="1"/>
        <v>7</v>
      </c>
    </row>
    <row r="14" spans="1:23">
      <c r="A14" s="99">
        <v>8</v>
      </c>
      <c r="B14" s="97">
        <f>C14*B4</f>
        <v>0.46974242030271723</v>
      </c>
      <c r="C14" s="97">
        <f>1/(1-D4*B4/(1-D4*B4/(1-D4*B4/(1-D4*B4/(1-D4*B4/(1-D4*B4/(1-D4*B4)))))))</f>
        <v>1.4684724892864747</v>
      </c>
      <c r="D14" s="150">
        <f>C14*D4*C13</f>
        <v>1.4645025289847373</v>
      </c>
      <c r="E14" s="1">
        <f>D14*D4*C12</f>
        <v>1.4560619058801427</v>
      </c>
      <c r="F14" s="1">
        <f>E14*D4*C11</f>
        <v>1.4381161046683133</v>
      </c>
      <c r="G14" s="1">
        <f>F14*D4*C10</f>
        <v>1.3999611275838344</v>
      </c>
      <c r="H14" s="1">
        <f>G14*D4*C9</f>
        <v>1.318838960948135</v>
      </c>
      <c r="I14" s="1">
        <f>H14*D4*C8</f>
        <v>1.1463632730424718</v>
      </c>
      <c r="J14" s="1">
        <f>I14*D4</f>
        <v>0.77965878088901686</v>
      </c>
      <c r="K14" s="1">
        <f>J14*D4</f>
        <v>0.53025757969727538</v>
      </c>
      <c r="L14" s="1"/>
      <c r="M14" s="268"/>
      <c r="N14" s="97">
        <f>B14+K14</f>
        <v>0.99999999999999267</v>
      </c>
      <c r="R14" s="196">
        <f>B14-K14</f>
        <v>-6.0515159394558149E-2</v>
      </c>
      <c r="S14" s="93">
        <f>SUM(C14:J14)*$B$4*$F$4</f>
        <v>21.755576923425295</v>
      </c>
      <c r="T14" s="268">
        <f>SUM(C14:J14)*$D$4*$H$4</f>
        <v>-46.646309848934465</v>
      </c>
      <c r="U14" s="272">
        <f t="shared" si="0"/>
        <v>-24.89073292550917</v>
      </c>
      <c r="V14" s="93">
        <f>(U14+W14*K14)/B14</f>
        <v>-43.957435810511413</v>
      </c>
      <c r="W14" s="9">
        <f t="shared" si="1"/>
        <v>8</v>
      </c>
    </row>
    <row r="15" spans="1:23">
      <c r="A15" s="99">
        <v>9</v>
      </c>
      <c r="B15" s="97">
        <f>C15*B4</f>
        <v>0.47005895355860211</v>
      </c>
      <c r="C15" s="97">
        <f>1/(1-D4*B4/(1-D4*B4/(1-D4*B4/(1-D4*B4/(1-D4*B4/(1-D4*B4/(1-D4*B4/(1-D4*B4))))))))</f>
        <v>1.4694620111140151</v>
      </c>
      <c r="D15" s="150">
        <f>C15*D4*C14</f>
        <v>1.4675958957289099</v>
      </c>
      <c r="E15" s="1">
        <f>D15*D4*C13</f>
        <v>1.4636283052649801</v>
      </c>
      <c r="F15" s="1">
        <f>E15*D4*C12</f>
        <v>1.4551927207265754</v>
      </c>
      <c r="G15" s="1">
        <f>F15*D4*C11</f>
        <v>1.4372576321251913</v>
      </c>
      <c r="H15" s="1">
        <f>G15*D4*C10</f>
        <v>1.3991254313660064</v>
      </c>
      <c r="I15" s="1">
        <f>H15*D4*C9</f>
        <v>1.3180516899947687</v>
      </c>
      <c r="J15" s="1">
        <f>I15*D4*C8</f>
        <v>1.1456789601478758</v>
      </c>
      <c r="K15" s="1">
        <f>J15*D4</f>
        <v>0.7791933694704084</v>
      </c>
      <c r="L15" s="1">
        <f>K15*D4</f>
        <v>0.52994104644138951</v>
      </c>
      <c r="M15" s="268"/>
      <c r="N15" s="97">
        <f>B15+L15</f>
        <v>0.99999999999999156</v>
      </c>
      <c r="R15" s="196">
        <f>B15-L15</f>
        <v>-5.9882092882787397E-2</v>
      </c>
      <c r="S15" s="93">
        <f>SUM(C15:K15)*$B$4*$F$4</f>
        <v>24.79540423063564</v>
      </c>
      <c r="T15" s="268">
        <f>SUM(C15:K15)*$D$4*$H$4</f>
        <v>-53.164028361225732</v>
      </c>
      <c r="U15" s="272">
        <f t="shared" si="0"/>
        <v>-28.368624130590092</v>
      </c>
      <c r="V15" s="93">
        <f>(U15+W15*L15)/B15</f>
        <v>-50.204670146072402</v>
      </c>
      <c r="W15" s="9">
        <f t="shared" si="1"/>
        <v>9</v>
      </c>
    </row>
    <row r="16" spans="1:23" ht="17" thickBot="1">
      <c r="A16" s="100">
        <v>10</v>
      </c>
      <c r="B16" s="151">
        <f>C16*B4</f>
        <v>0.47020770108641985</v>
      </c>
      <c r="C16" s="151">
        <f>1/(1-D4*B4/(1-D4*B4/(1-D4*B4/(1-D4*B4/(1-D4*B4/(1-D4*B4/(1-D4*B4/(1-D4*B4/(1-D4*B4)))))))))</f>
        <v>1.4699270141518692</v>
      </c>
      <c r="D16" s="159">
        <f>C16*D4*C15</f>
        <v>1.4690495523266753</v>
      </c>
      <c r="E16" s="111">
        <f>D16*D4*C14</f>
        <v>1.4671839607357771</v>
      </c>
      <c r="F16" s="111">
        <f>E16*D4*C13</f>
        <v>1.4632174839226522</v>
      </c>
      <c r="G16" s="111">
        <f>F16*D4*C12</f>
        <v>1.4547842671426128</v>
      </c>
      <c r="H16" s="111">
        <f>G16*D4*C11</f>
        <v>1.4368542126862693</v>
      </c>
      <c r="I16" s="111">
        <f>H16*D4*C10</f>
        <v>1.3987327151376234</v>
      </c>
      <c r="J16" s="111">
        <f>I16*D4*C9</f>
        <v>1.3176817301063239</v>
      </c>
      <c r="K16" s="111">
        <f>J16*D4*C8</f>
        <v>1.1453573830325721</v>
      </c>
      <c r="L16" s="111">
        <f>K16*D4</f>
        <v>0.77897466007210914</v>
      </c>
      <c r="M16" s="270">
        <f>L16*D4</f>
        <v>0.52979229891357105</v>
      </c>
      <c r="N16" s="151">
        <f>B16+M16</f>
        <v>0.9999999999999909</v>
      </c>
      <c r="R16" s="197">
        <f>B16-M16</f>
        <v>-5.9584597827151198E-2</v>
      </c>
      <c r="S16" s="94">
        <f>SUM(C16:L16)*$B$4*$F$4</f>
        <v>27.842224665078593</v>
      </c>
      <c r="T16" s="270">
        <f>SUM(C16:L16)*$D$4*$H$4</f>
        <v>-59.696740894629535</v>
      </c>
      <c r="U16" s="273">
        <f t="shared" si="0"/>
        <v>-31.854516229550942</v>
      </c>
      <c r="V16" s="94">
        <f>(U16+W16*M16)/B16</f>
        <v>-56.478431082808605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-8.3280157463860451</v>
      </c>
      <c r="F19" s="8">
        <f t="shared" ref="F19:F28" si="4">U7/E19</f>
        <v>0.28540892081326402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-65.810710295058584</v>
      </c>
      <c r="F20" s="9">
        <f t="shared" si="4"/>
        <v>7.7553192320002948E-2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-342.61863508587351</v>
      </c>
      <c r="F21" s="9">
        <f t="shared" si="4"/>
        <v>2.3642636903444762E-2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-1423.8602131982964</v>
      </c>
      <c r="F22" s="9">
        <f t="shared" si="4"/>
        <v>7.9274690418951101E-3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-5118.852495180894</v>
      </c>
      <c r="F23" s="9">
        <f t="shared" si="4"/>
        <v>2.8522508815784389E-3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-16866.911443648962</v>
      </c>
      <c r="F24" s="9">
        <f t="shared" si="4"/>
        <v>1.0666325475326187E-3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-53003.659530540324</v>
      </c>
      <c r="F25" s="9">
        <f t="shared" si="4"/>
        <v>4.0426542367372816E-4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-162603.8846868652</v>
      </c>
      <c r="F26" s="9">
        <f t="shared" si="4"/>
        <v>1.5307588114172398E-4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-493018.84050358797</v>
      </c>
      <c r="F27" s="9">
        <f t="shared" si="4"/>
        <v>5.7540649159803536E-5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-1486491.5301927233</v>
      </c>
      <c r="F28" s="10">
        <f t="shared" si="4"/>
        <v>2.1429329116608564E-5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-8.3280157463860451</v>
      </c>
      <c r="F31" s="8">
        <f t="shared" ref="F31:F40" si="8">U7/E31</f>
        <v>0.28540892081326402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-82.26338786882323</v>
      </c>
      <c r="F32" s="9">
        <f t="shared" si="8"/>
        <v>6.204255385600236E-2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-553.46087206179561</v>
      </c>
      <c r="F33" s="9">
        <f t="shared" si="8"/>
        <v>1.4635918083084853E-2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-3025.7029530463801</v>
      </c>
      <c r="F34" s="9">
        <f t="shared" si="8"/>
        <v>3.7305736667741689E-3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-14425.857031873429</v>
      </c>
      <c r="F35" s="9">
        <f t="shared" si="8"/>
        <v>1.0120890224955749E-3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-63250.917913683603</v>
      </c>
      <c r="F36" s="9">
        <f t="shared" si="8"/>
        <v>2.8443534600869835E-4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-264824.32268644165</v>
      </c>
      <c r="F37" s="9">
        <f t="shared" si="8"/>
        <v>8.0912306917301755E-5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-1082951.7868855398</v>
      </c>
      <c r="F38" s="9">
        <f t="shared" si="8"/>
        <v>2.2984156106425023E-5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-4377652.6066501392</v>
      </c>
      <c r="F39" s="9">
        <f t="shared" si="8"/>
        <v>6.4803278559598378E-6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-17598088.067017056</v>
      </c>
      <c r="F40" s="10">
        <f t="shared" si="8"/>
        <v>1.8101123319898469E-6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-8.3280157463860451</v>
      </c>
      <c r="F43" s="8">
        <f t="shared" ref="F43:F52" si="12">U7/E43</f>
        <v>0.28540892081326402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-115.16874301635252</v>
      </c>
      <c r="F44" s="9">
        <f t="shared" si="12"/>
        <v>4.4316109897144546E-2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-1133.2770237455816</v>
      </c>
      <c r="F45" s="9">
        <f t="shared" si="12"/>
        <v>7.1477739475530678E-3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-9219.4948804589694</v>
      </c>
      <c r="F46" s="9">
        <f t="shared" si="12"/>
        <v>1.2243195431498239E-3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-65783.600247985873</v>
      </c>
      <c r="F47" s="9">
        <f t="shared" si="12"/>
        <v>2.2194363773054087E-4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-432376.78758430894</v>
      </c>
      <c r="F48" s="9">
        <f t="shared" si="12"/>
        <v>4.160907162167755E-5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-2715019.1089994158</v>
      </c>
      <c r="F49" s="9">
        <f t="shared" si="12"/>
        <v>7.8922269111648219E-6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-16653166.084044456</v>
      </c>
      <c r="F50" s="9">
        <f t="shared" si="12"/>
        <v>1.4946546980851406E-6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-100975378.59666306</v>
      </c>
      <c r="F51" s="9">
        <f t="shared" si="12"/>
        <v>2.8094595459657523E-7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-608877232.08678353</v>
      </c>
      <c r="F52" s="10">
        <f t="shared" si="12"/>
        <v>5.2316812899009342E-8</v>
      </c>
    </row>
  </sheetData>
  <conditionalFormatting sqref="F43:F52">
    <cfRule type="cellIs" dxfId="299" priority="41" operator="equal">
      <formula>MAX($F$43:$F$52)</formula>
    </cfRule>
  </conditionalFormatting>
  <conditionalFormatting sqref="F19:F28">
    <cfRule type="cellIs" dxfId="298" priority="39" operator="equal">
      <formula>MAX($F$19:$F$28)</formula>
    </cfRule>
  </conditionalFormatting>
  <conditionalFormatting sqref="F31:F40">
    <cfRule type="cellIs" dxfId="297" priority="20" operator="lessThanOrEqual">
      <formula>0</formula>
    </cfRule>
    <cfRule type="cellIs" dxfId="296" priority="37" operator="equal">
      <formula>MAX($F$31:$F$40)</formula>
    </cfRule>
  </conditionalFormatting>
  <conditionalFormatting sqref="E31:E40">
    <cfRule type="cellIs" dxfId="295" priority="35" stopIfTrue="1" operator="lessThan">
      <formula>0</formula>
    </cfRule>
    <cfRule type="cellIs" dxfId="294" priority="36" operator="equal">
      <formula>MIN($E$31:$E$40)</formula>
    </cfRule>
  </conditionalFormatting>
  <conditionalFormatting sqref="E19:E28">
    <cfRule type="cellIs" dxfId="293" priority="31" stopIfTrue="1" operator="lessThan">
      <formula>0</formula>
    </cfRule>
    <cfRule type="cellIs" dxfId="292" priority="32" operator="equal">
      <formula>MIN($E$19:$E$28)</formula>
    </cfRule>
  </conditionalFormatting>
  <conditionalFormatting sqref="E43:E52">
    <cfRule type="cellIs" dxfId="291" priority="27" stopIfTrue="1" operator="lessThan">
      <formula>0</formula>
    </cfRule>
    <cfRule type="cellIs" dxfId="290" priority="28" operator="equal">
      <formula>MIN($E$43:$E$52)</formula>
    </cfRule>
  </conditionalFormatting>
  <conditionalFormatting sqref="S7:T16">
    <cfRule type="cellIs" dxfId="289" priority="1" operator="lessThanOrEqual">
      <formula>0</formula>
    </cfRule>
    <cfRule type="cellIs" dxfId="288" priority="2" operator="greaterThan">
      <formula>0</formula>
    </cfRule>
  </conditionalFormatting>
  <conditionalFormatting sqref="U7:U16">
    <cfRule type="cellIs" dxfId="287" priority="3" operator="lessThanOrEqual">
      <formula>0</formula>
    </cfRule>
    <cfRule type="cellIs" dxfId="286" priority="4" operator="greaterThan">
      <formula>0</formula>
    </cfRule>
  </conditionalFormatting>
  <conditionalFormatting sqref="R7:R16">
    <cfRule type="cellIs" dxfId="285" priority="5" operator="lessThanOrEqual">
      <formula>0</formula>
    </cfRule>
    <cfRule type="cellIs" dxfId="284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0.99999999999999933</v>
      </c>
    </row>
    <row r="2" spans="1:23">
      <c r="A2" t="s">
        <v>40</v>
      </c>
      <c r="B2" s="155" t="s">
        <v>125</v>
      </c>
      <c r="C2" s="161">
        <f>Analysis!B29</f>
        <v>0.32617800139826925</v>
      </c>
      <c r="D2" s="155" t="s">
        <v>126</v>
      </c>
      <c r="E2" s="161">
        <f>Analysis!J29</f>
        <v>0.67382199860173009</v>
      </c>
      <c r="F2" s="155" t="s">
        <v>47</v>
      </c>
      <c r="G2" s="161">
        <f>Analysis!S29</f>
        <v>7.9760130748138698</v>
      </c>
      <c r="H2" t="s">
        <v>156</v>
      </c>
      <c r="I2" s="175">
        <f>Analysis!T29</f>
        <v>-8.043483977626769</v>
      </c>
      <c r="J2" t="s">
        <v>48</v>
      </c>
      <c r="K2" s="175">
        <f>C2*G2+E2*I2</f>
        <v>-2.818276445656211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0.32617800139826925</v>
      </c>
      <c r="C4" t="s">
        <v>124</v>
      </c>
      <c r="D4">
        <f>$E$2</f>
        <v>0.67382199860173009</v>
      </c>
      <c r="E4" t="s">
        <v>47</v>
      </c>
      <c r="F4">
        <f>G2</f>
        <v>7.9760130748138698</v>
      </c>
      <c r="G4" t="s">
        <v>156</v>
      </c>
      <c r="H4">
        <f>I2</f>
        <v>-8.043483977626769</v>
      </c>
      <c r="I4" t="s">
        <v>48</v>
      </c>
      <c r="J4">
        <f>K2</f>
        <v>-2.818276445656211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0.32617800139826925</v>
      </c>
      <c r="C7" s="95">
        <v>1</v>
      </c>
      <c r="D7" s="22">
        <f>C7*D4</f>
        <v>0.67382199860173009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0.99999999999999933</v>
      </c>
      <c r="R7" s="195">
        <f>B7-D7</f>
        <v>-0.34764399720346084</v>
      </c>
      <c r="S7" s="109">
        <f>SUM(C7)*$B$4*$F$4</f>
        <v>2.6016000038692524</v>
      </c>
      <c r="T7" s="269">
        <f>SUM(C7)*$D$4*$H$4</f>
        <v>-5.4198764495254634</v>
      </c>
      <c r="U7" s="271">
        <f>S7+T7</f>
        <v>-2.818276445656211</v>
      </c>
      <c r="V7" s="109">
        <f>(U7+W7*D7)/B7</f>
        <v>-6.5744913447920217</v>
      </c>
      <c r="W7" s="57">
        <f>COUNT(D7:M7)</f>
        <v>1</v>
      </c>
    </row>
    <row r="8" spans="1:23">
      <c r="A8" s="99">
        <v>2</v>
      </c>
      <c r="B8" s="97">
        <f>C8*B4</f>
        <v>0.41806217902283865</v>
      </c>
      <c r="C8" s="97">
        <f>1/(1-B4*D4)</f>
        <v>1.2816994930089634</v>
      </c>
      <c r="D8" s="150">
        <f>C8*D4</f>
        <v>0.86363731398612387</v>
      </c>
      <c r="E8" s="1">
        <f>D8*D4</f>
        <v>0.58193782097715985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0.99999999999999845</v>
      </c>
      <c r="R8" s="196">
        <f>B8-E8</f>
        <v>-0.16387564195432119</v>
      </c>
      <c r="S8" s="93">
        <f>SUM(C8:D8)*$B$4*$F$4</f>
        <v>5.5813082453792671</v>
      </c>
      <c r="T8" s="268">
        <f>SUM(C8:D8)*$D$4*$H$4</f>
        <v>-11.627460436532827</v>
      </c>
      <c r="U8" s="272">
        <f>S8+T8</f>
        <v>-6.0461521911535598</v>
      </c>
      <c r="V8" s="93">
        <f>(U8+W8*E8)/B8</f>
        <v>-11.678350241131289</v>
      </c>
      <c r="W8" s="9">
        <f>COUNT(D8:M8)</f>
        <v>2</v>
      </c>
    </row>
    <row r="9" spans="1:23">
      <c r="A9" s="99">
        <v>3</v>
      </c>
      <c r="B9" s="97">
        <f>C9*B4</f>
        <v>0.45409685531843769</v>
      </c>
      <c r="C9" s="97">
        <f>1/(1-D4*B4/(1-D4*B4))</f>
        <v>1.3921749884167609</v>
      </c>
      <c r="D9" s="150">
        <f>C9*D4*C8</f>
        <v>1.2023342675949145</v>
      </c>
      <c r="E9" s="1">
        <f>D9*(D4)</f>
        <v>0.81015927917815267</v>
      </c>
      <c r="F9" s="1">
        <f>E9*D4</f>
        <v>0.54590314468155987</v>
      </c>
      <c r="G9" s="1"/>
      <c r="H9" s="1"/>
      <c r="I9" s="1"/>
      <c r="J9" s="1"/>
      <c r="K9" s="1"/>
      <c r="L9" s="1"/>
      <c r="M9" s="268"/>
      <c r="N9" s="97">
        <f>B9+F9</f>
        <v>0.99999999999999756</v>
      </c>
      <c r="R9" s="196">
        <f>B9-F9</f>
        <v>-9.1806289363122184E-2</v>
      </c>
      <c r="S9" s="93">
        <f>SUM(C9:E9)*$B$4*$F$4</f>
        <v>8.8575856743233778</v>
      </c>
      <c r="T9" s="268">
        <f>SUM(C9:E9)*$D$4*$H$4</f>
        <v>-18.452882812315707</v>
      </c>
      <c r="U9" s="272">
        <f t="shared" ref="U9:U16" si="0">S9+T9</f>
        <v>-9.5952971379923291</v>
      </c>
      <c r="V9" s="93">
        <f>(U9+W9*F9)/B9</f>
        <v>-17.523987692817983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0.46998388112365375</v>
      </c>
      <c r="C10" s="97">
        <f>1/(1-D4*B4/(1-D4*B4/(1-D4*B4)))</f>
        <v>1.4408816017907808</v>
      </c>
      <c r="D10" s="150">
        <f>C10*D4*C9</f>
        <v>1.3516595230236159</v>
      </c>
      <c r="E10" s="1">
        <f>D10*D4*C8</f>
        <v>1.1673435998878809</v>
      </c>
      <c r="F10" s="1">
        <f>E10*D4</f>
        <v>0.78658179753139024</v>
      </c>
      <c r="G10" s="1">
        <f>F10*D4</f>
        <v>0.53001611887634281</v>
      </c>
      <c r="H10" s="1"/>
      <c r="I10" s="1"/>
      <c r="J10" s="1"/>
      <c r="K10" s="1"/>
      <c r="L10" s="1"/>
      <c r="M10" s="268"/>
      <c r="N10" s="97">
        <f>B10+G10</f>
        <v>0.99999999999999656</v>
      </c>
      <c r="R10" s="196">
        <f>B10-G10</f>
        <v>-6.0032237752689066E-2</v>
      </c>
      <c r="S10" s="93">
        <f>SUM(C10:F10)*$B$4*$F$4</f>
        <v>12.348407322608386</v>
      </c>
      <c r="T10" s="268">
        <f>SUM(C10:F10)*$D$4*$H$4</f>
        <v>-25.725262122315286</v>
      </c>
      <c r="U10" s="272">
        <f t="shared" si="0"/>
        <v>-13.3768547997069</v>
      </c>
      <c r="V10" s="93">
        <f>(U10+W10*G10)/B10</f>
        <v>-23.951439137207011</v>
      </c>
      <c r="W10" s="9">
        <f t="shared" si="1"/>
        <v>4</v>
      </c>
    </row>
    <row r="11" spans="1:23">
      <c r="A11" s="99">
        <v>5</v>
      </c>
      <c r="B11" s="97">
        <f>C11*B4</f>
        <v>0.47734680142055375</v>
      </c>
      <c r="C11" s="97">
        <f>1/(1-D4*B4/(1-D4*B4/(1-D4*B4/(1-D4*B4))))</f>
        <v>1.463454921466959</v>
      </c>
      <c r="D11" s="150">
        <f>C11*D4*C10</f>
        <v>1.4208650475513585</v>
      </c>
      <c r="E11" s="1">
        <f>D11*D4*C9</f>
        <v>1.3328824311916372</v>
      </c>
      <c r="F11" s="1">
        <f>E11*D4*C8</f>
        <v>1.1511270027336402</v>
      </c>
      <c r="G11" s="1">
        <f>F11*D4</f>
        <v>0.77565469762640071</v>
      </c>
      <c r="H11" s="1">
        <f>G11*D4</f>
        <v>0.52265319857944192</v>
      </c>
      <c r="I11" s="1"/>
      <c r="J11" s="1"/>
      <c r="K11" s="1"/>
      <c r="L11" s="1"/>
      <c r="M11" s="268"/>
      <c r="N11" s="97">
        <f>B11+H11</f>
        <v>0.99999999999999567</v>
      </c>
      <c r="R11" s="196">
        <f>B11-H11</f>
        <v>-4.5306397158888179E-2</v>
      </c>
      <c r="S11" s="93">
        <f>SUM(C11:G11)*$B$4*$F$4</f>
        <v>15.984189059815524</v>
      </c>
      <c r="T11" s="268">
        <f>SUM(C11:G11)*$D$4*$H$4</f>
        <v>-33.299634732938202</v>
      </c>
      <c r="U11" s="272">
        <f t="shared" si="0"/>
        <v>-17.315445673122678</v>
      </c>
      <c r="V11" s="93">
        <f>(U11+W11*H11)/B11</f>
        <v>-30.799786730470835</v>
      </c>
      <c r="W11" s="9">
        <f t="shared" si="1"/>
        <v>5</v>
      </c>
    </row>
    <row r="12" spans="1:23">
      <c r="A12" s="99">
        <v>6</v>
      </c>
      <c r="B12" s="97">
        <f>C12*B4</f>
        <v>0.48083799080248951</v>
      </c>
      <c r="C12" s="97">
        <f>1/(1-D4*B4/(1-D4*B4/(1-D4*B4/(1-D4*B4/(1-D4*B4)))))</f>
        <v>1.4741582471571331</v>
      </c>
      <c r="D12" s="150">
        <f>C12*D4*C11</f>
        <v>1.453679417755023</v>
      </c>
      <c r="E12" s="1">
        <f>D12*D4*C10</f>
        <v>1.411374033279067</v>
      </c>
      <c r="F12" s="1">
        <f>E12*D4*C9</f>
        <v>1.3239791182418765</v>
      </c>
      <c r="G12" s="1">
        <f>F12*D4*C8</f>
        <v>1.1434377694521309</v>
      </c>
      <c r="H12" s="1">
        <f>G12*D4</f>
        <v>0.77047352308893913</v>
      </c>
      <c r="I12" s="1">
        <f>H12*D4</f>
        <v>0.51916200919750521</v>
      </c>
      <c r="J12" s="1"/>
      <c r="K12" s="1"/>
      <c r="L12" s="1"/>
      <c r="M12" s="268"/>
      <c r="N12" s="97">
        <f>B12+I12</f>
        <v>0.99999999999999467</v>
      </c>
      <c r="R12" s="196">
        <f>B12-I12</f>
        <v>-3.8324018395015702E-2</v>
      </c>
      <c r="S12" s="93">
        <f>SUM(C12:H12)*$B$4*$F$4</f>
        <v>19.712588876024917</v>
      </c>
      <c r="T12" s="268">
        <f>SUM(C12:H12)*$D$4*$H$4</f>
        <v>-41.066957276078817</v>
      </c>
      <c r="U12" s="272">
        <f t="shared" si="0"/>
        <v>-21.3543684000539</v>
      </c>
      <c r="V12" s="93">
        <f>(U12+W12*I12)/B12</f>
        <v>-37.932519255453215</v>
      </c>
      <c r="W12" s="9">
        <f t="shared" si="1"/>
        <v>6</v>
      </c>
    </row>
    <row r="13" spans="1:23">
      <c r="A13" s="99">
        <v>7</v>
      </c>
      <c r="B13" s="97">
        <f>C13*B4</f>
        <v>0.48251127676495076</v>
      </c>
      <c r="C13" s="97">
        <f>1/(1-D4*B4/(1-D4*B4/(1-D4*B4/(1-D4*B4/(1-D4*B4/(1-D4*B4))))))</f>
        <v>1.4792882251301667</v>
      </c>
      <c r="D13" s="150">
        <f>C13*D4*C12</f>
        <v>1.4694069590087013</v>
      </c>
      <c r="E13" s="1">
        <f>D13*D4*C11</f>
        <v>1.4489941339311743</v>
      </c>
      <c r="F13" s="1">
        <f>E13*D4*C10</f>
        <v>1.4068251018938136</v>
      </c>
      <c r="G13" s="1">
        <f>F13*D4*C9</f>
        <v>1.3197118651804058</v>
      </c>
      <c r="H13" s="1">
        <f>G13*D4*C8</f>
        <v>1.1397524104800232</v>
      </c>
      <c r="I13" s="1">
        <f>H13*D4</f>
        <v>0.76799024714078867</v>
      </c>
      <c r="J13" s="1">
        <f>I13*D4</f>
        <v>0.5174887232350428</v>
      </c>
      <c r="K13" s="1"/>
      <c r="L13" s="1"/>
      <c r="M13" s="268"/>
      <c r="N13" s="97">
        <f>B13+J13</f>
        <v>0.99999999999999356</v>
      </c>
      <c r="R13" s="196">
        <f>B13-J13</f>
        <v>-3.4977446470092044E-2</v>
      </c>
      <c r="S13" s="93">
        <f>SUM(C13:I13)*$B$4*$F$4</f>
        <v>23.497570436444583</v>
      </c>
      <c r="T13" s="268">
        <f>SUM(C13:I13)*$D$4*$H$4</f>
        <v>-48.952155765737821</v>
      </c>
      <c r="U13" s="272">
        <f t="shared" si="0"/>
        <v>-25.454585329293238</v>
      </c>
      <c r="V13" s="93">
        <f>(U13+W13*J13)/B13</f>
        <v>-45.24695135215088</v>
      </c>
      <c r="W13" s="9">
        <f t="shared" si="1"/>
        <v>7</v>
      </c>
    </row>
    <row r="14" spans="1:23">
      <c r="A14" s="99">
        <v>8</v>
      </c>
      <c r="B14" s="97">
        <f>C14*B4</f>
        <v>0.4833173984103184</v>
      </c>
      <c r="C14" s="97">
        <f>1/(1-D4*B4/(1-D4*B4/(1-D4*B4/(1-D4*B4/(1-D4*B4/(1-D4*B4/(1-D4*B4)))))))</f>
        <v>1.481759641479252</v>
      </c>
      <c r="D14" s="150">
        <f>C14*D4*C13</f>
        <v>1.4769838536444237</v>
      </c>
      <c r="E14" s="1">
        <f>D14*D4*C12</f>
        <v>1.4671179801337468</v>
      </c>
      <c r="F14" s="1">
        <f>E14*D4*C11</f>
        <v>1.4467369532759671</v>
      </c>
      <c r="G14" s="1">
        <f>F14*D4*C10</f>
        <v>1.404633610340539</v>
      </c>
      <c r="H14" s="1">
        <f>G14*D4*C9</f>
        <v>1.3176560748754091</v>
      </c>
      <c r="I14" s="1">
        <f>H14*D4*C8</f>
        <v>1.1379769532628974</v>
      </c>
      <c r="J14" s="1">
        <f>I14*D4</f>
        <v>0.76679390501031308</v>
      </c>
      <c r="K14" s="1">
        <f>J14*D4</f>
        <v>0.51668260158967438</v>
      </c>
      <c r="L14" s="1"/>
      <c r="M14" s="268"/>
      <c r="N14" s="97">
        <f>B14+K14</f>
        <v>0.99999999999999278</v>
      </c>
      <c r="R14" s="196">
        <f>B14-K14</f>
        <v>-3.3365203179355984E-2</v>
      </c>
      <c r="S14" s="93">
        <f>SUM(C14:J14)*$B$4*$F$4</f>
        <v>27.315912822239692</v>
      </c>
      <c r="T14" s="268">
        <f>SUM(C14:J14)*$D$4*$H$4</f>
        <v>-56.906854390513736</v>
      </c>
      <c r="U14" s="272">
        <f t="shared" si="0"/>
        <v>-29.590941568274044</v>
      </c>
      <c r="V14" s="93">
        <f>(U14+W14*K14)/B14</f>
        <v>-52.672386384783522</v>
      </c>
      <c r="W14" s="9">
        <f t="shared" si="1"/>
        <v>8</v>
      </c>
    </row>
    <row r="15" spans="1:23">
      <c r="A15" s="99">
        <v>9</v>
      </c>
      <c r="B15" s="97">
        <f>C15*B4</f>
        <v>0.48370671745463045</v>
      </c>
      <c r="C15" s="97">
        <f>1/(1-D4*B4/(1-D4*B4/(1-D4*B4/(1-D4*B4/(1-D4*B4/(1-D4*B4/(1-D4*B4/(1-D4*B4))))))))</f>
        <v>1.4829532199629116</v>
      </c>
      <c r="D15" s="150">
        <f>C15*D4*C14</f>
        <v>1.4806431393060657</v>
      </c>
      <c r="E15" s="1">
        <f>D15*D4*C13</f>
        <v>1.4758709500153921</v>
      </c>
      <c r="F15" s="1">
        <f>E15*D4*C12</f>
        <v>1.4660125104156592</v>
      </c>
      <c r="G15" s="1">
        <f>F15*D4*C11</f>
        <v>1.4456468406104954</v>
      </c>
      <c r="H15" s="1">
        <f>G15*D4*C10</f>
        <v>1.4035752224383622</v>
      </c>
      <c r="I15" s="1">
        <f>H15*D4*C9</f>
        <v>1.3166632243280412</v>
      </c>
      <c r="J15" s="1">
        <f>I15*D4*C8</f>
        <v>1.1371194904829789</v>
      </c>
      <c r="K15" s="1">
        <f>J15*D4</f>
        <v>0.76621612772622183</v>
      </c>
      <c r="L15" s="1">
        <f>K15*D4</f>
        <v>0.51629328254536133</v>
      </c>
      <c r="M15" s="268"/>
      <c r="N15" s="97">
        <f>B15+L15</f>
        <v>0.99999999999999178</v>
      </c>
      <c r="R15" s="196">
        <f>B15-L15</f>
        <v>-3.2586565090730879E-2</v>
      </c>
      <c r="S15" s="93">
        <f>SUM(C15:K15)*$B$4*$F$4</f>
        <v>31.153381453237529</v>
      </c>
      <c r="T15" s="268">
        <f>SUM(C15:K15)*$D$4*$H$4</f>
        <v>-64.901398451093769</v>
      </c>
      <c r="U15" s="272">
        <f t="shared" si="0"/>
        <v>-33.74801699785624</v>
      </c>
      <c r="V15" s="93">
        <f>(U15+W15*L15)/B15</f>
        <v>-60.163269197677756</v>
      </c>
      <c r="W15" s="9">
        <f t="shared" si="1"/>
        <v>9</v>
      </c>
    </row>
    <row r="16" spans="1:23" ht="17" thickBot="1">
      <c r="A16" s="100">
        <v>10</v>
      </c>
      <c r="B16" s="151">
        <f>C16*B4</f>
        <v>0.48389496502892815</v>
      </c>
      <c r="C16" s="151">
        <f>1/(1-D4*B4/(1-D4*B4/(1-D4*B4/(1-D4*B4/(1-D4*B4/(1-D4*B4/(1-D4*B4/(1-D4*B4/(1-D4*B4)))))))))</f>
        <v>1.483530351386523</v>
      </c>
      <c r="D16" s="159">
        <f>C16*D4*C15</f>
        <v>1.4824125149878631</v>
      </c>
      <c r="E16" s="111">
        <f>D16*D4*C14</f>
        <v>1.4801032766179398</v>
      </c>
      <c r="F16" s="111">
        <f>E16*D4*C13</f>
        <v>1.4753328273325856</v>
      </c>
      <c r="G16" s="111">
        <f>F16*D4*C12</f>
        <v>1.4654779822544235</v>
      </c>
      <c r="H16" s="111">
        <f>G16*D4*C11</f>
        <v>1.4451197380503074</v>
      </c>
      <c r="I16" s="111">
        <f>H16*D4*C10</f>
        <v>1.4030634597641178</v>
      </c>
      <c r="J16" s="111">
        <f>I16*D4*C9</f>
        <v>1.3161831509539965</v>
      </c>
      <c r="K16" s="111">
        <f>J16*D4*C8</f>
        <v>1.1367048812037026</v>
      </c>
      <c r="L16" s="111">
        <f>K16*D4</f>
        <v>0.76593675487302104</v>
      </c>
      <c r="M16" s="270">
        <f>L16*D4</f>
        <v>0.51610503497106242</v>
      </c>
      <c r="N16" s="151">
        <f>B16+M16</f>
        <v>0.99999999999999056</v>
      </c>
      <c r="R16" s="197">
        <f>B16-M16</f>
        <v>-3.2210069942134267E-2</v>
      </c>
      <c r="S16" s="94">
        <f>SUM(C16:L16)*$B$4*$F$4</f>
        <v>35.001575073259922</v>
      </c>
      <c r="T16" s="270">
        <f>SUM(C16:L16)*$D$4*$H$4</f>
        <v>-72.918285729443298</v>
      </c>
      <c r="U16" s="273">
        <f t="shared" si="0"/>
        <v>-37.916710656183376</v>
      </c>
      <c r="V16" s="94">
        <f>(U16+W16*M16)/B16</f>
        <v>-67.691674172543941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-8.6295176218567953</v>
      </c>
      <c r="F19" s="8">
        <f t="shared" ref="F19:F28" si="4">U7/E19</f>
        <v>0.32658562959742915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-73.226257770174826</v>
      </c>
      <c r="F20" s="9">
        <f t="shared" si="4"/>
        <v>8.2568089306567949E-2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-424.80749707400736</v>
      </c>
      <c r="F21" s="9">
        <f t="shared" si="4"/>
        <v>2.2587400655786204E-2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-1998.9259853073652</v>
      </c>
      <c r="F22" s="9">
        <f t="shared" si="4"/>
        <v>6.6920210643267039E-3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-8012.113581377258</v>
      </c>
      <c r="F23" s="9">
        <f t="shared" si="4"/>
        <v>2.161158288291041E-3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-28493.880488848266</v>
      </c>
      <c r="F24" s="9">
        <f t="shared" si="4"/>
        <v>7.4943700309304734E-4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-93746.123028270653</v>
      </c>
      <c r="F25" s="9">
        <f t="shared" si="4"/>
        <v>2.7152680566445395E-4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-294918.03023361455</v>
      </c>
      <c r="F26" s="9">
        <f t="shared" si="4"/>
        <v>1.0033615626970672E-4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-905986.86660588544</v>
      </c>
      <c r="F27" s="9">
        <f t="shared" si="4"/>
        <v>3.7250006861895286E-5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-2749823.2744952291</v>
      </c>
      <c r="F28" s="10">
        <f t="shared" si="4"/>
        <v>1.3788780903799555E-5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-8.6295176218567953</v>
      </c>
      <c r="F31" s="8">
        <f t="shared" ref="F31:F40" si="8">U7/E31</f>
        <v>0.32658562959742915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-91.532822212718528</v>
      </c>
      <c r="F32" s="9">
        <f t="shared" si="8"/>
        <v>6.6054471445254365E-2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-686.22749527339647</v>
      </c>
      <c r="F33" s="9">
        <f t="shared" si="8"/>
        <v>1.3982676596439078E-2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-4247.7177187781508</v>
      </c>
      <c r="F34" s="9">
        <f t="shared" si="8"/>
        <v>3.1491863832125667E-3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-22579.592820245001</v>
      </c>
      <c r="F35" s="9">
        <f t="shared" si="8"/>
        <v>7.6686261842585327E-4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-106852.051833181</v>
      </c>
      <c r="F36" s="9">
        <f t="shared" si="8"/>
        <v>1.998498674914793E-4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-468387.53692350053</v>
      </c>
      <c r="F37" s="9">
        <f t="shared" si="8"/>
        <v>5.434513799510129E-5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-1964172.0641625943</v>
      </c>
      <c r="F38" s="9">
        <f t="shared" si="8"/>
        <v>1.5065350998610121E-5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-8044511.5731011964</v>
      </c>
      <c r="F39" s="9">
        <f t="shared" si="8"/>
        <v>4.1951604757088098E-6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-32554260.263444822</v>
      </c>
      <c r="F40" s="10">
        <f t="shared" si="8"/>
        <v>1.1647234601352638E-6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-8.6295176218567953</v>
      </c>
      <c r="F43" s="8">
        <f t="shared" ref="F43:F52" si="12">U7/E43</f>
        <v>0.32658562959742915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-128.14595109780595</v>
      </c>
      <c r="F44" s="9">
        <f t="shared" si="12"/>
        <v>4.7181765318038825E-2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-1405.1324903217167</v>
      </c>
      <c r="F45" s="9">
        <f t="shared" si="12"/>
        <v>6.8287490354702468E-3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-12943.04575486519</v>
      </c>
      <c r="F46" s="9">
        <f t="shared" si="12"/>
        <v>1.0335167666913829E-3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-102965.59189290609</v>
      </c>
      <c r="F47" s="9">
        <f t="shared" si="12"/>
        <v>1.6816730088952797E-4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-730429.66714682197</v>
      </c>
      <c r="F48" s="9">
        <f t="shared" si="12"/>
        <v>2.92353519586185E-5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-4801980.0457308227</v>
      </c>
      <c r="F49" s="9">
        <f t="shared" si="12"/>
        <v>5.3008519583340452E-6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-30204191.911636125</v>
      </c>
      <c r="F50" s="9">
        <f t="shared" si="12"/>
        <v>9.7969651546526469E-7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-185555519.06635097</v>
      </c>
      <c r="F51" s="9">
        <f t="shared" si="12"/>
        <v>1.8187557647255225E-7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-1126346669.3855951</v>
      </c>
      <c r="F52" s="10">
        <f t="shared" si="12"/>
        <v>3.3663446332083851E-8</v>
      </c>
    </row>
  </sheetData>
  <conditionalFormatting sqref="F43:F52">
    <cfRule type="cellIs" dxfId="283" priority="41" operator="equal">
      <formula>MAX($F$43:$F$52)</formula>
    </cfRule>
  </conditionalFormatting>
  <conditionalFormatting sqref="F19:F28">
    <cfRule type="cellIs" dxfId="282" priority="39" operator="equal">
      <formula>MAX($F$19:$F$28)</formula>
    </cfRule>
  </conditionalFormatting>
  <conditionalFormatting sqref="F31:F40">
    <cfRule type="cellIs" dxfId="281" priority="20" operator="lessThanOrEqual">
      <formula>0</formula>
    </cfRule>
    <cfRule type="cellIs" dxfId="280" priority="37" operator="equal">
      <formula>MAX($F$31:$F$40)</formula>
    </cfRule>
  </conditionalFormatting>
  <conditionalFormatting sqref="E31:E40">
    <cfRule type="cellIs" dxfId="279" priority="35" stopIfTrue="1" operator="lessThan">
      <formula>0</formula>
    </cfRule>
    <cfRule type="cellIs" dxfId="278" priority="36" operator="equal">
      <formula>MIN($E$31:$E$40)</formula>
    </cfRule>
  </conditionalFormatting>
  <conditionalFormatting sqref="E19:E28">
    <cfRule type="cellIs" dxfId="277" priority="31" stopIfTrue="1" operator="lessThan">
      <formula>0</formula>
    </cfRule>
    <cfRule type="cellIs" dxfId="276" priority="32" operator="equal">
      <formula>MIN($E$19:$E$28)</formula>
    </cfRule>
  </conditionalFormatting>
  <conditionalFormatting sqref="E43:E52">
    <cfRule type="cellIs" dxfId="275" priority="27" stopIfTrue="1" operator="lessThan">
      <formula>0</formula>
    </cfRule>
    <cfRule type="cellIs" dxfId="274" priority="28" operator="equal">
      <formula>MIN($E$43:$E$52)</formula>
    </cfRule>
  </conditionalFormatting>
  <conditionalFormatting sqref="S7:T16">
    <cfRule type="cellIs" dxfId="273" priority="1" operator="lessThanOrEqual">
      <formula>0</formula>
    </cfRule>
    <cfRule type="cellIs" dxfId="272" priority="2" operator="greaterThan">
      <formula>0</formula>
    </cfRule>
  </conditionalFormatting>
  <conditionalFormatting sqref="U7:U16">
    <cfRule type="cellIs" dxfId="271" priority="3" operator="lessThanOrEqual">
      <formula>0</formula>
    </cfRule>
    <cfRule type="cellIs" dxfId="270" priority="4" operator="greaterThan">
      <formula>0</formula>
    </cfRule>
  </conditionalFormatting>
  <conditionalFormatting sqref="R7:R16">
    <cfRule type="cellIs" dxfId="269" priority="5" operator="lessThanOrEqual">
      <formula>0</formula>
    </cfRule>
    <cfRule type="cellIs" dxfId="268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0.99999999999999878</v>
      </c>
    </row>
    <row r="2" spans="1:23">
      <c r="A2" t="s">
        <v>40</v>
      </c>
      <c r="B2" s="155" t="s">
        <v>125</v>
      </c>
      <c r="C2" s="161">
        <f>Analysis!B30</f>
        <v>0.32976538670259881</v>
      </c>
      <c r="D2" s="155" t="s">
        <v>126</v>
      </c>
      <c r="E2" s="161">
        <f>Analysis!K30</f>
        <v>0.67023461329739997</v>
      </c>
      <c r="F2" s="155" t="s">
        <v>47</v>
      </c>
      <c r="G2" s="161">
        <f>Analysis!S30</f>
        <v>9.4851654427303149</v>
      </c>
      <c r="H2" t="s">
        <v>156</v>
      </c>
      <c r="I2" s="175">
        <f>Analysis!T30</f>
        <v>-9.5654026075578891</v>
      </c>
      <c r="J2" t="s">
        <v>48</v>
      </c>
      <c r="K2" s="175">
        <f>C2*G2+E2*I2</f>
        <v>-3.2831846675504144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0.32976538670259881</v>
      </c>
      <c r="C4" t="s">
        <v>124</v>
      </c>
      <c r="D4">
        <f>$E$2</f>
        <v>0.67023461329739997</v>
      </c>
      <c r="E4" t="s">
        <v>47</v>
      </c>
      <c r="F4">
        <f>G2</f>
        <v>9.4851654427303149</v>
      </c>
      <c r="G4" t="s">
        <v>156</v>
      </c>
      <c r="H4">
        <f>I2</f>
        <v>-9.5654026075578891</v>
      </c>
      <c r="I4" t="s">
        <v>48</v>
      </c>
      <c r="J4">
        <f>K2</f>
        <v>-3.2831846675504144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0.32976538670259881</v>
      </c>
      <c r="C7" s="95">
        <v>1</v>
      </c>
      <c r="D7" s="22">
        <f>C7*D4</f>
        <v>0.67023461329739997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0.99999999999999878</v>
      </c>
      <c r="R7" s="195">
        <f>B7-D7</f>
        <v>-0.34046922659480117</v>
      </c>
      <c r="S7" s="109">
        <f>SUM(C7)*$B$4*$F$4</f>
        <v>3.1278792501600892</v>
      </c>
      <c r="T7" s="269">
        <f>SUM(C7)*$D$4*$H$4</f>
        <v>-6.4110639177105035</v>
      </c>
      <c r="U7" s="271">
        <f>S7+T7</f>
        <v>-3.2831846675504144</v>
      </c>
      <c r="V7" s="109">
        <f>(U7+W7*D7)/B7</f>
        <v>-7.9236637913412098</v>
      </c>
      <c r="W7" s="57">
        <f>COUNT(D7:M7)</f>
        <v>1</v>
      </c>
    </row>
    <row r="8" spans="1:23">
      <c r="A8" s="99">
        <v>2</v>
      </c>
      <c r="B8" s="97">
        <f>C8*B4</f>
        <v>0.42332981770135308</v>
      </c>
      <c r="C8" s="97">
        <f>1/(1-B4*D4)</f>
        <v>1.2837302966643251</v>
      </c>
      <c r="D8" s="150">
        <f>C8*D4</f>
        <v>0.86040047896297056</v>
      </c>
      <c r="E8" s="1">
        <f>D8*D4</f>
        <v>0.57667018229864431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0.99999999999999734</v>
      </c>
      <c r="R8" s="196">
        <f>B8-E8</f>
        <v>-0.15334036459729122</v>
      </c>
      <c r="S8" s="93">
        <f>SUM(C8:D8)*$B$4*$F$4</f>
        <v>6.7065821627142759</v>
      </c>
      <c r="T8" s="268">
        <f>SUM(C8:D8)*$D$4*$H$4</f>
        <v>-13.746159450476791</v>
      </c>
      <c r="U8" s="272">
        <f>S8+T8</f>
        <v>-7.0395772877625147</v>
      </c>
      <c r="V8" s="93">
        <f>(U8+W8*E8)/B8</f>
        <v>-13.904612141726799</v>
      </c>
      <c r="W8" s="9">
        <f>COUNT(D8:M8)</f>
        <v>2</v>
      </c>
    </row>
    <row r="9" spans="1:23">
      <c r="A9" s="99">
        <v>3</v>
      </c>
      <c r="B9" s="97">
        <f>C9*B4</f>
        <v>0.46039276150712266</v>
      </c>
      <c r="C9" s="97">
        <f>1/(1-D4*B4/(1-D4*B4))</f>
        <v>1.396122152511813</v>
      </c>
      <c r="D9" s="150">
        <f>C9*D4*C8</f>
        <v>1.2012241687119773</v>
      </c>
      <c r="E9" s="1">
        <f>D9*(D4)</f>
        <v>0.80510201620016286</v>
      </c>
      <c r="F9" s="1">
        <f>E9*D4</f>
        <v>0.53960723849287318</v>
      </c>
      <c r="G9" s="1"/>
      <c r="H9" s="1"/>
      <c r="I9" s="1"/>
      <c r="J9" s="1"/>
      <c r="K9" s="1"/>
      <c r="L9" s="1"/>
      <c r="M9" s="268"/>
      <c r="N9" s="97">
        <f>B9+F9</f>
        <v>0.99999999999999578</v>
      </c>
      <c r="R9" s="196">
        <f>B9-F9</f>
        <v>-7.9214476985750515E-2</v>
      </c>
      <c r="S9" s="93">
        <f>SUM(C9:E9)*$B$4*$F$4</f>
        <v>10.642447554370078</v>
      </c>
      <c r="T9" s="268">
        <f>SUM(C9:E9)*$D$4*$H$4</f>
        <v>-21.813313767932797</v>
      </c>
      <c r="U9" s="272">
        <f t="shared" ref="U9:U16" si="0">S9+T9</f>
        <v>-11.17086621356272</v>
      </c>
      <c r="V9" s="93">
        <f>(U9+W9*F9)/B9</f>
        <v>-20.747599216840257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0.47693322835106267</v>
      </c>
      <c r="C10" s="97">
        <f>1/(1-D4*B4/(1-D4*B4/(1-D4*B4)))</f>
        <v>1.4462804393148398</v>
      </c>
      <c r="D10" s="150">
        <f>C10*D4*C9</f>
        <v>1.3533271147020687</v>
      </c>
      <c r="E10" s="1">
        <f>D10*D4*C8</f>
        <v>1.1644032976832348</v>
      </c>
      <c r="F10" s="1">
        <f>E10*D4</f>
        <v>0.7804233939449402</v>
      </c>
      <c r="G10" s="1">
        <f>F10*D4</f>
        <v>0.52306677164893145</v>
      </c>
      <c r="H10" s="1"/>
      <c r="I10" s="1"/>
      <c r="J10" s="1"/>
      <c r="K10" s="1"/>
      <c r="L10" s="1"/>
      <c r="M10" s="268"/>
      <c r="N10" s="97">
        <f>B10+G10</f>
        <v>0.99999999999999412</v>
      </c>
      <c r="R10" s="196">
        <f>B10-G10</f>
        <v>-4.6133543297868784E-2</v>
      </c>
      <c r="S10" s="93">
        <f>SUM(C10:F10)*$B$4*$F$4</f>
        <v>14.840017430702193</v>
      </c>
      <c r="T10" s="268">
        <f>SUM(C10:F10)*$D$4*$H$4</f>
        <v>-30.41687120220525</v>
      </c>
      <c r="U10" s="272">
        <f t="shared" si="0"/>
        <v>-15.576853771503057</v>
      </c>
      <c r="V10" s="93">
        <f>(U10+W10*G10)/B10</f>
        <v>-28.273531562329204</v>
      </c>
      <c r="W10" s="9">
        <f t="shared" si="1"/>
        <v>4</v>
      </c>
    </row>
    <row r="11" spans="1:23">
      <c r="A11" s="99">
        <v>5</v>
      </c>
      <c r="B11" s="97">
        <f>C11*B4</f>
        <v>0.48470471986067526</v>
      </c>
      <c r="C11" s="97">
        <f>1/(1-D4*B4/(1-D4*B4/(1-D4*B4/(1-D4*B4))))</f>
        <v>1.4698471683379237</v>
      </c>
      <c r="D11" s="150">
        <f>C11*D4*C10</f>
        <v>1.4247922531713693</v>
      </c>
      <c r="E11" s="1">
        <f>D11*D4*C9</f>
        <v>1.3332199873682435</v>
      </c>
      <c r="F11" s="1">
        <f>E11*D4*C8</f>
        <v>1.1471031156946421</v>
      </c>
      <c r="G11" s="1">
        <f>F11*D4</f>
        <v>0.76882821315984107</v>
      </c>
      <c r="H11" s="1">
        <f>G11*D4</f>
        <v>0.51529528013931702</v>
      </c>
      <c r="I11" s="1"/>
      <c r="J11" s="1"/>
      <c r="K11" s="1"/>
      <c r="L11" s="1"/>
      <c r="M11" s="268"/>
      <c r="N11" s="97">
        <f>B11+H11</f>
        <v>0.99999999999999223</v>
      </c>
      <c r="R11" s="196">
        <f>B11-H11</f>
        <v>-3.0590560278641765E-2</v>
      </c>
      <c r="S11" s="93">
        <f>SUM(C11:G11)*$B$4*$F$4</f>
        <v>19.21703556587773</v>
      </c>
      <c r="T11" s="268">
        <f>SUM(C11:G11)*$D$4*$H$4</f>
        <v>-39.388235116637745</v>
      </c>
      <c r="U11" s="272">
        <f t="shared" si="0"/>
        <v>-20.171199550760015</v>
      </c>
      <c r="V11" s="93">
        <f>(U11+W11*H11)/B11</f>
        <v>-36.299879966345081</v>
      </c>
      <c r="W11" s="9">
        <f t="shared" si="1"/>
        <v>5</v>
      </c>
    </row>
    <row r="12" spans="1:23">
      <c r="A12" s="99">
        <v>6</v>
      </c>
      <c r="B12" s="97">
        <f>C12*B4</f>
        <v>0.48844426191448148</v>
      </c>
      <c r="C12" s="97">
        <f>1/(1-D4*B4/(1-D4*B4/(1-D4*B4/(1-D4*B4/(1-D4*B4)))))</f>
        <v>1.4811871761270941</v>
      </c>
      <c r="D12" s="150">
        <f>C12*D4*C11</f>
        <v>1.4591803613429442</v>
      </c>
      <c r="E12" s="1">
        <f>D12*D4*C10</f>
        <v>1.4144524135608969</v>
      </c>
      <c r="F12" s="1">
        <f>E12*D4*C9</f>
        <v>1.32354469554645</v>
      </c>
      <c r="G12" s="1">
        <f>F12*D4*C8</f>
        <v>1.1387784899770645</v>
      </c>
      <c r="H12" s="1">
        <f>G12*D4</f>
        <v>0.76324876086117488</v>
      </c>
      <c r="I12" s="1">
        <f>H12*D4</f>
        <v>0.51155573808550925</v>
      </c>
      <c r="J12" s="1"/>
      <c r="K12" s="1"/>
      <c r="L12" s="1"/>
      <c r="M12" s="268"/>
      <c r="N12" s="97">
        <f>B12+I12</f>
        <v>0.99999999999999067</v>
      </c>
      <c r="R12" s="196">
        <f>B12-I12</f>
        <v>-2.3111476171027767E-2</v>
      </c>
      <c r="S12" s="93">
        <f>SUM(C12:H12)*$B$4*$F$4</f>
        <v>23.710550524007996</v>
      </c>
      <c r="T12" s="268">
        <f>SUM(C12:H12)*$D$4*$H$4</f>
        <v>-48.598376975626358</v>
      </c>
      <c r="U12" s="272">
        <f t="shared" si="0"/>
        <v>-24.887826451618363</v>
      </c>
      <c r="V12" s="93">
        <f>(U12+W12*I12)/B12</f>
        <v>-44.669358869293802</v>
      </c>
      <c r="W12" s="9">
        <f t="shared" si="1"/>
        <v>6</v>
      </c>
    </row>
    <row r="13" spans="1:23">
      <c r="A13" s="99">
        <v>7</v>
      </c>
      <c r="B13" s="97">
        <f>C13*B4</f>
        <v>0.49026432108048007</v>
      </c>
      <c r="C13" s="97">
        <f>1/(1-D4*B4/(1-D4*B4/(1-D4*B4/(1-D4*B4/(1-D4*B4/(1-D4*B4))))))</f>
        <v>1.4867064308439029</v>
      </c>
      <c r="D13" s="150">
        <f>C13*D4*C12</f>
        <v>1.4759172747346054</v>
      </c>
      <c r="E13" s="1">
        <f>D13*D4*C11</f>
        <v>1.4539887577819144</v>
      </c>
      <c r="F13" s="1">
        <f>E13*D4*C10</f>
        <v>1.4094199471285831</v>
      </c>
      <c r="G13" s="1">
        <f>F13*D4*C9</f>
        <v>1.3188356687964897</v>
      </c>
      <c r="H13" s="1">
        <f>G13*D4*C8</f>
        <v>1.1347268411059495</v>
      </c>
      <c r="I13" s="1">
        <f>H13*D4</f>
        <v>0.76053320554682624</v>
      </c>
      <c r="J13" s="1">
        <f>I13*D4</f>
        <v>0.50973567891950911</v>
      </c>
      <c r="K13" s="1"/>
      <c r="L13" s="1"/>
      <c r="M13" s="268"/>
      <c r="N13" s="97">
        <f>B13+J13</f>
        <v>0.99999999999998912</v>
      </c>
      <c r="R13" s="196">
        <f>B13-J13</f>
        <v>-1.9471357839029035E-2</v>
      </c>
      <c r="S13" s="93">
        <f>SUM(C13:I13)*$B$4*$F$4</f>
        <v>28.276429183910935</v>
      </c>
      <c r="T13" s="268">
        <f>SUM(C13:I13)*$D$4*$H$4</f>
        <v>-57.956839239682729</v>
      </c>
      <c r="U13" s="272">
        <f t="shared" si="0"/>
        <v>-29.680410055771794</v>
      </c>
      <c r="V13" s="93">
        <f>(U13+W13*J13)/B13</f>
        <v>-53.26159620546553</v>
      </c>
      <c r="W13" s="9">
        <f t="shared" si="1"/>
        <v>7</v>
      </c>
    </row>
    <row r="14" spans="1:23">
      <c r="A14" s="99">
        <v>8</v>
      </c>
      <c r="B14" s="97">
        <f>C14*B4</f>
        <v>0.49115507186153784</v>
      </c>
      <c r="C14" s="97">
        <f>1/(1-D4*B4/(1-D4*B4/(1-D4*B4/(1-D4*B4/(1-D4*B4/(1-D4*B4/(1-D4*B4)))))))</f>
        <v>1.4894075960267152</v>
      </c>
      <c r="D14" s="150">
        <f>C14*D4*C13</f>
        <v>1.4841084472825252</v>
      </c>
      <c r="E14" s="1">
        <f>D14*D4*C12</f>
        <v>1.4733381449628069</v>
      </c>
      <c r="F14" s="1">
        <f>E14*D4*C11</f>
        <v>1.4514479475635842</v>
      </c>
      <c r="G14" s="1">
        <f>F14*D4*C10</f>
        <v>1.4069570198298564</v>
      </c>
      <c r="H14" s="1">
        <f>G14*D4*C9</f>
        <v>1.3165310353351631</v>
      </c>
      <c r="I14" s="1">
        <f>H14*D4*C8</f>
        <v>1.1327439333719898</v>
      </c>
      <c r="J14" s="1">
        <f>I14*D4</f>
        <v>0.75920419214855139</v>
      </c>
      <c r="K14" s="1">
        <f>J14*D4</f>
        <v>0.50884492813844928</v>
      </c>
      <c r="L14" s="1"/>
      <c r="M14" s="268"/>
      <c r="N14" s="97">
        <f>B14+K14</f>
        <v>0.99999999999998712</v>
      </c>
      <c r="R14" s="196">
        <f>B14-K14</f>
        <v>-1.7689856276911442E-2</v>
      </c>
      <c r="S14" s="93">
        <f>SUM(C14:J14)*$B$4*$F$4</f>
        <v>32.885703921859701</v>
      </c>
      <c r="T14" s="268">
        <f>SUM(C14:J14)*$D$4*$H$4</f>
        <v>-67.404248361299381</v>
      </c>
      <c r="U14" s="272">
        <f t="shared" si="0"/>
        <v>-34.51854443943968</v>
      </c>
      <c r="V14" s="93">
        <f>(U14+W14*K14)/B14</f>
        <v>-61.992203193446116</v>
      </c>
      <c r="W14" s="9">
        <f t="shared" si="1"/>
        <v>8</v>
      </c>
    </row>
    <row r="15" spans="1:23">
      <c r="A15" s="99">
        <v>9</v>
      </c>
      <c r="B15" s="97">
        <f>C15*B4</f>
        <v>0.49159219279580268</v>
      </c>
      <c r="C15" s="97">
        <f>1/(1-D4*B4/(1-D4*B4/(1-D4*B4/(1-D4*B4/(1-D4*B4/(1-D4*B4/(1-D4*B4/(1-D4*B4))))))))</f>
        <v>1.4907331473183039</v>
      </c>
      <c r="D15" s="150">
        <f>C15*D4*C14</f>
        <v>1.4881281271671936</v>
      </c>
      <c r="E15" s="1">
        <f>D15*D4*C13</f>
        <v>1.4828335306327667</v>
      </c>
      <c r="F15" s="1">
        <f>E15*D4*C12</f>
        <v>1.4720724804925474</v>
      </c>
      <c r="G15" s="1">
        <f>F15*D4*C11</f>
        <v>1.450201087768402</v>
      </c>
      <c r="H15" s="1">
        <f>G15*D4*C10</f>
        <v>1.4057483797649337</v>
      </c>
      <c r="I15" s="1">
        <f>H15*D4*C9</f>
        <v>1.3154000753032693</v>
      </c>
      <c r="J15" s="1">
        <f>I15*D4*C8</f>
        <v>1.1317708548188603</v>
      </c>
      <c r="K15" s="1">
        <f>J15*D4</f>
        <v>0.7585520012207867</v>
      </c>
      <c r="L15" s="1">
        <f>K15*D4</f>
        <v>0.50840780720418288</v>
      </c>
      <c r="M15" s="268"/>
      <c r="N15" s="97">
        <f>B15+L15</f>
        <v>0.99999999999998557</v>
      </c>
      <c r="R15" s="196">
        <f>B15-L15</f>
        <v>-1.6815614408380197E-2</v>
      </c>
      <c r="S15" s="93">
        <f>SUM(C15:K15)*$B$4*$F$4</f>
        <v>37.520286885653974</v>
      </c>
      <c r="T15" s="268">
        <f>SUM(C15:K15)*$D$4*$H$4</f>
        <v>-76.903530538287669</v>
      </c>
      <c r="U15" s="272">
        <f t="shared" si="0"/>
        <v>-39.383243652633695</v>
      </c>
      <c r="V15" s="93">
        <f>(U15+W15*L15)/B15</f>
        <v>-70.805789631924441</v>
      </c>
      <c r="W15" s="9">
        <f t="shared" si="1"/>
        <v>9</v>
      </c>
    </row>
    <row r="16" spans="1:23" ht="17" thickBot="1">
      <c r="A16" s="100">
        <v>10</v>
      </c>
      <c r="B16" s="151">
        <f>C16*B4</f>
        <v>0.49180698724869754</v>
      </c>
      <c r="C16" s="151">
        <f>1/(1-D4*B4/(1-D4*B4/(1-D4*B4/(1-D4*B4/(1-D4*B4/(1-D4*B4/(1-D4*B4/(1-D4*B4/(1-D4*B4)))))))))</f>
        <v>1.4913845026804984</v>
      </c>
      <c r="D16" s="159">
        <f>C16*D4*C15</f>
        <v>1.490103335568256</v>
      </c>
      <c r="E16" s="111">
        <f>D16*D4*C14</f>
        <v>1.4874994159979593</v>
      </c>
      <c r="F16" s="111">
        <f>E16*D4*C13</f>
        <v>1.4822070563488632</v>
      </c>
      <c r="G16" s="111">
        <f>F16*D4*C12</f>
        <v>1.4714505525862658</v>
      </c>
      <c r="H16" s="111">
        <f>G16*D4*C11</f>
        <v>1.4495884001880315</v>
      </c>
      <c r="I16" s="111">
        <f>H16*D4*C10</f>
        <v>1.4051544727677094</v>
      </c>
      <c r="J16" s="111">
        <f>I16*D4*C9</f>
        <v>1.3148443390704432</v>
      </c>
      <c r="K16" s="111">
        <f>J16*D4*C8</f>
        <v>1.1312926990979597</v>
      </c>
      <c r="L16" s="111">
        <f>K16*D4</f>
        <v>0.7582315247060929</v>
      </c>
      <c r="M16" s="270">
        <f>L16*D4</f>
        <v>0.50819301275128614</v>
      </c>
      <c r="N16" s="151">
        <f>B16+M16</f>
        <v>0.99999999999998368</v>
      </c>
      <c r="R16" s="197">
        <f>B16-M16</f>
        <v>-1.6386025502588608E-2</v>
      </c>
      <c r="S16" s="94">
        <f>SUM(C16:L16)*$B$4*$F$4</f>
        <v>42.169305783394961</v>
      </c>
      <c r="T16" s="270">
        <f>SUM(C16:L16)*$D$4*$H$4</f>
        <v>-86.432401355962639</v>
      </c>
      <c r="U16" s="273">
        <f t="shared" si="0"/>
        <v>-44.263095572567678</v>
      </c>
      <c r="V16" s="94">
        <f>(U16+W16*M16)/B16</f>
        <v>-79.667768984424043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-8.811369033273472</v>
      </c>
      <c r="F19" s="8">
        <f t="shared" ref="F19:F28" si="4">U7/E19</f>
        <v>0.37260778150959967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-78.257280993917647</v>
      </c>
      <c r="F20" s="9">
        <f t="shared" si="4"/>
        <v>8.9954278993026202E-2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-492.33424853660915</v>
      </c>
      <c r="F21" s="9">
        <f t="shared" si="4"/>
        <v>2.2689598066286207E-2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-2601.144230895085</v>
      </c>
      <c r="F22" s="9">
        <f t="shared" si="4"/>
        <v>5.988462149268391E-3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-11866.405737375313</v>
      </c>
      <c r="F23" s="9">
        <f t="shared" si="4"/>
        <v>1.6998575640496858E-3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-47249.2536573201</v>
      </c>
      <c r="F24" s="9">
        <f t="shared" si="4"/>
        <v>5.2673480584730062E-4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-168401.19867898806</v>
      </c>
      <c r="F25" s="9">
        <f t="shared" si="4"/>
        <v>1.7624821134646181E-4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-556250.98621310072</v>
      </c>
      <c r="F26" s="9">
        <f t="shared" si="4"/>
        <v>6.2055700205474455E-5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-1755689.6395820645</v>
      </c>
      <c r="F27" s="9">
        <f t="shared" si="4"/>
        <v>2.2431779948310644E-5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-5405337.6144207576</v>
      </c>
      <c r="F28" s="10">
        <f t="shared" si="4"/>
        <v>8.1887753790770326E-6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-8.811369033273472</v>
      </c>
      <c r="F31" s="8">
        <f t="shared" ref="F31:F40" si="8">U7/E31</f>
        <v>0.37260778150959967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-97.821601242397051</v>
      </c>
      <c r="F32" s="9">
        <f t="shared" si="8"/>
        <v>7.1963423194420964E-2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-795.30917071298404</v>
      </c>
      <c r="F33" s="9">
        <f t="shared" si="8"/>
        <v>1.4045941660081936E-2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-5527.4314906520558</v>
      </c>
      <c r="F34" s="9">
        <f t="shared" si="8"/>
        <v>2.8180998349498312E-3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-33441.688896239517</v>
      </c>
      <c r="F35" s="9">
        <f t="shared" si="8"/>
        <v>6.0317526466279175E-4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-177184.70121495036</v>
      </c>
      <c r="F36" s="9">
        <f t="shared" si="8"/>
        <v>1.4046261489261352E-4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-841389.70355530991</v>
      </c>
      <c r="F37" s="9">
        <f t="shared" si="8"/>
        <v>3.5275461454254308E-5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-3704665.4859223128</v>
      </c>
      <c r="F38" s="9">
        <f t="shared" si="8"/>
        <v>9.3175873963816053E-6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-15589260.887747219</v>
      </c>
      <c r="F39" s="9">
        <f t="shared" si="8"/>
        <v>2.5263060215759151E-6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-63992027.830931284</v>
      </c>
      <c r="F40" s="10">
        <f t="shared" si="8"/>
        <v>6.9169702965988208E-7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-8.811369033273472</v>
      </c>
      <c r="F43" s="8">
        <f t="shared" ref="F43:F52" si="12">U7/E43</f>
        <v>0.37260778150959967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-136.95024173935587</v>
      </c>
      <c r="F44" s="9">
        <f t="shared" si="12"/>
        <v>5.140244513887212E-2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-1628.4902066980148</v>
      </c>
      <c r="F45" s="9">
        <f t="shared" si="12"/>
        <v>6.8596459270167604E-3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-16842.408895045675</v>
      </c>
      <c r="F46" s="9">
        <f t="shared" si="12"/>
        <v>9.2485901919202947E-4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-152498.02414560836</v>
      </c>
      <c r="F47" s="9">
        <f t="shared" si="12"/>
        <v>1.3227187475885015E-4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-1211216.4447155325</v>
      </c>
      <c r="F48" s="9">
        <f t="shared" si="12"/>
        <v>2.0547794376638886E-5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-8626054.8128458411</v>
      </c>
      <c r="F49" s="9">
        <f t="shared" si="12"/>
        <v>3.4407861646754206E-6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-56968750.012702264</v>
      </c>
      <c r="F50" s="9">
        <f t="shared" si="12"/>
        <v>6.0592069216444307E-7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-359583471.24007672</v>
      </c>
      <c r="F51" s="9">
        <f t="shared" si="12"/>
        <v>1.0952462168746177E-7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-2214063745.6147408</v>
      </c>
      <c r="F52" s="10">
        <f t="shared" si="12"/>
        <v>1.9991789152519595E-8</v>
      </c>
    </row>
  </sheetData>
  <conditionalFormatting sqref="F43:F52">
    <cfRule type="cellIs" dxfId="267" priority="41" operator="equal">
      <formula>MAX($F$43:$F$52)</formula>
    </cfRule>
  </conditionalFormatting>
  <conditionalFormatting sqref="F19:F28">
    <cfRule type="cellIs" dxfId="266" priority="39" operator="equal">
      <formula>MAX($F$19:$F$28)</formula>
    </cfRule>
  </conditionalFormatting>
  <conditionalFormatting sqref="F31:F40">
    <cfRule type="cellIs" dxfId="265" priority="20" operator="lessThanOrEqual">
      <formula>0</formula>
    </cfRule>
    <cfRule type="cellIs" dxfId="264" priority="37" operator="equal">
      <formula>MAX($F$31:$F$40)</formula>
    </cfRule>
  </conditionalFormatting>
  <conditionalFormatting sqref="E31:E40">
    <cfRule type="cellIs" dxfId="263" priority="35" stopIfTrue="1" operator="lessThan">
      <formula>0</formula>
    </cfRule>
    <cfRule type="cellIs" dxfId="262" priority="36" operator="equal">
      <formula>MIN($E$31:$E$40)</formula>
    </cfRule>
  </conditionalFormatting>
  <conditionalFormatting sqref="E19:E28">
    <cfRule type="cellIs" dxfId="261" priority="31" stopIfTrue="1" operator="lessThan">
      <formula>0</formula>
    </cfRule>
    <cfRule type="cellIs" dxfId="260" priority="32" operator="equal">
      <formula>MIN($E$19:$E$28)</formula>
    </cfRule>
  </conditionalFormatting>
  <conditionalFormatting sqref="E43:E52">
    <cfRule type="cellIs" dxfId="259" priority="27" stopIfTrue="1" operator="lessThan">
      <formula>0</formula>
    </cfRule>
    <cfRule type="cellIs" dxfId="258" priority="28" operator="equal">
      <formula>MIN($E$43:$E$52)</formula>
    </cfRule>
  </conditionalFormatting>
  <conditionalFormatting sqref="S7:T16">
    <cfRule type="cellIs" dxfId="257" priority="1" operator="lessThanOrEqual">
      <formula>0</formula>
    </cfRule>
    <cfRule type="cellIs" dxfId="256" priority="2" operator="greaterThan">
      <formula>0</formula>
    </cfRule>
  </conditionalFormatting>
  <conditionalFormatting sqref="U7:U16">
    <cfRule type="cellIs" dxfId="255" priority="3" operator="lessThanOrEqual">
      <formula>0</formula>
    </cfRule>
    <cfRule type="cellIs" dxfId="254" priority="4" operator="greaterThan">
      <formula>0</formula>
    </cfRule>
  </conditionalFormatting>
  <conditionalFormatting sqref="R7:R16">
    <cfRule type="cellIs" dxfId="253" priority="5" operator="lessThanOrEqual">
      <formula>0</formula>
    </cfRule>
    <cfRule type="cellIs" dxfId="252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0.99999999999999856</v>
      </c>
    </row>
    <row r="2" spans="1:23">
      <c r="A2" t="s">
        <v>40</v>
      </c>
      <c r="B2" s="155" t="s">
        <v>125</v>
      </c>
      <c r="C2" s="161">
        <f>Analysis!B31</f>
        <v>0.33182319303545771</v>
      </c>
      <c r="D2" s="155" t="s">
        <v>126</v>
      </c>
      <c r="E2" s="161">
        <f>Analysis!L31</f>
        <v>0.66817680696454085</v>
      </c>
      <c r="F2" s="155" t="s">
        <v>47</v>
      </c>
      <c r="G2" s="161">
        <f>Analysis!S31</f>
        <v>11.013421748970025</v>
      </c>
      <c r="H2" t="s">
        <v>156</v>
      </c>
      <c r="I2" s="175">
        <f>Analysis!T31</f>
        <v>-11.106586780357535</v>
      </c>
      <c r="J2" t="s">
        <v>48</v>
      </c>
      <c r="K2" s="175">
        <f>C2*G2+E2*I2</f>
        <v>-3.7666549201844894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0.33182319303545771</v>
      </c>
      <c r="C4" t="s">
        <v>124</v>
      </c>
      <c r="D4">
        <f>$E$2</f>
        <v>0.66817680696454085</v>
      </c>
      <c r="E4" t="s">
        <v>47</v>
      </c>
      <c r="F4">
        <f>G2</f>
        <v>11.013421748970025</v>
      </c>
      <c r="G4" t="s">
        <v>156</v>
      </c>
      <c r="H4">
        <f>I2</f>
        <v>-11.106586780357535</v>
      </c>
      <c r="I4" t="s">
        <v>48</v>
      </c>
      <c r="J4">
        <f>K2</f>
        <v>-3.7666549201844894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0.33182319303545771</v>
      </c>
      <c r="C7" s="95">
        <v>1</v>
      </c>
      <c r="D7" s="22">
        <f>C7*D4</f>
        <v>0.66817680696454085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0.99999999999999856</v>
      </c>
      <c r="R7" s="195">
        <f>B7-D7</f>
        <v>-0.33635361392908314</v>
      </c>
      <c r="S7" s="109">
        <f>SUM(C7)*$B$4*$F$4</f>
        <v>3.6545087709893886</v>
      </c>
      <c r="T7" s="269">
        <f>SUM(C7)*$D$4*$H$4</f>
        <v>-7.4211636911738781</v>
      </c>
      <c r="U7" s="271">
        <f>S7+T7</f>
        <v>-3.7666549201844894</v>
      </c>
      <c r="V7" s="109">
        <f>(U7+W7*D7)/B7</f>
        <v>-9.3377382240091151</v>
      </c>
      <c r="W7" s="57">
        <f>COUNT(D7:M7)</f>
        <v>1</v>
      </c>
    </row>
    <row r="8" spans="1:23">
      <c r="A8" s="99">
        <v>2</v>
      </c>
      <c r="B8" s="97">
        <f>C8*B4</f>
        <v>0.42635263281110714</v>
      </c>
      <c r="C8" s="97">
        <f>1/(1-B4*D4)</f>
        <v>1.2848789408326509</v>
      </c>
      <c r="D8" s="150">
        <f>C8*D4</f>
        <v>0.85852630802154184</v>
      </c>
      <c r="E8" s="1">
        <f>D8*D4</f>
        <v>0.57364736718888965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0.99999999999999678</v>
      </c>
      <c r="R8" s="196">
        <f>B8-E8</f>
        <v>-0.14729473437778251</v>
      </c>
      <c r="S8" s="93">
        <f>SUM(C8:D8)*$B$4*$F$4</f>
        <v>7.8330932817223413</v>
      </c>
      <c r="T8" s="268">
        <f>SUM(C8:D8)*$D$4*$H$4</f>
        <v>-15.906561208268247</v>
      </c>
      <c r="U8" s="272">
        <f>S8+T8</f>
        <v>-8.0734679265459057</v>
      </c>
      <c r="V8" s="93">
        <f>(U8+W8*E8)/B8</f>
        <v>-16.245175141762815</v>
      </c>
      <c r="W8" s="9">
        <f>COUNT(D8:M8)</f>
        <v>2</v>
      </c>
    </row>
    <row r="9" spans="1:23">
      <c r="A9" s="99">
        <v>3</v>
      </c>
      <c r="B9" s="97">
        <f>C9*B4</f>
        <v>0.46400981873169261</v>
      </c>
      <c r="C9" s="97">
        <f>1/(1-D4*B4/(1-D4*B4))</f>
        <v>1.3983646365614648</v>
      </c>
      <c r="D9" s="150">
        <f>C9*D4*C8</f>
        <v>1.2005328286949994</v>
      </c>
      <c r="E9" s="1">
        <f>D9*(D4)</f>
        <v>0.80216819213353285</v>
      </c>
      <c r="F9" s="1">
        <f>E9*D4</f>
        <v>0.53599018126830233</v>
      </c>
      <c r="G9" s="1"/>
      <c r="H9" s="1"/>
      <c r="I9" s="1"/>
      <c r="J9" s="1"/>
      <c r="K9" s="1"/>
      <c r="L9" s="1"/>
      <c r="M9" s="268"/>
      <c r="N9" s="97">
        <f>B9+F9</f>
        <v>0.99999999999999489</v>
      </c>
      <c r="R9" s="196">
        <f>B9-F9</f>
        <v>-7.1980362536609721E-2</v>
      </c>
      <c r="S9" s="93">
        <f>SUM(C9:E9)*$B$4*$F$4</f>
        <v>12.429224275642538</v>
      </c>
      <c r="T9" s="268">
        <f>SUM(C9:E9)*$D$4*$H$4</f>
        <v>-25.239864967921065</v>
      </c>
      <c r="U9" s="272">
        <f t="shared" ref="U9:U16" si="0">S9+T9</f>
        <v>-12.810640692278527</v>
      </c>
      <c r="V9" s="93">
        <f>(U9+W9*F9)/B9</f>
        <v>-24.143174769651615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0.48093147595809727</v>
      </c>
      <c r="C10" s="97">
        <f>1/(1-D4*B4/(1-D4*B4/(1-D4*B4)))</f>
        <v>1.4493606416074305</v>
      </c>
      <c r="D10" s="150">
        <f>C10*D4*C9</f>
        <v>1.3542170982587496</v>
      </c>
      <c r="E10" s="1">
        <f>D10*D4*C8</f>
        <v>1.1626310056277298</v>
      </c>
      <c r="F10" s="1">
        <f>E10*D4</f>
        <v>0.77684307301830957</v>
      </c>
      <c r="G10" s="1">
        <f>F10*D4</f>
        <v>0.51906852404189574</v>
      </c>
      <c r="H10" s="1"/>
      <c r="I10" s="1"/>
      <c r="J10" s="1"/>
      <c r="K10" s="1"/>
      <c r="L10" s="1"/>
      <c r="M10" s="268"/>
      <c r="N10" s="97">
        <f>B10+G10</f>
        <v>0.99999999999999301</v>
      </c>
      <c r="R10" s="196">
        <f>B10-G10</f>
        <v>-3.8137048083798475E-2</v>
      </c>
      <c r="S10" s="93">
        <f>SUM(C10:F10)*$B$4*$F$4</f>
        <v>17.333524472010076</v>
      </c>
      <c r="T10" s="268">
        <f>SUM(C10:F10)*$D$4*$H$4</f>
        <v>-35.198963940899112</v>
      </c>
      <c r="U10" s="272">
        <f t="shared" si="0"/>
        <v>-17.865439468889036</v>
      </c>
      <c r="V10" s="93">
        <f>(U10+W10*G10)/B10</f>
        <v>-32.830384705569024</v>
      </c>
      <c r="W10" s="9">
        <f t="shared" si="1"/>
        <v>4</v>
      </c>
    </row>
    <row r="11" spans="1:23">
      <c r="A11" s="99">
        <v>5</v>
      </c>
      <c r="B11" s="97">
        <f>C11*B4</f>
        <v>0.4889440099292387</v>
      </c>
      <c r="C11" s="97">
        <f>1/(1-D4*B4/(1-D4*B4/(1-D4*B4/(1-D4*B4))))</f>
        <v>1.4735076395850109</v>
      </c>
      <c r="D11" s="150">
        <f>C11*D4*C10</f>
        <v>1.4269877739812276</v>
      </c>
      <c r="E11" s="1">
        <f>D11*D4*C9</f>
        <v>1.333312901603539</v>
      </c>
      <c r="F11" s="1">
        <f>E11*D4*C8</f>
        <v>1.1446842028511757</v>
      </c>
      <c r="G11" s="1">
        <f>F11*D4</f>
        <v>0.76485143564384928</v>
      </c>
      <c r="H11" s="1">
        <f>G11*D4</f>
        <v>0.5110559900707522</v>
      </c>
      <c r="I11" s="1"/>
      <c r="J11" s="1"/>
      <c r="K11" s="1"/>
      <c r="L11" s="1"/>
      <c r="M11" s="268"/>
      <c r="N11" s="97">
        <f>B11+H11</f>
        <v>0.9999999999999909</v>
      </c>
      <c r="R11" s="196">
        <f>B11-H11</f>
        <v>-2.2111980141513499E-2</v>
      </c>
      <c r="S11" s="93">
        <f>SUM(C11:G11)*$B$4*$F$4</f>
        <v>22.450904361872649</v>
      </c>
      <c r="T11" s="268">
        <f>SUM(C11:G11)*$D$4*$H$4</f>
        <v>-45.59076109132981</v>
      </c>
      <c r="U11" s="272">
        <f t="shared" si="0"/>
        <v>-23.139856729457161</v>
      </c>
      <c r="V11" s="93">
        <f>(U11+W11*H11)/B11</f>
        <v>-42.100069458019242</v>
      </c>
      <c r="W11" s="9">
        <f t="shared" si="1"/>
        <v>5</v>
      </c>
    </row>
    <row r="12" spans="1:23">
      <c r="A12" s="99">
        <v>6</v>
      </c>
      <c r="B12" s="97">
        <f>C12*B4</f>
        <v>0.49283188652531112</v>
      </c>
      <c r="C12" s="97">
        <f>1/(1-D4*B4/(1-D4*B4/(1-D4*B4/(1-D4*B4/(1-D4*B4)))))</f>
        <v>1.485224351007461</v>
      </c>
      <c r="D12" s="150">
        <f>C12*D4*C11</f>
        <v>1.4622978778810412</v>
      </c>
      <c r="E12" s="1">
        <f>D12*D4*C10</f>
        <v>1.4161319138071242</v>
      </c>
      <c r="F12" s="1">
        <f>E12*D4*C9</f>
        <v>1.3231696763481793</v>
      </c>
      <c r="G12" s="1">
        <f>F12*D4*C8</f>
        <v>1.1359759771212607</v>
      </c>
      <c r="H12" s="1">
        <f>G12*D4</f>
        <v>0.75903280118130834</v>
      </c>
      <c r="I12" s="1">
        <f>H12*D4</f>
        <v>0.50716811347467772</v>
      </c>
      <c r="J12" s="1"/>
      <c r="K12" s="1"/>
      <c r="L12" s="1"/>
      <c r="M12" s="268"/>
      <c r="N12" s="97">
        <f>B12+I12</f>
        <v>0.9999999999999889</v>
      </c>
      <c r="R12" s="196">
        <f>B12-I12</f>
        <v>-1.4336226949366593E-2</v>
      </c>
      <c r="S12" s="93">
        <f>SUM(C12:H12)*$B$4*$F$4</f>
        <v>27.707873727175585</v>
      </c>
      <c r="T12" s="268">
        <f>SUM(C12:H12)*$D$4*$H$4</f>
        <v>-56.266020783985446</v>
      </c>
      <c r="U12" s="272">
        <f t="shared" si="0"/>
        <v>-28.558147056809862</v>
      </c>
      <c r="V12" s="93">
        <f>(U12+W12*I12)/B12</f>
        <v>-51.772499048012342</v>
      </c>
      <c r="W12" s="9">
        <f t="shared" si="1"/>
        <v>6</v>
      </c>
    </row>
    <row r="13" spans="1:23">
      <c r="A13" s="99">
        <v>7</v>
      </c>
      <c r="B13" s="97">
        <f>C13*B4</f>
        <v>0.49474074446101651</v>
      </c>
      <c r="C13" s="97">
        <f>1/(1-D4*B4/(1-D4*B4/(1-D4*B4/(1-D4*B4/(1-D4*B4/(1-D4*B4))))))</f>
        <v>1.4909769866754006</v>
      </c>
      <c r="D13" s="150">
        <f>C13*D4*C12</f>
        <v>1.479634326292967</v>
      </c>
      <c r="E13" s="1">
        <f>D13*D4*C11</f>
        <v>1.4567941428582736</v>
      </c>
      <c r="F13" s="1">
        <f>E13*D4*C10</f>
        <v>1.4108019362910704</v>
      </c>
      <c r="G13" s="1">
        <f>F13*D4*C9</f>
        <v>1.3181895861771302</v>
      </c>
      <c r="H13" s="1">
        <f>G13*D4*C8</f>
        <v>1.1317004386930956</v>
      </c>
      <c r="I13" s="1">
        <f>H13*D4</f>
        <v>0.75617598556632271</v>
      </c>
      <c r="J13" s="1">
        <f>I13*D4</f>
        <v>0.50525925553897022</v>
      </c>
      <c r="K13" s="1"/>
      <c r="L13" s="1"/>
      <c r="M13" s="268"/>
      <c r="N13" s="97">
        <f>B13+J13</f>
        <v>0.99999999999998668</v>
      </c>
      <c r="R13" s="196">
        <f>B13-J13</f>
        <v>-1.0518511077953707E-2</v>
      </c>
      <c r="S13" s="93">
        <f>SUM(C13:I13)*$B$4*$F$4</f>
        <v>33.052376476860587</v>
      </c>
      <c r="T13" s="268">
        <f>SUM(C13:I13)*$D$4*$H$4</f>
        <v>-67.119033388085313</v>
      </c>
      <c r="U13" s="272">
        <f t="shared" si="0"/>
        <v>-34.066656911224726</v>
      </c>
      <c r="V13" s="93">
        <f>(U13+W13*J13)/B13</f>
        <v>-61.708768611147931</v>
      </c>
      <c r="W13" s="9">
        <f t="shared" si="1"/>
        <v>7</v>
      </c>
    </row>
    <row r="14" spans="1:23">
      <c r="A14" s="99">
        <v>8</v>
      </c>
      <c r="B14" s="97">
        <f>C14*B4</f>
        <v>0.49568337237323001</v>
      </c>
      <c r="C14" s="97">
        <f>1/(1-D4*B4/(1-D4*B4/(1-D4*B4/(1-D4*B4/(1-D4*B4/(1-D4*B4/(1-D4*B4)))))))</f>
        <v>1.4938177402212589</v>
      </c>
      <c r="D14" s="150">
        <f>C14*D4*C13</f>
        <v>1.4881953720712069</v>
      </c>
      <c r="E14" s="1">
        <f>D14*D4*C12</f>
        <v>1.4768738729206718</v>
      </c>
      <c r="F14" s="1">
        <f>E14*D4*C11</f>
        <v>1.4540763008665512</v>
      </c>
      <c r="G14" s="1">
        <f>F14*D4*C10</f>
        <v>1.40816989883866</v>
      </c>
      <c r="H14" s="1">
        <f>G14*D4*C9</f>
        <v>1.315730329302762</v>
      </c>
      <c r="I14" s="1">
        <f>H14*D4*C8</f>
        <v>1.1295891019682678</v>
      </c>
      <c r="J14" s="1">
        <f>I14*D4</f>
        <v>0.75476523933510031</v>
      </c>
      <c r="K14" s="1">
        <f>J14*D4</f>
        <v>0.50431662762675478</v>
      </c>
      <c r="L14" s="1"/>
      <c r="M14" s="268"/>
      <c r="N14" s="97">
        <f>B14+K14</f>
        <v>0.99999999999998479</v>
      </c>
      <c r="R14" s="196">
        <f>B14-K14</f>
        <v>-8.6332552535247631E-3</v>
      </c>
      <c r="S14" s="93">
        <f>SUM(C14:J14)*$B$4*$F$4</f>
        <v>38.449882934504373</v>
      </c>
      <c r="T14" s="268">
        <f>SUM(C14:J14)*$D$4*$H$4</f>
        <v>-78.079679936348555</v>
      </c>
      <c r="U14" s="272">
        <f t="shared" si="0"/>
        <v>-39.629797001844182</v>
      </c>
      <c r="V14" s="93">
        <f>(U14+W14*K14)/B14</f>
        <v>-71.810486219070327</v>
      </c>
      <c r="W14" s="9">
        <f t="shared" si="1"/>
        <v>8</v>
      </c>
    </row>
    <row r="15" spans="1:23">
      <c r="A15" s="99">
        <v>9</v>
      </c>
      <c r="B15" s="97">
        <f>C15*B4</f>
        <v>0.49615018485792989</v>
      </c>
      <c r="C15" s="97">
        <f>1/(1-D4*B4/(1-D4*B4/(1-D4*B4/(1-D4*B4/(1-D4*B4/(1-D4*B4/(1-D4*B4/(1-D4*B4))))))))</f>
        <v>1.4952245511208515</v>
      </c>
      <c r="D15" s="150">
        <f>C15*D4*C14</f>
        <v>1.4924350121238608</v>
      </c>
      <c r="E15" s="1">
        <f>D15*D4*C13</f>
        <v>1.4868178482274506</v>
      </c>
      <c r="F15" s="1">
        <f>E15*D4*C12</f>
        <v>1.4755068286384836</v>
      </c>
      <c r="G15" s="1">
        <f>F15*D4*C11</f>
        <v>1.4527303587861797</v>
      </c>
      <c r="H15" s="1">
        <f>G15*D4*C10</f>
        <v>1.4068664492727536</v>
      </c>
      <c r="I15" s="1">
        <f>H15*D4*C9</f>
        <v>1.3145124449210595</v>
      </c>
      <c r="J15" s="1">
        <f>I15*D4*C8</f>
        <v>1.1285435161864474</v>
      </c>
      <c r="K15" s="1">
        <f>J15*D4</f>
        <v>0.75406660316599605</v>
      </c>
      <c r="L15" s="1">
        <f>K15*D4</f>
        <v>0.50384981514205274</v>
      </c>
      <c r="M15" s="268"/>
      <c r="N15" s="97">
        <f>B15+L15</f>
        <v>0.99999999999998268</v>
      </c>
      <c r="R15" s="196">
        <f>B15-L15</f>
        <v>-7.6996302841228492E-3</v>
      </c>
      <c r="S15" s="93">
        <f>SUM(C15:K15)*$B$4*$F$4</f>
        <v>43.87860366234321</v>
      </c>
      <c r="T15" s="268">
        <f>SUM(C15:K15)*$D$4*$H$4</f>
        <v>-89.103712899348821</v>
      </c>
      <c r="U15" s="272">
        <f t="shared" si="0"/>
        <v>-45.225109237005611</v>
      </c>
      <c r="V15" s="93">
        <f>(U15+W15*L15)/B15</f>
        <v>-82.012386858988364</v>
      </c>
      <c r="W15" s="9">
        <f t="shared" si="1"/>
        <v>9</v>
      </c>
    </row>
    <row r="16" spans="1:23" ht="17" thickBot="1">
      <c r="A16" s="100">
        <v>10</v>
      </c>
      <c r="B16" s="151">
        <f>C16*B4</f>
        <v>0.49638168754162176</v>
      </c>
      <c r="C16" s="151">
        <f>1/(1-D4*B4/(1-D4*B4/(1-D4*B4/(1-D4*B4/(1-D4*B4/(1-D4*B4/(1-D4*B4/(1-D4*B4/(1-D4*B4)))))))))</f>
        <v>1.4959222199051643</v>
      </c>
      <c r="D16" s="159">
        <f>C16*D4*C15</f>
        <v>1.4945375438303716</v>
      </c>
      <c r="E16" s="111">
        <f>D16*D4*C14</f>
        <v>1.4917492865362705</v>
      </c>
      <c r="F16" s="111">
        <f>E16*D4*C13</f>
        <v>1.4861347035448793</v>
      </c>
      <c r="G16" s="111">
        <f>F16*D4*C12</f>
        <v>1.4748288810033487</v>
      </c>
      <c r="H16" s="111">
        <f>G16*D4*C11</f>
        <v>1.4520628762018146</v>
      </c>
      <c r="I16" s="111">
        <f>H16*D4*C10</f>
        <v>1.4062200396704914</v>
      </c>
      <c r="J16" s="111">
        <f>I16*D4*C9</f>
        <v>1.3139084689948943</v>
      </c>
      <c r="K16" s="111">
        <f>J16*D4*C8</f>
        <v>1.1280249869644232</v>
      </c>
      <c r="L16" s="111">
        <f>K16*D4</f>
        <v>0.75372013396610615</v>
      </c>
      <c r="M16" s="270">
        <f>L16*D4</f>
        <v>0.50361831245835875</v>
      </c>
      <c r="N16" s="151">
        <f>B16+M16</f>
        <v>0.99999999999998046</v>
      </c>
      <c r="R16" s="197">
        <f>B16-M16</f>
        <v>-7.2366249167369889E-3</v>
      </c>
      <c r="S16" s="94">
        <f>SUM(C16:L16)*$B$4*$F$4</f>
        <v>49.325303737388666</v>
      </c>
      <c r="T16" s="270">
        <f>SUM(C16:L16)*$D$4*$H$4</f>
        <v>-100.16425629016361</v>
      </c>
      <c r="U16" s="273">
        <f t="shared" si="0"/>
        <v>-50.838952552774941</v>
      </c>
      <c r="V16" s="94">
        <f>(U16+W16*M16)/B16</f>
        <v>-92.27328601712523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-8.9191846787545455</v>
      </c>
      <c r="F19" s="8">
        <f t="shared" ref="F19:F28" si="4">U7/E19</f>
        <v>0.42230933160927175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-81.469307444639</v>
      </c>
      <c r="F20" s="9">
        <f t="shared" si="4"/>
        <v>9.9098276145677136E-2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-541.81444251776759</v>
      </c>
      <c r="F21" s="9">
        <f t="shared" si="4"/>
        <v>2.3643963111703931E-2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-3146.5466266902513</v>
      </c>
      <c r="F22" s="9">
        <f t="shared" si="4"/>
        <v>5.6777927005267686E-3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-16416.440213714563</v>
      </c>
      <c r="F23" s="9">
        <f t="shared" si="4"/>
        <v>1.4095538635791301E-3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-76170.669162589329</v>
      </c>
      <c r="F24" s="9">
        <f t="shared" si="4"/>
        <v>3.7492314785697047E-4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-311736.1360081301</v>
      </c>
      <c r="F25" s="9">
        <f t="shared" si="4"/>
        <v>1.0928042333320082E-4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-1139778.6479187617</v>
      </c>
      <c r="F26" s="9">
        <f t="shared" si="4"/>
        <v>3.4769731012427964E-5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-3834339.9501763601</v>
      </c>
      <c r="F27" s="9">
        <f t="shared" si="4"/>
        <v>1.1794757331030466E-5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-12239407.323039388</v>
      </c>
      <c r="F28" s="10">
        <f t="shared" si="4"/>
        <v>4.1537103236262098E-6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-8.9191846787545455</v>
      </c>
      <c r="F31" s="8">
        <f t="shared" ref="F31:F40" si="8">U7/E31</f>
        <v>0.42230933160927175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-101.83663430579874</v>
      </c>
      <c r="F32" s="9">
        <f t="shared" si="8"/>
        <v>7.9278620916541712E-2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-875.2387148363938</v>
      </c>
      <c r="F33" s="9">
        <f t="shared" si="8"/>
        <v>1.4636739069150053E-2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-6686.411581716784</v>
      </c>
      <c r="F34" s="9">
        <f t="shared" si="8"/>
        <v>2.6719024473067145E-3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-46264.513329559217</v>
      </c>
      <c r="F35" s="9">
        <f t="shared" si="8"/>
        <v>5.0016427417323977E-4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-285640.00935970998</v>
      </c>
      <c r="F36" s="9">
        <f t="shared" si="8"/>
        <v>9.9979506095192134E-5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-1557539.8341632192</v>
      </c>
      <c r="F37" s="9">
        <f t="shared" si="8"/>
        <v>2.1872093518254623E-5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-7590995.293836996</v>
      </c>
      <c r="F38" s="9">
        <f t="shared" si="8"/>
        <v>5.2206325347110885E-6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-34046180.183554567</v>
      </c>
      <c r="F39" s="9">
        <f t="shared" si="8"/>
        <v>1.3283460580065555E-6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-144898348.61757696</v>
      </c>
      <c r="F40" s="10">
        <f t="shared" si="8"/>
        <v>3.5085943378797004E-7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-8.9191846787545455</v>
      </c>
      <c r="F43" s="8">
        <f t="shared" ref="F43:F52" si="12">U7/E43</f>
        <v>0.42230933160927175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-142.57128802811823</v>
      </c>
      <c r="F44" s="9">
        <f t="shared" si="12"/>
        <v>5.6627586368958371E-2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-1792.155463712616</v>
      </c>
      <c r="F45" s="9">
        <f t="shared" si="12"/>
        <v>7.1481748942360717E-3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-20373.889407819377</v>
      </c>
      <c r="F46" s="9">
        <f t="shared" si="12"/>
        <v>8.7687918154853576E-4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-210971.60770517474</v>
      </c>
      <c r="F47" s="9">
        <f t="shared" si="12"/>
        <v>1.0968232636210594E-4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-1952605.8075717611</v>
      </c>
      <c r="F48" s="9">
        <f t="shared" si="12"/>
        <v>1.4625659181217153E-5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-15968134.53493795</v>
      </c>
      <c r="F49" s="9">
        <f t="shared" si="12"/>
        <v>2.1334149481699057E-6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-116731055.71488236</v>
      </c>
      <c r="F50" s="9">
        <f t="shared" si="12"/>
        <v>3.3949660404546201E-7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-785312641.88990057</v>
      </c>
      <c r="F51" s="9">
        <f t="shared" si="12"/>
        <v>5.758866828906352E-8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-5013346058.0624657</v>
      </c>
      <c r="F52" s="10">
        <f t="shared" si="12"/>
        <v>1.0140722775563381E-8</v>
      </c>
    </row>
  </sheetData>
  <conditionalFormatting sqref="F43:F52">
    <cfRule type="cellIs" dxfId="251" priority="41" operator="equal">
      <formula>MAX($F$43:$F$52)</formula>
    </cfRule>
  </conditionalFormatting>
  <conditionalFormatting sqref="F19:F28">
    <cfRule type="cellIs" dxfId="250" priority="39" operator="equal">
      <formula>MAX($F$19:$F$28)</formula>
    </cfRule>
  </conditionalFormatting>
  <conditionalFormatting sqref="F31:F40">
    <cfRule type="cellIs" dxfId="249" priority="20" operator="lessThanOrEqual">
      <formula>0</formula>
    </cfRule>
    <cfRule type="cellIs" dxfId="248" priority="37" operator="equal">
      <formula>MAX($F$31:$F$40)</formula>
    </cfRule>
  </conditionalFormatting>
  <conditionalFormatting sqref="E31:E40">
    <cfRule type="cellIs" dxfId="247" priority="35" stopIfTrue="1" operator="lessThan">
      <formula>0</formula>
    </cfRule>
    <cfRule type="cellIs" dxfId="246" priority="36" operator="equal">
      <formula>MIN($E$31:$E$40)</formula>
    </cfRule>
  </conditionalFormatting>
  <conditionalFormatting sqref="E19:E28">
    <cfRule type="cellIs" dxfId="245" priority="31" stopIfTrue="1" operator="lessThan">
      <formula>0</formula>
    </cfRule>
    <cfRule type="cellIs" dxfId="244" priority="32" operator="equal">
      <formula>MIN($E$19:$E$28)</formula>
    </cfRule>
  </conditionalFormatting>
  <conditionalFormatting sqref="E43:E52">
    <cfRule type="cellIs" dxfId="243" priority="27" stopIfTrue="1" operator="lessThan">
      <formula>0</formula>
    </cfRule>
    <cfRule type="cellIs" dxfId="242" priority="28" operator="equal">
      <formula>MIN($E$43:$E$52)</formula>
    </cfRule>
  </conditionalFormatting>
  <conditionalFormatting sqref="S7:T16">
    <cfRule type="cellIs" dxfId="241" priority="1" operator="lessThanOrEqual">
      <formula>0</formula>
    </cfRule>
    <cfRule type="cellIs" dxfId="240" priority="2" operator="greaterThan">
      <formula>0</formula>
    </cfRule>
  </conditionalFormatting>
  <conditionalFormatting sqref="U7:U16">
    <cfRule type="cellIs" dxfId="239" priority="3" operator="lessThanOrEqual">
      <formula>0</formula>
    </cfRule>
    <cfRule type="cellIs" dxfId="238" priority="4" operator="greaterThan">
      <formula>0</formula>
    </cfRule>
  </conditionalFormatting>
  <conditionalFormatting sqref="R7:R16">
    <cfRule type="cellIs" dxfId="237" priority="5" operator="lessThanOrEqual">
      <formula>0</formula>
    </cfRule>
    <cfRule type="cellIs" dxfId="236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0.99999999999999856</v>
      </c>
    </row>
    <row r="2" spans="1:23">
      <c r="A2" t="s">
        <v>40</v>
      </c>
      <c r="B2" s="155" t="s">
        <v>125</v>
      </c>
      <c r="C2" s="161">
        <f>Analysis!B32</f>
        <v>0.33300781193635609</v>
      </c>
      <c r="D2" s="155" t="s">
        <v>126</v>
      </c>
      <c r="E2" s="161">
        <f>Analysis!M32</f>
        <v>0.66699218806364247</v>
      </c>
      <c r="F2" s="155" t="s">
        <v>47</v>
      </c>
      <c r="G2" s="161">
        <f>Analysis!S32</f>
        <v>12.554591471050202</v>
      </c>
      <c r="H2" t="s">
        <v>156</v>
      </c>
      <c r="I2" s="175">
        <f>Analysis!T32</f>
        <v>-12.660793606509795</v>
      </c>
      <c r="J2" t="s">
        <v>48</v>
      </c>
      <c r="K2" s="175">
        <f>C2*G2+E2*I2</f>
        <v>-4.2638733946988783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0.33300781193635609</v>
      </c>
      <c r="C4" t="s">
        <v>124</v>
      </c>
      <c r="D4">
        <f>$E$2</f>
        <v>0.66699218806364247</v>
      </c>
      <c r="E4" t="s">
        <v>47</v>
      </c>
      <c r="F4">
        <f>G2</f>
        <v>12.554591471050202</v>
      </c>
      <c r="G4" t="s">
        <v>156</v>
      </c>
      <c r="H4">
        <f>I2</f>
        <v>-12.660793606509795</v>
      </c>
      <c r="I4" t="s">
        <v>48</v>
      </c>
      <c r="J4">
        <f>K2</f>
        <v>-4.2638733946988783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0.33300781193635609</v>
      </c>
      <c r="C7" s="95">
        <v>1</v>
      </c>
      <c r="D7" s="22">
        <f>C7*D4</f>
        <v>0.66699218806364247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0.99999999999999856</v>
      </c>
      <c r="R7" s="195">
        <f>B7-D7</f>
        <v>-0.33398437612728638</v>
      </c>
      <c r="S7" s="109">
        <f>SUM(C7)*$B$4*$F$4</f>
        <v>4.1807770355292657</v>
      </c>
      <c r="T7" s="269">
        <f>SUM(C7)*$D$4*$H$4</f>
        <v>-8.444650430228144</v>
      </c>
      <c r="U7" s="271">
        <f>S7+T7</f>
        <v>-4.2638733946988783</v>
      </c>
      <c r="V7" s="109">
        <f>(U7+W7*D7)/B7</f>
        <v>-10.801191676916774</v>
      </c>
      <c r="W7" s="57">
        <f>COUNT(D7:M7)</f>
        <v>1</v>
      </c>
    </row>
    <row r="8" spans="1:23">
      <c r="A8" s="99">
        <v>2</v>
      </c>
      <c r="B8" s="97">
        <f>C8*B4</f>
        <v>0.42809311982188192</v>
      </c>
      <c r="C8" s="97">
        <f>1/(1-B4*D4)</f>
        <v>1.2855347666849881</v>
      </c>
      <c r="D8" s="150">
        <f>C8*D4</f>
        <v>0.85744164686310431</v>
      </c>
      <c r="E8" s="1">
        <f>D8*D4</f>
        <v>0.57190688017811497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0.99999999999999689</v>
      </c>
      <c r="R8" s="196">
        <f>B8-E8</f>
        <v>-0.14381376035623306</v>
      </c>
      <c r="S8" s="93">
        <f>SUM(C8:D8)*$B$4*$F$4</f>
        <v>8.9593065774427334</v>
      </c>
      <c r="T8" s="268">
        <f>SUM(C8:D8)*$D$4*$H$4</f>
        <v>-18.096686692637665</v>
      </c>
      <c r="U8" s="272">
        <f>S8+T8</f>
        <v>-9.1373801151949312</v>
      </c>
      <c r="V8" s="93">
        <f>(U8+W8*E8)/B8</f>
        <v>-18.672494335261941</v>
      </c>
      <c r="W8" s="9">
        <f>COUNT(D8:M8)</f>
        <v>2</v>
      </c>
    </row>
    <row r="9" spans="1:23">
      <c r="A9" s="99">
        <v>3</v>
      </c>
      <c r="B9" s="97">
        <f>C9*B4</f>
        <v>0.46609379492302183</v>
      </c>
      <c r="C9" s="97">
        <f>1/(1-D4*B4/(1-D4*B4))</f>
        <v>1.39964823111147</v>
      </c>
      <c r="D9" s="150">
        <f>C9*D4*C8</f>
        <v>1.2001166843132498</v>
      </c>
      <c r="E9" s="1">
        <f>D9*(D4)</f>
        <v>0.80046845320177817</v>
      </c>
      <c r="F9" s="1">
        <f>E9*D4</f>
        <v>0.53390620507697339</v>
      </c>
      <c r="G9" s="1"/>
      <c r="H9" s="1"/>
      <c r="I9" s="1"/>
      <c r="J9" s="1"/>
      <c r="K9" s="1"/>
      <c r="L9" s="1"/>
      <c r="M9" s="268"/>
      <c r="N9" s="97">
        <f>B9+F9</f>
        <v>0.99999999999999523</v>
      </c>
      <c r="R9" s="196">
        <f>B9-F9</f>
        <v>-6.7812410153951563E-2</v>
      </c>
      <c r="S9" s="93">
        <f>SUM(C9:E9)*$B$4*$F$4</f>
        <v>14.215617582993977</v>
      </c>
      <c r="T9" s="268">
        <f>SUM(C9:E9)*$D$4*$H$4</f>
        <v>-28.713782179247847</v>
      </c>
      <c r="U9" s="272">
        <f t="shared" ref="U9:U16" si="0">S9+T9</f>
        <v>-14.49816459625387</v>
      </c>
      <c r="V9" s="93">
        <f>(U9+W9*F9)/B9</f>
        <v>-27.66920761764888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0.48323696391291987</v>
      </c>
      <c r="C10" s="97">
        <f>1/(1-D4*B4/(1-D4*B4/(1-D4*B4)))</f>
        <v>1.4511280113911422</v>
      </c>
      <c r="D10" s="150">
        <f>C10*D4*C9</f>
        <v>1.3547069925115187</v>
      </c>
      <c r="E10" s="1">
        <f>D10*D4*C8</f>
        <v>1.1615821946760398</v>
      </c>
      <c r="F10" s="1">
        <f>E10*D4</f>
        <v>0.77476624964273977</v>
      </c>
      <c r="G10" s="1">
        <f>F10*D4</f>
        <v>0.5167630360870733</v>
      </c>
      <c r="H10" s="1"/>
      <c r="I10" s="1"/>
      <c r="J10" s="1"/>
      <c r="K10" s="1"/>
      <c r="L10" s="1"/>
      <c r="M10" s="268"/>
      <c r="N10" s="97">
        <f>B10+G10</f>
        <v>0.99999999999999312</v>
      </c>
      <c r="R10" s="196">
        <f>B10-G10</f>
        <v>-3.3526072174153432E-2</v>
      </c>
      <c r="S10" s="93">
        <f>SUM(C10:F10)*$B$4*$F$4</f>
        <v>19.826011658591185</v>
      </c>
      <c r="T10" s="268">
        <f>SUM(C10:F10)*$D$4*$H$4</f>
        <v>-40.046081496243964</v>
      </c>
      <c r="U10" s="272">
        <f t="shared" si="0"/>
        <v>-20.22006983765278</v>
      </c>
      <c r="V10" s="93">
        <f>(U10+W10*G10)/B10</f>
        <v>-37.565457630380472</v>
      </c>
      <c r="W10" s="9">
        <f t="shared" si="1"/>
        <v>4</v>
      </c>
    </row>
    <row r="11" spans="1:23">
      <c r="A11" s="99">
        <v>5</v>
      </c>
      <c r="B11" s="97">
        <f>C11*B4</f>
        <v>0.49139046826060301</v>
      </c>
      <c r="C11" s="97">
        <f>1/(1-D4*B4/(1-D4*B4/(1-D4*B4/(1-D4*B4))))</f>
        <v>1.4756124350455682</v>
      </c>
      <c r="D11" s="150">
        <f>C11*D4*C10</f>
        <v>1.4282320654281422</v>
      </c>
      <c r="E11" s="1">
        <f>D11*D4*C9</f>
        <v>1.3333323805870292</v>
      </c>
      <c r="F11" s="1">
        <f>E11*D4*C8</f>
        <v>1.1432547122264458</v>
      </c>
      <c r="G11" s="1">
        <f>F11*D4</f>
        <v>0.76254196202198699</v>
      </c>
      <c r="H11" s="1">
        <f>G11*D4</f>
        <v>0.50860953173938805</v>
      </c>
      <c r="I11" s="1"/>
      <c r="J11" s="1"/>
      <c r="K11" s="1"/>
      <c r="L11" s="1"/>
      <c r="M11" s="268"/>
      <c r="N11" s="97">
        <f>B11+H11</f>
        <v>0.99999999999999112</v>
      </c>
      <c r="R11" s="196">
        <f>B11-H11</f>
        <v>-1.7219063478785046E-2</v>
      </c>
      <c r="S11" s="93">
        <f>SUM(C11:G11)*$B$4*$F$4</f>
        <v>25.682402769900154</v>
      </c>
      <c r="T11" s="268">
        <f>SUM(C11:G11)*$D$4*$H$4</f>
        <v>-51.875264276721708</v>
      </c>
      <c r="U11" s="272">
        <f t="shared" si="0"/>
        <v>-26.192861506821554</v>
      </c>
      <c r="V11" s="93">
        <f>(U11+W11*H11)/B11</f>
        <v>-48.128352859262669</v>
      </c>
      <c r="W11" s="9">
        <f t="shared" si="1"/>
        <v>5</v>
      </c>
    </row>
    <row r="12" spans="1:23">
      <c r="A12" s="99">
        <v>6</v>
      </c>
      <c r="B12" s="97">
        <f>C12*B4</f>
        <v>0.49536570776573058</v>
      </c>
      <c r="C12" s="97">
        <f>1/(1-D4*B4/(1-D4*B4/(1-D4*B4/(1-D4*B4/(1-D4*B4)))))</f>
        <v>1.4875498111750125</v>
      </c>
      <c r="D12" s="150">
        <f>C12*D4*C11</f>
        <v>1.4640792008452712</v>
      </c>
      <c r="E12" s="1">
        <f>D12*D4*C10</f>
        <v>1.4170691512972051</v>
      </c>
      <c r="F12" s="1">
        <f>E12*D4*C9</f>
        <v>1.3229111925793022</v>
      </c>
      <c r="G12" s="1">
        <f>F12*D4*C8</f>
        <v>1.1343191516188302</v>
      </c>
      <c r="H12" s="1">
        <f>G12*D4</f>
        <v>0.75658201290073823</v>
      </c>
      <c r="I12" s="1">
        <f>H12*D4</f>
        <v>0.50463429223425837</v>
      </c>
      <c r="J12" s="1"/>
      <c r="K12" s="1"/>
      <c r="L12" s="1"/>
      <c r="M12" s="268"/>
      <c r="N12" s="97">
        <f>B12+I12</f>
        <v>0.9999999999999889</v>
      </c>
      <c r="R12" s="196">
        <f>B12-I12</f>
        <v>-9.2685844685277963E-3</v>
      </c>
      <c r="S12" s="93">
        <f>SUM(C12:H12)*$B$4*$F$4</f>
        <v>31.700785855415777</v>
      </c>
      <c r="T12" s="268">
        <f>SUM(C12:H12)*$D$4*$H$4</f>
        <v>-64.031650728443438</v>
      </c>
      <c r="U12" s="272">
        <f t="shared" si="0"/>
        <v>-32.330864873027664</v>
      </c>
      <c r="V12" s="93">
        <f>(U12+W12*I12)/B12</f>
        <v>-59.154395752965968</v>
      </c>
      <c r="W12" s="9">
        <f t="shared" si="1"/>
        <v>6</v>
      </c>
    </row>
    <row r="13" spans="1:23">
      <c r="A13" s="99">
        <v>7</v>
      </c>
      <c r="B13" s="97">
        <f>C13*B4</f>
        <v>0.49732725071177192</v>
      </c>
      <c r="C13" s="97">
        <f>1/(1-D4*B4/(1-D4*B4/(1-D4*B4/(1-D4*B4/(1-D4*B4/(1-D4*B4))))))</f>
        <v>1.4934401923484615</v>
      </c>
      <c r="D13" s="150">
        <f>C13*D4*C12</f>
        <v>1.4817676182406405</v>
      </c>
      <c r="E13" s="1">
        <f>D13*D4*C11</f>
        <v>1.4583882395430734</v>
      </c>
      <c r="F13" s="1">
        <f>E13*D4*C10</f>
        <v>1.4115609208012629</v>
      </c>
      <c r="G13" s="1">
        <f>F13*D4*C9</f>
        <v>1.3177689595642668</v>
      </c>
      <c r="H13" s="1">
        <f>G13*D4*C8</f>
        <v>1.1299099868738645</v>
      </c>
      <c r="I13" s="1">
        <f>H13*D4</f>
        <v>0.75364113445996039</v>
      </c>
      <c r="J13" s="1">
        <f>I13*D4</f>
        <v>0.50267274928821482</v>
      </c>
      <c r="K13" s="1"/>
      <c r="L13" s="1"/>
      <c r="M13" s="268"/>
      <c r="N13" s="97">
        <f>B13+J13</f>
        <v>0.99999999999998668</v>
      </c>
      <c r="R13" s="196">
        <f>B13-J13</f>
        <v>-5.3454985764428975E-3</v>
      </c>
      <c r="S13" s="93">
        <f>SUM(C13:I13)*$B$4*$F$4</f>
        <v>37.821303510739753</v>
      </c>
      <c r="T13" s="268">
        <f>SUM(C13:I13)*$D$4*$H$4</f>
        <v>-76.394336327798143</v>
      </c>
      <c r="U13" s="272">
        <f t="shared" si="0"/>
        <v>-38.57303281705839</v>
      </c>
      <c r="V13" s="93">
        <f>(U13+W13*J13)/B13</f>
        <v>-70.485426893200284</v>
      </c>
      <c r="W13" s="9">
        <f t="shared" si="1"/>
        <v>7</v>
      </c>
    </row>
    <row r="14" spans="1:23">
      <c r="A14" s="99">
        <v>8</v>
      </c>
      <c r="B14" s="97">
        <f>C14*B4</f>
        <v>0.49830088994658484</v>
      </c>
      <c r="C14" s="97">
        <f>1/(1-D4*B4/(1-D4*B4/(1-D4*B4/(1-D4*B4/(1-D4*B4/(1-D4*B4/(1-D4*B4)))))))</f>
        <v>1.4963639653048719</v>
      </c>
      <c r="D14" s="150">
        <f>C14*D4*C13</f>
        <v>1.4905475112389739</v>
      </c>
      <c r="E14" s="1">
        <f>D14*D4*C12</f>
        <v>1.4788975460275746</v>
      </c>
      <c r="F14" s="1">
        <f>E14*D4*C11</f>
        <v>1.4555634514247149</v>
      </c>
      <c r="G14" s="1">
        <f>F14*D4*C10</f>
        <v>1.4088268336704808</v>
      </c>
      <c r="H14" s="1">
        <f>G14*D4*C9</f>
        <v>1.3152165403943994</v>
      </c>
      <c r="I14" s="1">
        <f>H14*D4*C8</f>
        <v>1.1277214363773684</v>
      </c>
      <c r="J14" s="1">
        <f>I14*D4</f>
        <v>0.75218138837561477</v>
      </c>
      <c r="K14" s="1">
        <f>J14*D4</f>
        <v>0.50169911005339973</v>
      </c>
      <c r="L14" s="1"/>
      <c r="M14" s="268"/>
      <c r="N14" s="97">
        <f>B14+K14</f>
        <v>0.99999999999998457</v>
      </c>
      <c r="R14" s="196">
        <f>B14-K14</f>
        <v>-3.3982201068148976E-3</v>
      </c>
      <c r="S14" s="93">
        <f>SUM(C14:J14)*$B$4*$F$4</f>
        <v>44.004010598928133</v>
      </c>
      <c r="T14" s="268">
        <f>SUM(C14:J14)*$D$4*$H$4</f>
        <v>-88.882636858667055</v>
      </c>
      <c r="U14" s="272">
        <f t="shared" si="0"/>
        <v>-44.878626259738922</v>
      </c>
      <c r="V14" s="93">
        <f>(U14+W14*K14)/B14</f>
        <v>-82.008750543656944</v>
      </c>
      <c r="W14" s="9">
        <f t="shared" si="1"/>
        <v>8</v>
      </c>
    </row>
    <row r="15" spans="1:23">
      <c r="A15" s="99">
        <v>9</v>
      </c>
      <c r="B15" s="97">
        <f>C15*B4</f>
        <v>0.49878558652068838</v>
      </c>
      <c r="C15" s="97">
        <f>1/(1-D4*B4/(1-D4*B4/(1-D4*B4/(1-D4*B4/(1-D4*B4/(1-D4*B4/(1-D4*B4/(1-D4*B4))))))))</f>
        <v>1.4978194764272241</v>
      </c>
      <c r="D15" s="150">
        <f>C15*D4*C14</f>
        <v>1.4949183129744914</v>
      </c>
      <c r="E15" s="1">
        <f>D15*D4*C13</f>
        <v>1.4891074782435747</v>
      </c>
      <c r="F15" s="1">
        <f>E15*D4*C12</f>
        <v>1.4774687681811547</v>
      </c>
      <c r="G15" s="1">
        <f>F15*D4*C11</f>
        <v>1.4541572168826127</v>
      </c>
      <c r="H15" s="1">
        <f>G15*D4*C10</f>
        <v>1.4074657518465254</v>
      </c>
      <c r="I15" s="1">
        <f>H15*D4*C9</f>
        <v>1.3139458964196304</v>
      </c>
      <c r="J15" s="1">
        <f>I15*D4*C8</f>
        <v>1.1266319333150658</v>
      </c>
      <c r="K15" s="1">
        <f>J15*D4</f>
        <v>0.75145469834418754</v>
      </c>
      <c r="L15" s="1">
        <f>K15*D4</f>
        <v>0.50121441347929407</v>
      </c>
      <c r="M15" s="268"/>
      <c r="N15" s="97">
        <f>B15+L15</f>
        <v>0.99999999999998246</v>
      </c>
      <c r="R15" s="196">
        <f>B15-L15</f>
        <v>-2.4288269586056899E-3</v>
      </c>
      <c r="S15" s="93">
        <f>SUM(C15:K15)*$B$4*$F$4</f>
        <v>50.223547150550914</v>
      </c>
      <c r="T15" s="268">
        <f>SUM(C15:K15)*$D$4*$H$4</f>
        <v>-101.44532833207921</v>
      </c>
      <c r="U15" s="272">
        <f t="shared" si="0"/>
        <v>-51.2217811815283</v>
      </c>
      <c r="V15" s="93">
        <f>(U15+W15*L15)/B15</f>
        <v>-93.649160526167705</v>
      </c>
      <c r="W15" s="9">
        <f t="shared" si="1"/>
        <v>9</v>
      </c>
    </row>
    <row r="16" spans="1:23" ht="17" thickBot="1">
      <c r="A16" s="100">
        <v>10</v>
      </c>
      <c r="B16" s="151">
        <f>C16*B4</f>
        <v>0.49902722962966756</v>
      </c>
      <c r="C16" s="151">
        <f>1/(1-D4*B4/(1-D4*B4/(1-D4*B4/(1-D4*B4/(1-D4*B4/(1-D4*B4/(1-D4*B4/(1-D4*B4/(1-D4*B4)))))))))</f>
        <v>1.4985451143862079</v>
      </c>
      <c r="D16" s="159">
        <f>C16*D4*C15</f>
        <v>1.4970973548256845</v>
      </c>
      <c r="E16" s="111">
        <f>D16*D4*C14</f>
        <v>1.4941975900680762</v>
      </c>
      <c r="F16" s="111">
        <f>E16*D4*C13</f>
        <v>1.4883895568291605</v>
      </c>
      <c r="G16" s="111">
        <f>F16*D4*C12</f>
        <v>1.476756457966276</v>
      </c>
      <c r="H16" s="111">
        <f>G16*D4*C11</f>
        <v>1.4534561455219637</v>
      </c>
      <c r="I16" s="111">
        <f>H16*D4*C10</f>
        <v>1.40678719115291</v>
      </c>
      <c r="J16" s="111">
        <f>I16*D4*C9</f>
        <v>1.3133124230738826</v>
      </c>
      <c r="K16" s="111">
        <f>J16*D4*C8</f>
        <v>1.1260887668862438</v>
      </c>
      <c r="L16" s="111">
        <f>K16*D4</f>
        <v>0.75109241057934473</v>
      </c>
      <c r="M16" s="270">
        <f>L16*D4</f>
        <v>0.50097277037031285</v>
      </c>
      <c r="N16" s="151">
        <f>B16+M16</f>
        <v>0.99999999999998046</v>
      </c>
      <c r="R16" s="197">
        <f>B16-M16</f>
        <v>-1.9455407406452907E-3</v>
      </c>
      <c r="S16" s="94">
        <f>SUM(C16:L16)*$B$4*$F$4</f>
        <v>56.464416613819353</v>
      </c>
      <c r="T16" s="270">
        <f>SUM(C16:L16)*$D$4*$H$4</f>
        <v>-114.05110963783015</v>
      </c>
      <c r="U16" s="273">
        <f t="shared" si="0"/>
        <v>-57.586693024010799</v>
      </c>
      <c r="V16" s="94">
        <f>(U16+W16*M16)/B16</f>
        <v>-105.35891069376213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-8.9824561100326914</v>
      </c>
      <c r="F19" s="8">
        <f t="shared" ref="F19:F28" si="4">U7/E19</f>
        <v>0.4746890318714132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-83.441250477530588</v>
      </c>
      <c r="F20" s="9">
        <f t="shared" si="4"/>
        <v>0.10950674951420442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-575.11596935516661</v>
      </c>
      <c r="F21" s="9">
        <f t="shared" si="4"/>
        <v>2.520911497642736E-2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-3579.3038736137041</v>
      </c>
      <c r="F22" s="9">
        <f t="shared" si="4"/>
        <v>5.6491626728630831E-3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-21081.285892652555</v>
      </c>
      <c r="F23" s="9">
        <f t="shared" si="4"/>
        <v>1.2424698208732387E-3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-117817.34349058062</v>
      </c>
      <c r="F24" s="9">
        <f t="shared" si="4"/>
        <v>2.744151575240065E-4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-613413.31460646912</v>
      </c>
      <c r="F25" s="9">
        <f t="shared" si="4"/>
        <v>6.2882614215514115E-5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-2895633.5053949431</v>
      </c>
      <c r="F26" s="9">
        <f t="shared" si="4"/>
        <v>1.549872460590202E-5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-12155250.457590519</v>
      </c>
      <c r="F27" s="9">
        <f t="shared" si="4"/>
        <v>4.2139634522744147E-6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-45525646.494877681</v>
      </c>
      <c r="F28" s="10">
        <f t="shared" si="4"/>
        <v>1.2649286162359093E-6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-8.9824561100326914</v>
      </c>
      <c r="F31" s="8">
        <f t="shared" ref="F31:F40" si="8">U7/E31</f>
        <v>0.4746890318714132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-104.30156309691323</v>
      </c>
      <c r="F32" s="9">
        <f t="shared" si="8"/>
        <v>8.760539961136353E-2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-929.0334889583462</v>
      </c>
      <c r="F33" s="9">
        <f t="shared" si="8"/>
        <v>1.5605642604455031E-2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-7606.020731429121</v>
      </c>
      <c r="F34" s="9">
        <f t="shared" si="8"/>
        <v>2.658429493112039E-3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-59410.89660656629</v>
      </c>
      <c r="F35" s="9">
        <f t="shared" si="8"/>
        <v>4.408763880517944E-4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-441815.03808967734</v>
      </c>
      <c r="F36" s="9">
        <f t="shared" si="8"/>
        <v>7.3177375339735062E-5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-3064821.6935644355</v>
      </c>
      <c r="F37" s="9">
        <f t="shared" si="8"/>
        <v>1.2585734725793249E-5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-19285095.708948944</v>
      </c>
      <c r="F38" s="9">
        <f t="shared" si="8"/>
        <v>2.3271145208220928E-6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-107929879.10118048</v>
      </c>
      <c r="F39" s="9">
        <f t="shared" si="8"/>
        <v>4.7458388361122571E-7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-538963270.25884438</v>
      </c>
      <c r="F40" s="10">
        <f t="shared" si="8"/>
        <v>1.0684715675773975E-7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-8.9824561100326914</v>
      </c>
      <c r="F43" s="8">
        <f t="shared" ref="F43:F52" si="12">U7/E43</f>
        <v>0.4746890318714132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-146.02218833567852</v>
      </c>
      <c r="F44" s="9">
        <f t="shared" si="12"/>
        <v>6.2575285436688236E-2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-1902.3066678670898</v>
      </c>
      <c r="F45" s="9">
        <f t="shared" si="12"/>
        <v>7.6213603417105971E-3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-23175.992581648734</v>
      </c>
      <c r="F46" s="9">
        <f t="shared" si="12"/>
        <v>8.7245755565453019E-4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-270920.65754607209</v>
      </c>
      <c r="F47" s="9">
        <f t="shared" si="12"/>
        <v>9.6680931399139471E-5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-3020202.2860181532</v>
      </c>
      <c r="F48" s="9">
        <f t="shared" si="12"/>
        <v>1.0704867360276322E-5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-31421016.69247245</v>
      </c>
      <c r="F49" s="9">
        <f t="shared" si="12"/>
        <v>1.2276188639783688E-6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-296557894.52219069</v>
      </c>
      <c r="F50" s="9">
        <f t="shared" si="12"/>
        <v>1.5133175372736794E-7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-2489521527.4912648</v>
      </c>
      <c r="F51" s="9">
        <f t="shared" si="12"/>
        <v>2.0574950092175103E-8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-18647620294.996681</v>
      </c>
      <c r="F52" s="10">
        <f t="shared" si="12"/>
        <v>3.0881523815380243E-9</v>
      </c>
    </row>
  </sheetData>
  <conditionalFormatting sqref="F43:F52">
    <cfRule type="cellIs" dxfId="235" priority="41" operator="equal">
      <formula>MAX($F$43:$F$52)</formula>
    </cfRule>
  </conditionalFormatting>
  <conditionalFormatting sqref="F19:F28">
    <cfRule type="cellIs" dxfId="234" priority="39" operator="equal">
      <formula>MAX($F$19:$F$28)</formula>
    </cfRule>
  </conditionalFormatting>
  <conditionalFormatting sqref="F31:F40">
    <cfRule type="cellIs" dxfId="233" priority="20" operator="lessThanOrEqual">
      <formula>0</formula>
    </cfRule>
    <cfRule type="cellIs" dxfId="232" priority="37" operator="equal">
      <formula>MAX($F$31:$F$40)</formula>
    </cfRule>
  </conditionalFormatting>
  <conditionalFormatting sqref="E31:E40">
    <cfRule type="cellIs" dxfId="231" priority="35" stopIfTrue="1" operator="lessThan">
      <formula>0</formula>
    </cfRule>
    <cfRule type="cellIs" dxfId="230" priority="36" operator="equal">
      <formula>MIN($E$31:$E$40)</formula>
    </cfRule>
  </conditionalFormatting>
  <conditionalFormatting sqref="E19:E28">
    <cfRule type="cellIs" dxfId="229" priority="31" stopIfTrue="1" operator="lessThan">
      <formula>0</formula>
    </cfRule>
    <cfRule type="cellIs" dxfId="228" priority="32" operator="equal">
      <formula>MIN($E$19:$E$28)</formula>
    </cfRule>
  </conditionalFormatting>
  <conditionalFormatting sqref="E43:E52">
    <cfRule type="cellIs" dxfId="227" priority="27" stopIfTrue="1" operator="lessThan">
      <formula>0</formula>
    </cfRule>
    <cfRule type="cellIs" dxfId="226" priority="28" operator="equal">
      <formula>MIN($E$43:$E$52)</formula>
    </cfRule>
  </conditionalFormatting>
  <conditionalFormatting sqref="S7:T16">
    <cfRule type="cellIs" dxfId="225" priority="1" operator="lessThanOrEqual">
      <formula>0</formula>
    </cfRule>
    <cfRule type="cellIs" dxfId="224" priority="2" operator="greaterThan">
      <formula>0</formula>
    </cfRule>
  </conditionalFormatting>
  <conditionalFormatting sqref="U7:U16">
    <cfRule type="cellIs" dxfId="223" priority="3" operator="lessThanOrEqual">
      <formula>0</formula>
    </cfRule>
    <cfRule type="cellIs" dxfId="222" priority="4" operator="greaterThan">
      <formula>0</formula>
    </cfRule>
  </conditionalFormatting>
  <conditionalFormatting sqref="R7:R16">
    <cfRule type="cellIs" dxfId="221" priority="5" operator="lessThanOrEqual">
      <formula>0</formula>
    </cfRule>
    <cfRule type="cellIs" dxfId="220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0.99999999999999867</v>
      </c>
    </row>
    <row r="2" spans="1:23">
      <c r="A2" t="s">
        <v>40</v>
      </c>
      <c r="B2" s="155" t="s">
        <v>125</v>
      </c>
      <c r="C2" s="161">
        <f>Analysis!B33</f>
        <v>0.33369116177817232</v>
      </c>
      <c r="D2" s="155" t="s">
        <v>126</v>
      </c>
      <c r="E2" s="161">
        <f>Analysis!N33</f>
        <v>0.66630883822182629</v>
      </c>
      <c r="F2" s="155" t="s">
        <v>47</v>
      </c>
      <c r="G2" s="161">
        <f>Analysis!S33</f>
        <v>14.104338045925404</v>
      </c>
      <c r="H2" t="s">
        <v>156</v>
      </c>
      <c r="I2" s="175">
        <f>Analysis!T33</f>
        <v>-14.223649838999302</v>
      </c>
      <c r="J2" t="s">
        <v>48</v>
      </c>
      <c r="K2" s="175">
        <f>C2*G2+E2*I2</f>
        <v>-4.7708506508407673</v>
      </c>
      <c r="L2" t="s">
        <v>47</v>
      </c>
      <c r="M2" s="182">
        <v>2</v>
      </c>
      <c r="N2" t="s">
        <v>156</v>
      </c>
      <c r="O2" s="182">
        <v>3</v>
      </c>
    </row>
    <row r="4" spans="1:23">
      <c r="A4" t="s">
        <v>123</v>
      </c>
      <c r="B4">
        <f>$C$2</f>
        <v>0.33369116177817232</v>
      </c>
      <c r="C4" t="s">
        <v>124</v>
      </c>
      <c r="D4">
        <f>$E$2</f>
        <v>0.66630883822182629</v>
      </c>
      <c r="E4" t="s">
        <v>47</v>
      </c>
      <c r="F4">
        <f>G2</f>
        <v>14.104338045925404</v>
      </c>
      <c r="G4" t="s">
        <v>156</v>
      </c>
      <c r="H4">
        <f>I2</f>
        <v>-14.223649838999302</v>
      </c>
      <c r="I4" t="s">
        <v>48</v>
      </c>
      <c r="J4">
        <f>K2</f>
        <v>-4.7708506508407673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0.33369116177817232</v>
      </c>
      <c r="C7" s="95">
        <v>1</v>
      </c>
      <c r="D7" s="22">
        <f>C7*D4</f>
        <v>0.66630883822182629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0.99999999999999867</v>
      </c>
      <c r="R7" s="195">
        <f>B7-D7</f>
        <v>-0.33261767644365398</v>
      </c>
      <c r="S7" s="109">
        <f>SUM(C7)*$B$4*$F$4</f>
        <v>4.7064929486569245</v>
      </c>
      <c r="T7" s="269">
        <f>SUM(C7)*$D$4*$H$4</f>
        <v>-9.4773435994976918</v>
      </c>
      <c r="U7" s="271">
        <f>S7+T7</f>
        <v>-4.7708506508407673</v>
      </c>
      <c r="V7" s="109">
        <f>(U7+W7*D7)/B7</f>
        <v>-12.300421116180221</v>
      </c>
      <c r="W7" s="57">
        <f>COUNT(D7:M7)</f>
        <v>1</v>
      </c>
    </row>
    <row r="8" spans="1:23">
      <c r="A8" s="99">
        <v>2</v>
      </c>
      <c r="B8" s="97">
        <f>C8*B4</f>
        <v>0.42909722730071981</v>
      </c>
      <c r="C8" s="97">
        <f>1/(1-B4*D4)</f>
        <v>1.2859112750069495</v>
      </c>
      <c r="D8" s="150">
        <f>C8*D4</f>
        <v>0.85681404770622782</v>
      </c>
      <c r="E8" s="1">
        <f>D8*D4</f>
        <v>0.57090277269927714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0.99999999999999689</v>
      </c>
      <c r="R8" s="196">
        <f>B8-E8</f>
        <v>-0.14180554539855733</v>
      </c>
      <c r="S8" s="93">
        <f>SUM(C8:D8)*$B$4*$F$4</f>
        <v>10.084721622258204</v>
      </c>
      <c r="T8" s="268">
        <f>SUM(C8:D8)*$D$4*$H$4</f>
        <v>-20.307344122697359</v>
      </c>
      <c r="U8" s="272">
        <f>S8+T8</f>
        <v>-10.222622500439154</v>
      </c>
      <c r="V8" s="93">
        <f>(U8+W8*E8)/B8</f>
        <v>-21.162609257963311</v>
      </c>
      <c r="W8" s="9">
        <f>COUNT(D8:M8)</f>
        <v>2</v>
      </c>
    </row>
    <row r="9" spans="1:23">
      <c r="A9" s="99">
        <v>3</v>
      </c>
      <c r="B9" s="97">
        <f>C9*B4</f>
        <v>0.46729649985920141</v>
      </c>
      <c r="C9" s="97">
        <f>1/(1-D4*B4/(1-D4*B4))</f>
        <v>1.4003862055233152</v>
      </c>
      <c r="D9" s="150">
        <f>C9*D4*C8</f>
        <v>1.1998705731063972</v>
      </c>
      <c r="E9" s="1">
        <f>D9*(D4)</f>
        <v>0.79948436758308039</v>
      </c>
      <c r="F9" s="1">
        <f>E9*D4</f>
        <v>0.53270350014079382</v>
      </c>
      <c r="G9" s="1"/>
      <c r="H9" s="1"/>
      <c r="I9" s="1"/>
      <c r="J9" s="1"/>
      <c r="K9" s="1"/>
      <c r="L9" s="1"/>
      <c r="M9" s="268"/>
      <c r="N9" s="97">
        <f>B9+F9</f>
        <v>0.99999999999999523</v>
      </c>
      <c r="R9" s="196">
        <f>B9-F9</f>
        <v>-6.5407000281592409E-2</v>
      </c>
      <c r="S9" s="93">
        <f>SUM(C9:E9)*$B$4*$F$4</f>
        <v>16.000857731909321</v>
      </c>
      <c r="T9" s="268">
        <f>SUM(C9:E9)*$D$4*$H$4</f>
        <v>-32.220514992008759</v>
      </c>
      <c r="U9" s="272">
        <f t="shared" ref="U9:U16" si="0">S9+T9</f>
        <v>-16.219657260099439</v>
      </c>
      <c r="V9" s="93">
        <f>(U9+W9*F9)/B9</f>
        <v>-31.289656062227294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0.48456813035336666</v>
      </c>
      <c r="C10" s="97">
        <f>1/(1-D4*B4/(1-D4*B4/(1-D4*B4)))</f>
        <v>1.4521455341256317</v>
      </c>
      <c r="D10" s="150">
        <f>C10*D4*C9</f>
        <v>1.3549820490187401</v>
      </c>
      <c r="E10" s="1">
        <f>D10*D4*C8</f>
        <v>1.160967653989025</v>
      </c>
      <c r="F10" s="1">
        <f>E10*D4</f>
        <v>0.77356300874254647</v>
      </c>
      <c r="G10" s="1">
        <f>F10*D4</f>
        <v>0.51543186964662657</v>
      </c>
      <c r="H10" s="1"/>
      <c r="I10" s="1"/>
      <c r="J10" s="1"/>
      <c r="K10" s="1"/>
      <c r="L10" s="1"/>
      <c r="M10" s="268"/>
      <c r="N10" s="97">
        <f>B10+G10</f>
        <v>0.99999999999999323</v>
      </c>
      <c r="R10" s="196">
        <f>B10-G10</f>
        <v>-3.0863739293259917E-2</v>
      </c>
      <c r="S10" s="93">
        <f>SUM(C10:F10)*$B$4*$F$4</f>
        <v>22.316581099156089</v>
      </c>
      <c r="T10" s="268">
        <f>SUM(C10:F10)*$D$4*$H$4</f>
        <v>-44.938324427557816</v>
      </c>
      <c r="U10" s="272">
        <f t="shared" si="0"/>
        <v>-22.621743328401728</v>
      </c>
      <c r="V10" s="93">
        <f>(U10+W10*G10)/B10</f>
        <v>-42.429566787279278</v>
      </c>
      <c r="W10" s="9">
        <f t="shared" si="1"/>
        <v>4</v>
      </c>
    </row>
    <row r="11" spans="1:23">
      <c r="A11" s="99">
        <v>5</v>
      </c>
      <c r="B11" s="97">
        <f>C11*B4</f>
        <v>0.49280368787643108</v>
      </c>
      <c r="C11" s="97">
        <f>1/(1-D4*B4/(1-D4*B4/(1-D4*B4/(1-D4*B4))))</f>
        <v>1.4768257128848739</v>
      </c>
      <c r="D11" s="150">
        <f>C11*D4*C10</f>
        <v>1.4289431890972679</v>
      </c>
      <c r="E11" s="1">
        <f>D11*D4*C9</f>
        <v>1.3333321797255071</v>
      </c>
      <c r="F11" s="1">
        <f>E11*D4*C8</f>
        <v>1.1424177418475794</v>
      </c>
      <c r="G11" s="1">
        <f>F11*D4</f>
        <v>0.7612030383344629</v>
      </c>
      <c r="H11" s="1">
        <f>G11*D4</f>
        <v>0.50719631212356031</v>
      </c>
      <c r="I11" s="1"/>
      <c r="J11" s="1"/>
      <c r="K11" s="1"/>
      <c r="L11" s="1"/>
      <c r="M11" s="268"/>
      <c r="N11" s="97">
        <f>B11+H11</f>
        <v>0.99999999999999134</v>
      </c>
      <c r="R11" s="196">
        <f>B11-H11</f>
        <v>-1.4392624247129227E-2</v>
      </c>
      <c r="S11" s="93">
        <f>SUM(C11:G11)*$B$4*$F$4</f>
        <v>28.910677128544567</v>
      </c>
      <c r="T11" s="268">
        <f>SUM(C11:G11)*$D$4*$H$4</f>
        <v>-58.2166857212748</v>
      </c>
      <c r="U11" s="272">
        <f t="shared" si="0"/>
        <v>-29.306008592730233</v>
      </c>
      <c r="V11" s="93">
        <f>(U11+W11*H11)/B11</f>
        <v>-54.321888595170023</v>
      </c>
      <c r="W11" s="9">
        <f t="shared" si="1"/>
        <v>5</v>
      </c>
    </row>
    <row r="12" spans="1:23">
      <c r="A12" s="99">
        <v>6</v>
      </c>
      <c r="B12" s="97">
        <f>C12*B4</f>
        <v>0.49682998315047161</v>
      </c>
      <c r="C12" s="97">
        <f>1/(1-D4*B4/(1-D4*B4/(1-D4*B4/(1-D4*B4/(1-D4*B4)))))</f>
        <v>1.4888916461046366</v>
      </c>
      <c r="D12" s="150">
        <f>C12*D4*C11</f>
        <v>1.4651021726180351</v>
      </c>
      <c r="E12" s="1">
        <f>D12*D4*C10</f>
        <v>1.4175997564428604</v>
      </c>
      <c r="F12" s="1">
        <f>E12*D4*C9</f>
        <v>1.3227477394887852</v>
      </c>
      <c r="G12" s="1">
        <f>F12*D4*C8</f>
        <v>1.133348844765649</v>
      </c>
      <c r="H12" s="1">
        <f>G12*D4</f>
        <v>0.75516035205584853</v>
      </c>
      <c r="I12" s="1">
        <f>H12*D4</f>
        <v>0.50317001684951779</v>
      </c>
      <c r="J12" s="1"/>
      <c r="K12" s="1"/>
      <c r="L12" s="1"/>
      <c r="M12" s="268"/>
      <c r="N12" s="97">
        <f>B12+I12</f>
        <v>0.99999999999998934</v>
      </c>
      <c r="R12" s="196">
        <f>B12-I12</f>
        <v>-6.340033699046177E-3</v>
      </c>
      <c r="S12" s="93">
        <f>SUM(C12:H12)*$B$4*$F$4</f>
        <v>35.688632462980479</v>
      </c>
      <c r="T12" s="268">
        <f>SUM(C12:H12)*$D$4*$H$4</f>
        <v>-71.865279760883112</v>
      </c>
      <c r="U12" s="272">
        <f t="shared" si="0"/>
        <v>-36.176647297902633</v>
      </c>
      <c r="V12" s="93">
        <f>(U12+W12*I12)/B12</f>
        <v>-66.738377958890808</v>
      </c>
      <c r="W12" s="9">
        <f t="shared" si="1"/>
        <v>6</v>
      </c>
    </row>
    <row r="13" spans="1:23">
      <c r="A13" s="99">
        <v>7</v>
      </c>
      <c r="B13" s="97">
        <f>C13*B4</f>
        <v>0.49882244620080862</v>
      </c>
      <c r="C13" s="97">
        <f>1/(1-D4*B4/(1-D4*B4/(1-D4*B4/(1-D4*B4/(1-D4*B4/(1-D4*B4))))))</f>
        <v>1.4948626254968376</v>
      </c>
      <c r="D13" s="150">
        <f>C13*D4*C12</f>
        <v>1.4829959021384189</v>
      </c>
      <c r="E13" s="1">
        <f>D13*D4*C11</f>
        <v>1.4593006307014664</v>
      </c>
      <c r="F13" s="1">
        <f>E13*D4*C10</f>
        <v>1.4119863155773509</v>
      </c>
      <c r="G13" s="1">
        <f>F13*D4*C9</f>
        <v>1.317509895603824</v>
      </c>
      <c r="H13" s="1">
        <f>G13*D4*C8</f>
        <v>1.1288609865453221</v>
      </c>
      <c r="I13" s="1">
        <f>H13*D4</f>
        <v>0.75217005245895818</v>
      </c>
      <c r="J13" s="1">
        <f>I13*D4</f>
        <v>0.50117755379917861</v>
      </c>
      <c r="K13" s="1"/>
      <c r="L13" s="1"/>
      <c r="M13" s="268"/>
      <c r="N13" s="97">
        <f>B13+J13</f>
        <v>0.99999999999998723</v>
      </c>
      <c r="R13" s="196">
        <f>B13-J13</f>
        <v>-2.3551075983699876E-3</v>
      </c>
      <c r="S13" s="93">
        <f>SUM(C13:I13)*$B$4*$F$4</f>
        <v>42.582872283368722</v>
      </c>
      <c r="T13" s="268">
        <f>SUM(C13:I13)*$D$4*$H$4</f>
        <v>-85.748032874069906</v>
      </c>
      <c r="U13" s="272">
        <f t="shared" si="0"/>
        <v>-43.165160590701184</v>
      </c>
      <c r="V13" s="93">
        <f>(U13+W13*J13)/B13</f>
        <v>-79.501068999895068</v>
      </c>
      <c r="W13" s="9">
        <f t="shared" si="1"/>
        <v>7</v>
      </c>
    </row>
    <row r="14" spans="1:23">
      <c r="A14" s="99">
        <v>8</v>
      </c>
      <c r="B14" s="97">
        <f>C14*B4</f>
        <v>0.4998143644203516</v>
      </c>
      <c r="C14" s="97">
        <f>1/(1-D4*B4/(1-D4*B4/(1-D4*B4/(1-D4*B4/(1-D4*B4/(1-D4*B4/(1-D4*B4)))))))</f>
        <v>1.4978351891519768</v>
      </c>
      <c r="D14" s="150">
        <f>C14*D4*C13</f>
        <v>1.4919040303588333</v>
      </c>
      <c r="E14" s="1">
        <f>D14*D4*C12</f>
        <v>1.4800607933258021</v>
      </c>
      <c r="F14" s="1">
        <f>E14*D4*C11</f>
        <v>1.456412418984055</v>
      </c>
      <c r="G14" s="1">
        <f>F14*D4*C10</f>
        <v>1.4091917471822735</v>
      </c>
      <c r="H14" s="1">
        <f>G14*D4*C9</f>
        <v>1.3149023126026029</v>
      </c>
      <c r="I14" s="1">
        <f>H14*D4*C8</f>
        <v>1.126626772799316</v>
      </c>
      <c r="J14" s="1">
        <f>I14*D4</f>
        <v>0.7506813760935177</v>
      </c>
      <c r="K14" s="1">
        <f>J14*D4</f>
        <v>0.50018563557963358</v>
      </c>
      <c r="L14" s="1"/>
      <c r="M14" s="268"/>
      <c r="N14" s="97">
        <f>B14+K14</f>
        <v>0.99999999999998512</v>
      </c>
      <c r="R14" s="196">
        <f>B14-K14</f>
        <v>-3.7127115928198284E-4</v>
      </c>
      <c r="S14" s="93">
        <f>SUM(C14:J14)*$B$4*$F$4</f>
        <v>49.548144071683019</v>
      </c>
      <c r="T14" s="268">
        <f>SUM(C14:J14)*$D$4*$H$4</f>
        <v>-99.773821231105472</v>
      </c>
      <c r="U14" s="272">
        <f t="shared" si="0"/>
        <v>-50.225677159422453</v>
      </c>
      <c r="V14" s="93">
        <f>(U14+W14*K14)/B14</f>
        <v>-92.482720316357543</v>
      </c>
      <c r="W14" s="9">
        <f t="shared" si="1"/>
        <v>8</v>
      </c>
    </row>
    <row r="15" spans="1:23">
      <c r="A15" s="99">
        <v>9</v>
      </c>
      <c r="B15" s="97">
        <f>C15*B4</f>
        <v>0.50030964847819037</v>
      </c>
      <c r="C15" s="97">
        <f>1/(1-D4*B4/(1-D4*B4/(1-D4*B4/(1-D4*B4/(1-D4*B4/(1-D4*B4/(1-D4*B4/(1-D4*B4))))))))</f>
        <v>1.499319447995392</v>
      </c>
      <c r="D15" s="150">
        <f>C15*D4*C14</f>
        <v>1.4963520320245229</v>
      </c>
      <c r="E15" s="1">
        <f>D15*D4*C13</f>
        <v>1.4904267462676799</v>
      </c>
      <c r="F15" s="1">
        <f>E15*D4*C12</f>
        <v>1.4785952364136767</v>
      </c>
      <c r="G15" s="1">
        <f>F15*D4*C11</f>
        <v>1.4549702787036203</v>
      </c>
      <c r="H15" s="1">
        <f>G15*D4*C10</f>
        <v>1.407796364833855</v>
      </c>
      <c r="I15" s="1">
        <f>H15*D4*C9</f>
        <v>1.3136002956978281</v>
      </c>
      <c r="J15" s="1">
        <f>I15*D4*C8</f>
        <v>1.1255111864249541</v>
      </c>
      <c r="K15" s="1">
        <f>J15*D4</f>
        <v>0.74993805103248046</v>
      </c>
      <c r="L15" s="1">
        <f>K15*D4</f>
        <v>0.49969035152179275</v>
      </c>
      <c r="M15" s="268"/>
      <c r="N15" s="97">
        <f>B15+L15</f>
        <v>0.99999999999998312</v>
      </c>
      <c r="R15" s="196">
        <f>B15-L15</f>
        <v>6.1929695639761917E-4</v>
      </c>
      <c r="S15" s="93">
        <f>SUM(C15:K15)*$B$4*$F$4</f>
        <v>56.555617885275865</v>
      </c>
      <c r="T15" s="268">
        <f>SUM(C15:K15)*$D$4*$H$4</f>
        <v>-113.88459071921314</v>
      </c>
      <c r="U15" s="272">
        <f t="shared" si="0"/>
        <v>-57.328972833937272</v>
      </c>
      <c r="V15" s="93">
        <f>(U15+W15*L15)/B15</f>
        <v>-105.59812274446712</v>
      </c>
      <c r="W15" s="9">
        <f t="shared" si="1"/>
        <v>9</v>
      </c>
    </row>
    <row r="16" spans="1:23" ht="17" thickBot="1">
      <c r="A16" s="100">
        <v>10</v>
      </c>
      <c r="B16" s="151">
        <f>C16*B4</f>
        <v>0.50055732105075745</v>
      </c>
      <c r="C16" s="151">
        <f>1/(1-D4*B4/(1-D4*B4/(1-D4*B4/(1-D4*B4/(1-D4*B4/(1-D4*B4/(1-D4*B4/(1-D4*B4/(1-D4*B4)))))))))</f>
        <v>1.5000616689497839</v>
      </c>
      <c r="D16" s="159">
        <f>C16*D4*C15</f>
        <v>1.4985763071609592</v>
      </c>
      <c r="E16" s="111">
        <f>D16*D4*C14</f>
        <v>1.4956103619960506</v>
      </c>
      <c r="F16" s="111">
        <f>E16*D4*C13</f>
        <v>1.4896880131195418</v>
      </c>
      <c r="G16" s="111">
        <f>F16*D4*C12</f>
        <v>1.4778623675782556</v>
      </c>
      <c r="H16" s="111">
        <f>G16*D4*C11</f>
        <v>1.4542491196281238</v>
      </c>
      <c r="I16" s="111">
        <f>H16*D4*C10</f>
        <v>1.4070985876078792</v>
      </c>
      <c r="J16" s="111">
        <f>I16*D4*C9</f>
        <v>1.3129492069514235</v>
      </c>
      <c r="K16" s="111">
        <f>J16*D4*C8</f>
        <v>1.124953324440731</v>
      </c>
      <c r="L16" s="111">
        <f>K16*D4</f>
        <v>0.74956634266188471</v>
      </c>
      <c r="M16" s="270">
        <f>L16*D4</f>
        <v>0.49944267894922373</v>
      </c>
      <c r="N16" s="151">
        <f>B16+M16</f>
        <v>0.99999999999998113</v>
      </c>
      <c r="R16" s="197">
        <f>B16-M16</f>
        <v>1.1146421015337249E-3</v>
      </c>
      <c r="S16" s="94">
        <f>SUM(C16:L16)*$B$4*$F$4</f>
        <v>63.587615641911746</v>
      </c>
      <c r="T16" s="270">
        <f>SUM(C16:L16)*$D$4*$H$4</f>
        <v>-128.04474343962747</v>
      </c>
      <c r="U16" s="273">
        <f t="shared" si="0"/>
        <v>-64.457127797715714</v>
      </c>
      <c r="V16" s="94">
        <f>(U16+W16*M16)/B16</f>
        <v>-118.79299034804018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3</v>
      </c>
      <c r="D19" s="57">
        <f>SUM($C$19:C19)</f>
        <v>3</v>
      </c>
      <c r="E19" s="57">
        <f t="shared" ref="E19:E28" si="3">D19/R7</f>
        <v>-9.019364310628287</v>
      </c>
      <c r="F19" s="8">
        <f t="shared" ref="F19:F28" si="4">U7/E19</f>
        <v>0.52895641938078353</v>
      </c>
    </row>
    <row r="20" spans="1:6">
      <c r="A20" s="97">
        <v>2</v>
      </c>
      <c r="B20" s="93">
        <f>C19</f>
        <v>3</v>
      </c>
      <c r="C20" s="1">
        <f t="shared" si="2"/>
        <v>9</v>
      </c>
      <c r="D20" s="9">
        <f>SUM($C$19:C20)</f>
        <v>12</v>
      </c>
      <c r="E20" s="9">
        <f t="shared" si="3"/>
        <v>-84.622924768371462</v>
      </c>
      <c r="F20" s="9">
        <f t="shared" si="4"/>
        <v>0.1208020465898615</v>
      </c>
    </row>
    <row r="21" spans="1:6">
      <c r="A21" s="97">
        <v>3</v>
      </c>
      <c r="B21" s="93">
        <f t="shared" ref="B21:B28" si="5">C20</f>
        <v>9</v>
      </c>
      <c r="C21" s="1">
        <f t="shared" si="2"/>
        <v>27</v>
      </c>
      <c r="D21" s="9">
        <f>SUM($C$19:C21)</f>
        <v>39</v>
      </c>
      <c r="E21" s="9">
        <f t="shared" si="3"/>
        <v>-596.26645209374976</v>
      </c>
      <c r="F21" s="9">
        <f t="shared" si="4"/>
        <v>2.7202028896888625E-2</v>
      </c>
    </row>
    <row r="22" spans="1:6">
      <c r="A22" s="97">
        <v>4</v>
      </c>
      <c r="B22" s="93">
        <f t="shared" si="5"/>
        <v>27</v>
      </c>
      <c r="C22" s="1">
        <f t="shared" si="2"/>
        <v>81</v>
      </c>
      <c r="D22" s="9">
        <f>SUM($C$19:C22)</f>
        <v>120</v>
      </c>
      <c r="E22" s="9">
        <f t="shared" si="3"/>
        <v>-3888.0577255979424</v>
      </c>
      <c r="F22" s="9">
        <f t="shared" si="4"/>
        <v>5.8182632370569398E-3</v>
      </c>
    </row>
    <row r="23" spans="1:6">
      <c r="A23" s="97">
        <v>5</v>
      </c>
      <c r="B23" s="93">
        <f t="shared" si="5"/>
        <v>81</v>
      </c>
      <c r="C23" s="1">
        <f t="shared" si="2"/>
        <v>243</v>
      </c>
      <c r="D23" s="9">
        <f>SUM($C$19:C23)</f>
        <v>363</v>
      </c>
      <c r="E23" s="9">
        <f t="shared" si="3"/>
        <v>-25221.251786129586</v>
      </c>
      <c r="F23" s="9">
        <f t="shared" si="4"/>
        <v>1.1619569417584204E-3</v>
      </c>
    </row>
    <row r="24" spans="1:6">
      <c r="A24" s="97">
        <v>6</v>
      </c>
      <c r="B24" s="93">
        <f t="shared" si="5"/>
        <v>243</v>
      </c>
      <c r="C24" s="1">
        <f t="shared" si="2"/>
        <v>729</v>
      </c>
      <c r="D24" s="9">
        <f>SUM($C$19:C24)</f>
        <v>1092</v>
      </c>
      <c r="E24" s="9">
        <f t="shared" si="3"/>
        <v>-172238.83213180481</v>
      </c>
      <c r="F24" s="9">
        <f t="shared" si="4"/>
        <v>2.1003769504323309E-4</v>
      </c>
    </row>
    <row r="25" spans="1:6">
      <c r="A25" s="97">
        <v>7</v>
      </c>
      <c r="B25" s="93">
        <f t="shared" si="5"/>
        <v>729</v>
      </c>
      <c r="C25" s="1">
        <f t="shared" si="2"/>
        <v>2187</v>
      </c>
      <c r="D25" s="9">
        <f>SUM($C$19:C25)</f>
        <v>3279</v>
      </c>
      <c r="E25" s="9">
        <f t="shared" si="3"/>
        <v>-1392293.074961609</v>
      </c>
      <c r="F25" s="9">
        <f t="shared" si="4"/>
        <v>3.1002927017999723E-5</v>
      </c>
    </row>
    <row r="26" spans="1:6">
      <c r="A26" s="97">
        <v>8</v>
      </c>
      <c r="B26" s="93">
        <f t="shared" si="5"/>
        <v>2187</v>
      </c>
      <c r="C26" s="1">
        <f t="shared" si="2"/>
        <v>6561</v>
      </c>
      <c r="D26" s="9">
        <f>SUM($C$19:C26)</f>
        <v>9840</v>
      </c>
      <c r="E26" s="9">
        <f t="shared" si="3"/>
        <v>-26503539.943770468</v>
      </c>
      <c r="F26" s="9">
        <f t="shared" si="4"/>
        <v>1.8950554252745306E-6</v>
      </c>
    </row>
    <row r="27" spans="1:6">
      <c r="A27" s="97">
        <v>9</v>
      </c>
      <c r="B27" s="93">
        <f t="shared" si="5"/>
        <v>6561</v>
      </c>
      <c r="C27" s="1">
        <f t="shared" si="2"/>
        <v>19683</v>
      </c>
      <c r="D27" s="9">
        <f>SUM($C$19:C27)</f>
        <v>29523</v>
      </c>
      <c r="E27" s="9">
        <f t="shared" si="3"/>
        <v>47671798.956888102</v>
      </c>
      <c r="F27" s="9">
        <f t="shared" si="4"/>
        <v>-1.202576241894765E-6</v>
      </c>
    </row>
    <row r="28" spans="1:6" ht="17" thickBot="1">
      <c r="A28" s="151">
        <v>10</v>
      </c>
      <c r="B28" s="94">
        <f t="shared" si="5"/>
        <v>19683</v>
      </c>
      <c r="C28" s="111">
        <f t="shared" si="2"/>
        <v>59049</v>
      </c>
      <c r="D28" s="10">
        <f>SUM($C$19:C28)</f>
        <v>88572</v>
      </c>
      <c r="E28" s="10">
        <f t="shared" si="3"/>
        <v>79462277.513227537</v>
      </c>
      <c r="F28" s="10">
        <f t="shared" si="4"/>
        <v>-8.1116637749259049E-7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3</v>
      </c>
      <c r="D31" s="57">
        <f>SUM($C$31:C31)</f>
        <v>3</v>
      </c>
      <c r="E31" s="9">
        <f t="shared" ref="E31:E40" si="7">D31/R7</f>
        <v>-9.019364310628287</v>
      </c>
      <c r="F31" s="8">
        <f t="shared" ref="F31:F40" si="8">U7/E31</f>
        <v>0.52895641938078353</v>
      </c>
    </row>
    <row r="32" spans="1:6">
      <c r="A32" s="97">
        <v>2</v>
      </c>
      <c r="B32" s="93">
        <f t="shared" ref="B32:B40" si="9">B31*($O$2+1)</f>
        <v>4</v>
      </c>
      <c r="C32" s="1">
        <f t="shared" si="6"/>
        <v>12</v>
      </c>
      <c r="D32" s="9">
        <f>SUM($C$31:C32)</f>
        <v>15</v>
      </c>
      <c r="E32" s="9">
        <f t="shared" si="7"/>
        <v>-105.77865596046432</v>
      </c>
      <c r="F32" s="9">
        <f t="shared" si="8"/>
        <v>9.6641637271889208E-2</v>
      </c>
    </row>
    <row r="33" spans="1:6">
      <c r="A33" s="97">
        <v>3</v>
      </c>
      <c r="B33" s="93">
        <f t="shared" si="9"/>
        <v>16</v>
      </c>
      <c r="C33" s="1">
        <f t="shared" si="6"/>
        <v>48</v>
      </c>
      <c r="D33" s="9">
        <f>SUM($C$31:C33)</f>
        <v>63</v>
      </c>
      <c r="E33" s="9">
        <f t="shared" si="7"/>
        <v>-963.19965338221118</v>
      </c>
      <c r="F33" s="9">
        <f t="shared" si="8"/>
        <v>1.6839351221883434E-2</v>
      </c>
    </row>
    <row r="34" spans="1:6">
      <c r="A34" s="97">
        <v>4</v>
      </c>
      <c r="B34" s="93">
        <f t="shared" si="9"/>
        <v>64</v>
      </c>
      <c r="C34" s="1">
        <f t="shared" si="6"/>
        <v>192</v>
      </c>
      <c r="D34" s="9">
        <f>SUM($C$31:C34)</f>
        <v>255</v>
      </c>
      <c r="E34" s="9">
        <f t="shared" si="7"/>
        <v>-8262.1226668956278</v>
      </c>
      <c r="F34" s="9">
        <f t="shared" si="8"/>
        <v>2.7380062292032656E-3</v>
      </c>
    </row>
    <row r="35" spans="1:6">
      <c r="A35" s="97">
        <v>5</v>
      </c>
      <c r="B35" s="93">
        <f t="shared" si="9"/>
        <v>256</v>
      </c>
      <c r="C35" s="1">
        <f t="shared" si="6"/>
        <v>768</v>
      </c>
      <c r="D35" s="9">
        <f>SUM($C$31:C35)</f>
        <v>1023</v>
      </c>
      <c r="E35" s="9">
        <f t="shared" si="7"/>
        <v>-71078.073215456112</v>
      </c>
      <c r="F35" s="9">
        <f t="shared" si="8"/>
        <v>4.1230730191427819E-4</v>
      </c>
    </row>
    <row r="36" spans="1:6">
      <c r="A36" s="97">
        <v>6</v>
      </c>
      <c r="B36" s="93">
        <f t="shared" si="9"/>
        <v>1024</v>
      </c>
      <c r="C36" s="1">
        <f t="shared" si="6"/>
        <v>3072</v>
      </c>
      <c r="D36" s="9">
        <f>SUM($C$31:C36)</f>
        <v>4095</v>
      </c>
      <c r="E36" s="9">
        <f t="shared" si="7"/>
        <v>-645895.62049426802</v>
      </c>
      <c r="F36" s="9">
        <f t="shared" si="8"/>
        <v>5.6010052011528819E-5</v>
      </c>
    </row>
    <row r="37" spans="1:6">
      <c r="A37" s="97">
        <v>7</v>
      </c>
      <c r="B37" s="93">
        <f t="shared" si="9"/>
        <v>4096</v>
      </c>
      <c r="C37" s="1">
        <f t="shared" si="6"/>
        <v>12288</v>
      </c>
      <c r="D37" s="9">
        <f>SUM($C$31:C37)</f>
        <v>16383</v>
      </c>
      <c r="E37" s="9">
        <f t="shared" si="7"/>
        <v>-6956370.0662080022</v>
      </c>
      <c r="F37" s="9">
        <f t="shared" si="8"/>
        <v>6.2051271251920344E-6</v>
      </c>
    </row>
    <row r="38" spans="1:6">
      <c r="A38" s="97">
        <v>8</v>
      </c>
      <c r="B38" s="93">
        <f t="shared" si="9"/>
        <v>16384</v>
      </c>
      <c r="C38" s="1">
        <f t="shared" si="6"/>
        <v>49152</v>
      </c>
      <c r="D38" s="9">
        <f>SUM($C$31:C38)</f>
        <v>65535</v>
      </c>
      <c r="E38" s="9">
        <f t="shared" si="7"/>
        <v>-176515192.09502009</v>
      </c>
      <c r="F38" s="9">
        <f t="shared" si="8"/>
        <v>2.8454025154041934E-7</v>
      </c>
    </row>
    <row r="39" spans="1:6">
      <c r="A39" s="97">
        <v>9</v>
      </c>
      <c r="B39" s="93">
        <f t="shared" si="9"/>
        <v>65536</v>
      </c>
      <c r="C39" s="1">
        <f t="shared" si="6"/>
        <v>196608</v>
      </c>
      <c r="D39" s="9">
        <f>SUM($C$31:C39)</f>
        <v>262143</v>
      </c>
      <c r="E39" s="9">
        <f t="shared" si="7"/>
        <v>423291277.78191644</v>
      </c>
      <c r="F39" s="9">
        <f t="shared" si="8"/>
        <v>-1.3543622522615191E-7</v>
      </c>
    </row>
    <row r="40" spans="1:6" ht="17" thickBot="1">
      <c r="A40" s="151">
        <v>10</v>
      </c>
      <c r="B40" s="94">
        <f t="shared" si="9"/>
        <v>262144</v>
      </c>
      <c r="C40" s="111">
        <f t="shared" si="6"/>
        <v>786432</v>
      </c>
      <c r="D40" s="10">
        <f>SUM($C$31:C40)</f>
        <v>1048575</v>
      </c>
      <c r="E40" s="9">
        <f t="shared" si="7"/>
        <v>940727968.69702137</v>
      </c>
      <c r="F40" s="10">
        <f t="shared" si="8"/>
        <v>-6.8518349557517311E-8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3</v>
      </c>
      <c r="D43" s="57">
        <f>SUM(C43:C43)</f>
        <v>3</v>
      </c>
      <c r="E43" s="57">
        <f t="shared" ref="E43:E52" si="11">D43/R7</f>
        <v>-9.019364310628287</v>
      </c>
      <c r="F43" s="8">
        <f t="shared" ref="F43:F52" si="12">U7/E43</f>
        <v>0.52895641938078353</v>
      </c>
    </row>
    <row r="44" spans="1:6">
      <c r="A44" s="97">
        <v>2</v>
      </c>
      <c r="B44" s="93">
        <f t="shared" ref="B44:B52" si="13">B43*$O$2*2</f>
        <v>6</v>
      </c>
      <c r="C44" s="1">
        <f t="shared" si="10"/>
        <v>18</v>
      </c>
      <c r="D44" s="9">
        <f>SUM($C$43:C44)</f>
        <v>21</v>
      </c>
      <c r="E44" s="9">
        <f t="shared" si="11"/>
        <v>-148.09011834465005</v>
      </c>
      <c r="F44" s="9">
        <f t="shared" si="12"/>
        <v>6.9029740908492287E-2</v>
      </c>
    </row>
    <row r="45" spans="1:6">
      <c r="A45" s="97">
        <v>3</v>
      </c>
      <c r="B45" s="93">
        <f t="shared" si="13"/>
        <v>36</v>
      </c>
      <c r="C45" s="1">
        <f t="shared" si="10"/>
        <v>108</v>
      </c>
      <c r="D45" s="9">
        <f>SUM($C$43:C45)</f>
        <v>129</v>
      </c>
      <c r="E45" s="9">
        <f t="shared" si="11"/>
        <v>-1972.2659569254802</v>
      </c>
      <c r="F45" s="9">
        <f t="shared" si="12"/>
        <v>8.223869201384933E-3</v>
      </c>
    </row>
    <row r="46" spans="1:6">
      <c r="A46" s="97">
        <v>4</v>
      </c>
      <c r="B46" s="93">
        <f t="shared" si="13"/>
        <v>216</v>
      </c>
      <c r="C46" s="1">
        <f t="shared" si="10"/>
        <v>648</v>
      </c>
      <c r="D46" s="9">
        <f>SUM($C$43:C46)</f>
        <v>777</v>
      </c>
      <c r="E46" s="9">
        <f t="shared" si="11"/>
        <v>-25175.173773246675</v>
      </c>
      <c r="F46" s="9">
        <f t="shared" si="12"/>
        <v>8.9857347290454674E-4</v>
      </c>
    </row>
    <row r="47" spans="1:6">
      <c r="A47" s="97">
        <v>5</v>
      </c>
      <c r="B47" s="93">
        <f t="shared" si="13"/>
        <v>1296</v>
      </c>
      <c r="C47" s="1">
        <f t="shared" si="10"/>
        <v>3888</v>
      </c>
      <c r="D47" s="9">
        <f>SUM($C$43:C47)</f>
        <v>4665</v>
      </c>
      <c r="E47" s="9">
        <f t="shared" si="11"/>
        <v>-324124.3514663761</v>
      </c>
      <c r="F47" s="9">
        <f t="shared" si="12"/>
        <v>9.0415942091812772E-5</v>
      </c>
    </row>
    <row r="48" spans="1:6">
      <c r="A48" s="97">
        <v>6</v>
      </c>
      <c r="B48" s="93">
        <f t="shared" si="13"/>
        <v>7776</v>
      </c>
      <c r="C48" s="1">
        <f t="shared" si="10"/>
        <v>23328</v>
      </c>
      <c r="D48" s="9">
        <f>SUM($C$43:C48)</f>
        <v>27993</v>
      </c>
      <c r="E48" s="9">
        <f t="shared" si="11"/>
        <v>-4415276.2159941504</v>
      </c>
      <c r="F48" s="9">
        <f t="shared" si="12"/>
        <v>8.193518486307666E-6</v>
      </c>
    </row>
    <row r="49" spans="1:6">
      <c r="A49" s="97">
        <v>7</v>
      </c>
      <c r="B49" s="93">
        <f t="shared" si="13"/>
        <v>46656</v>
      </c>
      <c r="C49" s="1">
        <f t="shared" si="10"/>
        <v>139968</v>
      </c>
      <c r="D49" s="9">
        <f>SUM($C$43:C49)</f>
        <v>167961</v>
      </c>
      <c r="E49" s="9">
        <f t="shared" si="11"/>
        <v>-71317760.647644654</v>
      </c>
      <c r="F49" s="9">
        <f t="shared" si="12"/>
        <v>6.0525120529183025E-7</v>
      </c>
    </row>
    <row r="50" spans="1:6">
      <c r="A50" s="97">
        <v>8</v>
      </c>
      <c r="B50" s="93">
        <f t="shared" si="13"/>
        <v>279936</v>
      </c>
      <c r="C50" s="1">
        <f t="shared" si="10"/>
        <v>839808</v>
      </c>
      <c r="D50" s="9">
        <f>SUM($C$43:C50)</f>
        <v>1007769</v>
      </c>
      <c r="E50" s="9">
        <f t="shared" si="11"/>
        <v>-2714374587.9668312</v>
      </c>
      <c r="F50" s="9">
        <f t="shared" si="12"/>
        <v>1.8503590986328594E-8</v>
      </c>
    </row>
    <row r="51" spans="1:6">
      <c r="A51" s="97">
        <v>9</v>
      </c>
      <c r="B51" s="93">
        <f t="shared" si="13"/>
        <v>1679616</v>
      </c>
      <c r="C51" s="1">
        <f t="shared" si="10"/>
        <v>5038848</v>
      </c>
      <c r="D51" s="9">
        <f>SUM($C$43:C51)</f>
        <v>6046617</v>
      </c>
      <c r="E51" s="9">
        <f t="shared" si="11"/>
        <v>9763679503.8885574</v>
      </c>
      <c r="F51" s="9">
        <f t="shared" si="12"/>
        <v>-5.8716565625802236E-9</v>
      </c>
    </row>
    <row r="52" spans="1:6" ht="17" thickBot="1">
      <c r="A52" s="151">
        <v>10</v>
      </c>
      <c r="B52" s="94">
        <f t="shared" si="13"/>
        <v>10077696</v>
      </c>
      <c r="C52" s="111">
        <f t="shared" si="10"/>
        <v>30233088</v>
      </c>
      <c r="D52" s="10">
        <f>SUM($C$43:C52)</f>
        <v>36279705</v>
      </c>
      <c r="E52" s="10">
        <f t="shared" si="11"/>
        <v>32548299539.44846</v>
      </c>
      <c r="F52" s="10">
        <f t="shared" si="12"/>
        <v>-1.980353158529644E-9</v>
      </c>
    </row>
  </sheetData>
  <conditionalFormatting sqref="F43:F52">
    <cfRule type="cellIs" dxfId="219" priority="41" operator="equal">
      <formula>MAX($F$43:$F$52)</formula>
    </cfRule>
  </conditionalFormatting>
  <conditionalFormatting sqref="F19:F28">
    <cfRule type="cellIs" dxfId="218" priority="39" operator="equal">
      <formula>MAX($F$19:$F$28)</formula>
    </cfRule>
  </conditionalFormatting>
  <conditionalFormatting sqref="F31:F40">
    <cfRule type="cellIs" dxfId="217" priority="20" operator="lessThanOrEqual">
      <formula>0</formula>
    </cfRule>
    <cfRule type="cellIs" dxfId="216" priority="37" operator="equal">
      <formula>MAX($F$31:$F$40)</formula>
    </cfRule>
  </conditionalFormatting>
  <conditionalFormatting sqref="E31:E40">
    <cfRule type="cellIs" dxfId="215" priority="35" stopIfTrue="1" operator="lessThan">
      <formula>0</formula>
    </cfRule>
    <cfRule type="cellIs" dxfId="214" priority="36" operator="equal">
      <formula>MIN($E$31:$E$40)</formula>
    </cfRule>
  </conditionalFormatting>
  <conditionalFormatting sqref="E19:E28">
    <cfRule type="cellIs" dxfId="213" priority="31" stopIfTrue="1" operator="lessThan">
      <formula>0</formula>
    </cfRule>
    <cfRule type="cellIs" dxfId="212" priority="32" operator="equal">
      <formula>MIN($E$19:$E$28)</formula>
    </cfRule>
  </conditionalFormatting>
  <conditionalFormatting sqref="E43:E52">
    <cfRule type="cellIs" dxfId="211" priority="27" stopIfTrue="1" operator="lessThan">
      <formula>0</formula>
    </cfRule>
    <cfRule type="cellIs" dxfId="210" priority="28" operator="equal">
      <formula>MIN($E$43:$E$52)</formula>
    </cfRule>
  </conditionalFormatting>
  <conditionalFormatting sqref="S7:T16">
    <cfRule type="cellIs" dxfId="209" priority="1" operator="lessThanOrEqual">
      <formula>0</formula>
    </cfRule>
    <cfRule type="cellIs" dxfId="208" priority="2" operator="greaterThan">
      <formula>0</formula>
    </cfRule>
  </conditionalFormatting>
  <conditionalFormatting sqref="U7:U16">
    <cfRule type="cellIs" dxfId="207" priority="3" operator="lessThanOrEqual">
      <formula>0</formula>
    </cfRule>
    <cfRule type="cellIs" dxfId="206" priority="4" operator="greaterThan">
      <formula>0</formula>
    </cfRule>
  </conditionalFormatting>
  <conditionalFormatting sqref="R7:R16">
    <cfRule type="cellIs" dxfId="205" priority="5" operator="lessThanOrEqual">
      <formula>0</formula>
    </cfRule>
    <cfRule type="cellIs" dxfId="204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0.99999999999999944</v>
      </c>
    </row>
    <row r="2" spans="1:23">
      <c r="A2" t="s">
        <v>40</v>
      </c>
      <c r="B2" s="155" t="s">
        <v>125</v>
      </c>
      <c r="C2" s="161">
        <f>Analysis!B42</f>
        <v>0.1757045038091832</v>
      </c>
      <c r="D2" s="155" t="s">
        <v>126</v>
      </c>
      <c r="E2" s="161">
        <f>Analysis!I42</f>
        <v>0.82429549619081621</v>
      </c>
      <c r="F2" s="155" t="s">
        <v>47</v>
      </c>
      <c r="G2" s="161">
        <f>Analysis!S42</f>
        <v>-3.8013817627640343</v>
      </c>
      <c r="H2" t="s">
        <v>156</v>
      </c>
      <c r="I2" s="175">
        <f>Analysis!T42</f>
        <v>-6.5714502360997491</v>
      </c>
      <c r="J2" t="s">
        <v>48</v>
      </c>
      <c r="K2" s="175">
        <f>C2*G2+E2*I2</f>
        <v>-6.084736729474832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0.1757045038091832</v>
      </c>
      <c r="C4" t="s">
        <v>124</v>
      </c>
      <c r="D4">
        <f>$E$2</f>
        <v>0.82429549619081621</v>
      </c>
      <c r="E4" t="s">
        <v>47</v>
      </c>
      <c r="F4">
        <f>G2</f>
        <v>-3.8013817627640343</v>
      </c>
      <c r="G4" t="s">
        <v>156</v>
      </c>
      <c r="H4">
        <f>I2</f>
        <v>-6.5714502360997491</v>
      </c>
      <c r="I4" t="s">
        <v>48</v>
      </c>
      <c r="J4">
        <f>K2</f>
        <v>-6.084736729474832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0.1757045038091832</v>
      </c>
      <c r="C7" s="95">
        <v>1</v>
      </c>
      <c r="D7" s="22">
        <f>C7*D4</f>
        <v>0.82429549619081621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0.99999999999999944</v>
      </c>
      <c r="R7" s="195">
        <f>B7-D7</f>
        <v>-0.64859099238163298</v>
      </c>
      <c r="S7" s="109">
        <f>SUM(C7)*$B$4*$F$4</f>
        <v>-0.66791989641573279</v>
      </c>
      <c r="T7" s="269">
        <f>SUM(C7)*$D$4*$H$4</f>
        <v>-5.4168168330590989</v>
      </c>
      <c r="U7" s="271">
        <f>S7+T7</f>
        <v>-6.084736729474832</v>
      </c>
      <c r="V7" s="109">
        <f>(U7+W7*D7)/B7</f>
        <v>-29.939137126484283</v>
      </c>
      <c r="W7" s="57">
        <f>COUNT(D7:M7)</f>
        <v>1</v>
      </c>
    </row>
    <row r="8" spans="1:23">
      <c r="A8" s="99">
        <v>2</v>
      </c>
      <c r="B8" s="97">
        <f>C8*B4</f>
        <v>0.205462075749127</v>
      </c>
      <c r="C8" s="97">
        <f>1/(1-B4*D4)</f>
        <v>1.1693614636780216</v>
      </c>
      <c r="D8" s="150">
        <f>C8*D4</f>
        <v>0.96389938792889396</v>
      </c>
      <c r="E8" s="1">
        <f>D8*D4</f>
        <v>0.79453792425087166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0.99999999999999867</v>
      </c>
      <c r="R8" s="196">
        <f>B8-E8</f>
        <v>-0.58907584850174466</v>
      </c>
      <c r="S8" s="93">
        <f>SUM(C8:D8)*$B$4*$F$4</f>
        <v>-1.4248473670330291</v>
      </c>
      <c r="T8" s="268">
        <f>SUM(C8:D8)*$D$4*$H$4</f>
        <v>-11.555483290290329</v>
      </c>
      <c r="U8" s="272">
        <f>S8+T8</f>
        <v>-12.980330657323359</v>
      </c>
      <c r="V8" s="93">
        <f>(U8+W8*E8)/B8</f>
        <v>-55.442128515875353</v>
      </c>
      <c r="W8" s="9">
        <f>COUNT(D8:M8)</f>
        <v>2</v>
      </c>
    </row>
    <row r="9" spans="1:23">
      <c r="A9" s="99">
        <v>3</v>
      </c>
      <c r="B9" s="97">
        <f>C9*B4</f>
        <v>0.21152943925187129</v>
      </c>
      <c r="C9" s="97">
        <f>1/(1-D4*B4/(1-D4*B4))</f>
        <v>1.2038930970238209</v>
      </c>
      <c r="D9" s="150">
        <f>C9*D4*C8</f>
        <v>1.1604318193530816</v>
      </c>
      <c r="E9" s="1">
        <f>D9*(D4)</f>
        <v>0.95653872232925996</v>
      </c>
      <c r="F9" s="1">
        <f>E9*D4</f>
        <v>0.78847056074812671</v>
      </c>
      <c r="G9" s="1"/>
      <c r="H9" s="1"/>
      <c r="I9" s="1"/>
      <c r="J9" s="1"/>
      <c r="K9" s="1"/>
      <c r="L9" s="1"/>
      <c r="M9" s="268"/>
      <c r="N9" s="97">
        <f>B9+F9</f>
        <v>0.999999999999998</v>
      </c>
      <c r="R9" s="196">
        <f>B9-F9</f>
        <v>-0.57694112149625543</v>
      </c>
      <c r="S9" s="93">
        <f>SUM(C9:E9)*$B$4*$F$4</f>
        <v>-2.2180708975753931</v>
      </c>
      <c r="T9" s="268">
        <f>SUM(C9:E9)*$D$4*$H$4</f>
        <v>-17.988510058437431</v>
      </c>
      <c r="U9" s="272">
        <f t="shared" ref="U9:U16" si="0">S9+T9</f>
        <v>-20.206580956012825</v>
      </c>
      <c r="V9" s="93">
        <f>(U9+W9*F9)/B9</f>
        <v>-84.343670256340516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0.21281077956095978</v>
      </c>
      <c r="C10" s="97">
        <f>1/(1-D4*B4/(1-D4*B4/(1-D4*B4)))</f>
        <v>1.2111856836184141</v>
      </c>
      <c r="D10" s="150">
        <f>C10*D4*C9</f>
        <v>1.2019366552365878</v>
      </c>
      <c r="E10" s="1">
        <f>D10*D4*C8</f>
        <v>1.1585460063118491</v>
      </c>
      <c r="F10" s="1">
        <f>E10*D4</f>
        <v>0.95498425513271412</v>
      </c>
      <c r="G10" s="1">
        <f>F10*D4</f>
        <v>0.78718922043903761</v>
      </c>
      <c r="H10" s="1"/>
      <c r="I10" s="1"/>
      <c r="J10" s="1"/>
      <c r="K10" s="1"/>
      <c r="L10" s="1"/>
      <c r="M10" s="268"/>
      <c r="N10" s="97">
        <f>B10+G10</f>
        <v>0.99999999999999734</v>
      </c>
      <c r="R10" s="196">
        <f>B10-G10</f>
        <v>-0.57437844087807788</v>
      </c>
      <c r="S10" s="93">
        <f>SUM(C10:F10)*$B$4*$F$4</f>
        <v>-3.0234413359020929</v>
      </c>
      <c r="T10" s="268">
        <f>SUM(C10:F10)*$D$4*$H$4</f>
        <v>-24.520048002713427</v>
      </c>
      <c r="U10" s="272">
        <f t="shared" si="0"/>
        <v>-27.543489338615519</v>
      </c>
      <c r="V10" s="93">
        <f>(U10+W10*G10)/B10</f>
        <v>-114.63109390974945</v>
      </c>
      <c r="W10" s="9">
        <f t="shared" si="1"/>
        <v>4</v>
      </c>
    </row>
    <row r="11" spans="1:23">
      <c r="A11" s="99">
        <v>5</v>
      </c>
      <c r="B11" s="97">
        <f>C11*B4</f>
        <v>0.21308336816609008</v>
      </c>
      <c r="C11" s="97">
        <f>1/(1-D4*B4/(1-D4*B4/(1-D4*B4/(1-D4*B4))))</f>
        <v>1.2127370872490593</v>
      </c>
      <c r="D11" s="150">
        <f>C11*D4*C10</f>
        <v>1.2107662731291953</v>
      </c>
      <c r="E11" s="1">
        <f>D11*D4*C9</f>
        <v>1.2015204475093988</v>
      </c>
      <c r="F11" s="1">
        <f>E11*D4*C8</f>
        <v>1.1581448239383603</v>
      </c>
      <c r="G11" s="1">
        <f>F11*D4</f>
        <v>0.95465356230909615</v>
      </c>
      <c r="H11" s="1">
        <f>G11*D4</f>
        <v>0.7869166318339067</v>
      </c>
      <c r="I11" s="1"/>
      <c r="J11" s="1"/>
      <c r="K11" s="1"/>
      <c r="L11" s="1"/>
      <c r="M11" s="268"/>
      <c r="N11" s="97">
        <f>B11+H11</f>
        <v>0.99999999999999678</v>
      </c>
      <c r="R11" s="196">
        <f>B11-H11</f>
        <v>-0.57383326366781662</v>
      </c>
      <c r="S11" s="93">
        <f>SUM(C11:G11)*$B$4*$F$4</f>
        <v>-3.8324056055586153</v>
      </c>
      <c r="T11" s="268">
        <f>SUM(C11:G11)*$D$4*$H$4</f>
        <v>-31.080731846291151</v>
      </c>
      <c r="U11" s="272">
        <f t="shared" si="0"/>
        <v>-34.913137451849764</v>
      </c>
      <c r="V11" s="93">
        <f>(U11+W11*H11)/B11</f>
        <v>-145.38231941468877</v>
      </c>
      <c r="W11" s="9">
        <f t="shared" si="1"/>
        <v>5</v>
      </c>
    </row>
    <row r="12" spans="1:23">
      <c r="A12" s="99">
        <v>6</v>
      </c>
      <c r="B12" s="97">
        <f>C12*B4</f>
        <v>0.21314144797719259</v>
      </c>
      <c r="C12" s="97">
        <f>1/(1-D4*B4/(1-D4*B4/(1-D4*B4/(1-D4*B4/(1-D4*B4)))))</f>
        <v>1.2130676411611296</v>
      </c>
      <c r="D12" s="150">
        <f>C12*D4*C11</f>
        <v>1.2126475789859272</v>
      </c>
      <c r="E12" s="1">
        <f>D12*D4*C10</f>
        <v>1.2106769103255786</v>
      </c>
      <c r="F12" s="1">
        <f>E12*D4*C9</f>
        <v>1.2014317671107329</v>
      </c>
      <c r="G12" s="1">
        <f>F12*D4*C8</f>
        <v>1.1580593449563648</v>
      </c>
      <c r="H12" s="1">
        <f>G12*D4</f>
        <v>0.95458310236921828</v>
      </c>
      <c r="I12" s="1">
        <f>H12*D4</f>
        <v>0.78685855202280353</v>
      </c>
      <c r="J12" s="1"/>
      <c r="K12" s="1"/>
      <c r="L12" s="1"/>
      <c r="M12" s="268"/>
      <c r="N12" s="97">
        <f>B12+I12</f>
        <v>0.99999999999999611</v>
      </c>
      <c r="R12" s="196">
        <f>B12-I12</f>
        <v>-0.57371710404561094</v>
      </c>
      <c r="S12" s="93">
        <f>SUM(C12:H12)*$B$4*$F$4</f>
        <v>-4.6423547611326237</v>
      </c>
      <c r="T12" s="268">
        <f>SUM(C12:H12)*$D$4*$H$4</f>
        <v>-37.649403094713549</v>
      </c>
      <c r="U12" s="272">
        <f t="shared" si="0"/>
        <v>-42.291757855846171</v>
      </c>
      <c r="V12" s="93">
        <f>(U12+W12*I12)/B12</f>
        <v>-176.27076713736895</v>
      </c>
      <c r="W12" s="9">
        <f t="shared" si="1"/>
        <v>6</v>
      </c>
    </row>
    <row r="13" spans="1:23">
      <c r="A13" s="99">
        <v>7</v>
      </c>
      <c r="B13" s="97">
        <f>C13*B4</f>
        <v>0.21315382699747687</v>
      </c>
      <c r="C13" s="97">
        <f>1/(1-D4*B4/(1-D4*B4/(1-D4*B4/(1-D4*B4/(1-D4*B4/(1-D4*B4))))))</f>
        <v>1.2131380947921744</v>
      </c>
      <c r="D13" s="150">
        <f>C13*D4*C12</f>
        <v>1.2130485569319522</v>
      </c>
      <c r="E13" s="1">
        <f>D13*D4*C11</f>
        <v>1.2126285013652542</v>
      </c>
      <c r="F13" s="1">
        <f>E13*D4*C10</f>
        <v>1.2106578637078693</v>
      </c>
      <c r="G13" s="1">
        <f>F13*D4*C9</f>
        <v>1.2014128659395147</v>
      </c>
      <c r="H13" s="1">
        <f>G13*D4*C8</f>
        <v>1.1580411261289965</v>
      </c>
      <c r="I13" s="1">
        <f>H13*D4</f>
        <v>0.95456808467187271</v>
      </c>
      <c r="J13" s="1">
        <f>I13*D4</f>
        <v>0.78684617300251836</v>
      </c>
      <c r="K13" s="1"/>
      <c r="L13" s="1"/>
      <c r="M13" s="268"/>
      <c r="N13" s="97">
        <f>B13+J13</f>
        <v>0.99999999999999523</v>
      </c>
      <c r="R13" s="196">
        <f>B13-J13</f>
        <v>-0.57369234600504149</v>
      </c>
      <c r="S13" s="93">
        <f>SUM(C13:I13)*$B$4*$F$4</f>
        <v>-5.4525607972659991</v>
      </c>
      <c r="T13" s="268">
        <f>SUM(C13:I13)*$D$4*$H$4</f>
        <v>-44.22015763927002</v>
      </c>
      <c r="U13" s="272">
        <f t="shared" si="0"/>
        <v>-49.672718436536016</v>
      </c>
      <c r="V13" s="93">
        <f>(U13+W13*J13)/B13</f>
        <v>-207.19682047294967</v>
      </c>
      <c r="W13" s="9">
        <f t="shared" si="1"/>
        <v>7</v>
      </c>
    </row>
    <row r="14" spans="1:23">
      <c r="A14" s="99">
        <v>8</v>
      </c>
      <c r="B14" s="97">
        <f>C14*B4</f>
        <v>0.21315646562417648</v>
      </c>
      <c r="C14" s="97">
        <f>1/(1-D4*B4/(1-D4*B4/(1-D4*B4/(1-D4*B4/(1-D4*B4/(1-D4*B4/(1-D4*B4)))))))</f>
        <v>1.2131531122028976</v>
      </c>
      <c r="D14" s="150">
        <f>C14*D4*C13</f>
        <v>1.2131340266290722</v>
      </c>
      <c r="E14" s="1">
        <f>D14*D4*C12</f>
        <v>1.2130444890691083</v>
      </c>
      <c r="F14" s="1">
        <f>E14*D4*C11</f>
        <v>1.2126244349110336</v>
      </c>
      <c r="G14" s="1">
        <f>F14*D4*C10</f>
        <v>1.2106538038620269</v>
      </c>
      <c r="H14" s="1">
        <f>G14*D4*C9</f>
        <v>1.2014088370960445</v>
      </c>
      <c r="I14" s="1">
        <f>H14*D4*C8</f>
        <v>1.1580372427292416</v>
      </c>
      <c r="J14" s="1">
        <f>I14*D4</f>
        <v>0.95456488360294489</v>
      </c>
      <c r="K14" s="1">
        <f>J14*D4</f>
        <v>0.78684353437581822</v>
      </c>
      <c r="L14" s="1"/>
      <c r="M14" s="268"/>
      <c r="N14" s="97">
        <f>B14+K14</f>
        <v>0.99999999999999467</v>
      </c>
      <c r="R14" s="196">
        <f>B14-K14</f>
        <v>-0.57368706875164177</v>
      </c>
      <c r="S14" s="93">
        <f>SUM(C14:J14)*$B$4*$F$4</f>
        <v>-6.2628316135715778</v>
      </c>
      <c r="T14" s="268">
        <f>SUM(C14:J14)*$D$4*$H$4</f>
        <v>-50.791437549711105</v>
      </c>
      <c r="U14" s="272">
        <f t="shared" si="0"/>
        <v>-57.054269163282683</v>
      </c>
      <c r="V14" s="93">
        <f>(U14+W14*K14)/B14</f>
        <v>-238.1326822043109</v>
      </c>
      <c r="W14" s="9">
        <f t="shared" si="1"/>
        <v>8</v>
      </c>
    </row>
    <row r="15" spans="1:23">
      <c r="A15" s="99">
        <v>9</v>
      </c>
      <c r="B15" s="97">
        <f>C15*B4</f>
        <v>0.21315702806411582</v>
      </c>
      <c r="C15" s="97">
        <f>1/(1-D4*B4/(1-D4*B4/(1-D4*B4/(1-D4*B4/(1-D4*B4/(1-D4*B4/(1-D4*B4/(1-D4*B4))))))))</f>
        <v>1.2131563132588019</v>
      </c>
      <c r="D15" s="150">
        <f>C15*D4*C14</f>
        <v>1.2131522450346055</v>
      </c>
      <c r="E15" s="1">
        <f>D15*D4*C13</f>
        <v>1.2131331594744226</v>
      </c>
      <c r="F15" s="1">
        <f>E15*D4*C12</f>
        <v>1.2130436219784604</v>
      </c>
      <c r="G15" s="1">
        <f>F15*D4*C11</f>
        <v>1.2126235681206423</v>
      </c>
      <c r="H15" s="1">
        <f>G15*D4*C10</f>
        <v>1.2106529384802531</v>
      </c>
      <c r="I15" s="1">
        <f>H15*D4*C9</f>
        <v>1.2014079783226221</v>
      </c>
      <c r="J15" s="1">
        <f>I15*D4*C8</f>
        <v>1.1580364149580653</v>
      </c>
      <c r="K15" s="1">
        <f>J15*D4</f>
        <v>0.95456420127489239</v>
      </c>
      <c r="L15" s="1">
        <f>K15*D4</f>
        <v>0.7868429719358776</v>
      </c>
      <c r="M15" s="268"/>
      <c r="N15" s="97">
        <f>B15+L15</f>
        <v>0.99999999999999345</v>
      </c>
      <c r="R15" s="196">
        <f>B15-L15</f>
        <v>-0.57368594387176175</v>
      </c>
      <c r="S15" s="93">
        <f>SUM(C15:K15)*$B$4*$F$4</f>
        <v>-7.0731183759541656</v>
      </c>
      <c r="T15" s="268">
        <f>SUM(C15:K15)*$D$4*$H$4</f>
        <v>-57.362846782513785</v>
      </c>
      <c r="U15" s="272">
        <f t="shared" si="0"/>
        <v>-64.435965158467951</v>
      </c>
      <c r="V15" s="93">
        <f>(U15+W15*L15)/B15</f>
        <v>-269.07101741816996</v>
      </c>
      <c r="W15" s="9">
        <f t="shared" si="1"/>
        <v>9</v>
      </c>
    </row>
    <row r="16" spans="1:23" ht="17" thickBot="1">
      <c r="A16" s="100">
        <v>10</v>
      </c>
      <c r="B16" s="151">
        <f>C16*B4</f>
        <v>0.21315714795212351</v>
      </c>
      <c r="C16" s="151">
        <f>1/(1-D4*B4/(1-D4*B4/(1-D4*B4/(1-D4*B4/(1-D4*B4/(1-D4*B4/(1-D4*B4/(1-D4*B4/(1-D4*B4)))))))))</f>
        <v>1.2131569955862613</v>
      </c>
      <c r="D16" s="159">
        <f>C16*D4*C15</f>
        <v>1.2131561284151933</v>
      </c>
      <c r="E16" s="111">
        <f>D16*D4*C14</f>
        <v>1.2131520601916168</v>
      </c>
      <c r="F16" s="111">
        <f>E16*D4*C13</f>
        <v>1.213132974634342</v>
      </c>
      <c r="G16" s="111">
        <f>F16*D4*C12</f>
        <v>1.2130434371520225</v>
      </c>
      <c r="H16" s="111">
        <f>G16*D4*C11</f>
        <v>1.2126233833582063</v>
      </c>
      <c r="I16" s="111">
        <f>H16*D4*C10</f>
        <v>1.2106527540180738</v>
      </c>
      <c r="J16" s="111">
        <f>I16*D4*C9</f>
        <v>1.2014077952690592</v>
      </c>
      <c r="K16" s="111">
        <f>J16*D4*C8</f>
        <v>1.158036238512848</v>
      </c>
      <c r="L16" s="111">
        <f>K16*D4</f>
        <v>0.95456405583189441</v>
      </c>
      <c r="M16" s="270">
        <f>L16*D4</f>
        <v>0.78684285204786941</v>
      </c>
      <c r="N16" s="151">
        <f>B16+M16</f>
        <v>0.99999999999999289</v>
      </c>
      <c r="R16" s="197">
        <f>B16-M16</f>
        <v>-0.57368570409574593</v>
      </c>
      <c r="S16" s="94">
        <f>SUM(C16:L16)*$B$4*$F$4</f>
        <v>-7.8834089930803781</v>
      </c>
      <c r="T16" s="270">
        <f>SUM(C16:L16)*$D$4*$H$4</f>
        <v>-63.934287277209215</v>
      </c>
      <c r="U16" s="273">
        <f t="shared" si="0"/>
        <v>-71.817696270289588</v>
      </c>
      <c r="V16" s="94">
        <f>(U16+W16*M16)/B16</f>
        <v>-300.00996149645573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-9.2508222754804788</v>
      </c>
      <c r="F19" s="8">
        <f t="shared" ref="F19:F28" si="4">U7/E19</f>
        <v>0.65775090562517557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-71.298119090814509</v>
      </c>
      <c r="F20" s="9">
        <f t="shared" si="4"/>
        <v>0.18205712609038016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-447.18601324671658</v>
      </c>
      <c r="F21" s="9">
        <f t="shared" si="4"/>
        <v>4.5186075497546191E-2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-2705.5333024413853</v>
      </c>
      <c r="F22" s="9">
        <f t="shared" si="4"/>
        <v>1.0180428869147967E-2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-16259.078360784946</v>
      </c>
      <c r="F23" s="9">
        <f t="shared" si="4"/>
        <v>2.1473011370716001E-3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-97584.679984630668</v>
      </c>
      <c r="F24" s="9">
        <f t="shared" si="4"/>
        <v>4.333852184841618E-4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-585543.80643078685</v>
      </c>
      <c r="F25" s="9">
        <f t="shared" si="4"/>
        <v>8.4831771578831468E-5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-3513305.615177738</v>
      </c>
      <c r="F26" s="9">
        <f t="shared" si="4"/>
        <v>1.6239483669397862E-5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-21079885.482959032</v>
      </c>
      <c r="F27" s="9">
        <f t="shared" si="4"/>
        <v>3.0567511958524609E-6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-126479376.21936996</v>
      </c>
      <c r="F28" s="10">
        <f t="shared" si="4"/>
        <v>5.6782139837349156E-7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-9.2508222754804788</v>
      </c>
      <c r="F31" s="8">
        <f t="shared" ref="F31:F40" si="8">U7/E31</f>
        <v>0.65775090562517557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-81.483564675216584</v>
      </c>
      <c r="F32" s="9">
        <f t="shared" si="8"/>
        <v>0.15929998532908266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-592.7814594200662</v>
      </c>
      <c r="F33" s="9">
        <f t="shared" si="8"/>
        <v>3.4087741164815541E-2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-4178.4298107202858</v>
      </c>
      <c r="F34" s="9">
        <f t="shared" si="8"/>
        <v>6.5918276927733098E-3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-29287.253047304588</v>
      </c>
      <c r="F35" s="9">
        <f t="shared" si="8"/>
        <v>1.1920932767391424E-3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-205062.73766355569</v>
      </c>
      <c r="F36" s="9">
        <f t="shared" si="8"/>
        <v>2.0623814125233136E-4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-1435511.5694584548</v>
      </c>
      <c r="F37" s="9">
        <f t="shared" si="8"/>
        <v>3.4602799095011819E-5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-10048683.880123632</v>
      </c>
      <c r="F38" s="9">
        <f t="shared" si="8"/>
        <v>5.6777852546577204E-6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-70340935.543333441</v>
      </c>
      <c r="F39" s="9">
        <f t="shared" si="8"/>
        <v>9.1605214887669865E-7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-492386765.05847871</v>
      </c>
      <c r="F40" s="10">
        <f t="shared" si="8"/>
        <v>1.4585626862200509E-7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-9.2508222754804788</v>
      </c>
      <c r="F43" s="8">
        <f t="shared" ref="F43:F52" si="12">U7/E43</f>
        <v>0.65775090562517557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-132.41079259722696</v>
      </c>
      <c r="F44" s="9">
        <f t="shared" si="12"/>
        <v>9.803076020251239E-2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-1632.748932086849</v>
      </c>
      <c r="F45" s="9">
        <f t="shared" si="12"/>
        <v>1.2375804117162331E-2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-19690.850483019349</v>
      </c>
      <c r="F46" s="9">
        <f t="shared" si="12"/>
        <v>1.3987963273789515E-3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-236525.15215390114</v>
      </c>
      <c r="F47" s="9">
        <f t="shared" si="12"/>
        <v>1.4760856143169348E-4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-2838886.9505806398</v>
      </c>
      <c r="F48" s="9">
        <f t="shared" si="12"/>
        <v>1.4897302566837402E-5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-34068124.032158948</v>
      </c>
      <c r="F49" s="9">
        <f t="shared" si="12"/>
        <v>1.4580409062044905E-6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-408821259.48969948</v>
      </c>
      <c r="F50" s="9">
        <f t="shared" si="12"/>
        <v>1.3955798001918783E-7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-4905864743.7056952</v>
      </c>
      <c r="F51" s="9">
        <f t="shared" si="12"/>
        <v>1.3134476493902599E-8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-58870401540.219307</v>
      </c>
      <c r="F52" s="10">
        <f t="shared" si="12"/>
        <v>1.2199287654123592E-9</v>
      </c>
    </row>
  </sheetData>
  <conditionalFormatting sqref="F43:F52">
    <cfRule type="cellIs" dxfId="203" priority="37" operator="equal">
      <formula>MAX($F$43:$F$52)</formula>
    </cfRule>
  </conditionalFormatting>
  <conditionalFormatting sqref="F19:F28">
    <cfRule type="cellIs" dxfId="202" priority="35" operator="equal">
      <formula>MAX($F$19:$F$28)</formula>
    </cfRule>
  </conditionalFormatting>
  <conditionalFormatting sqref="E31:E40">
    <cfRule type="cellIs" dxfId="201" priority="31" stopIfTrue="1" operator="lessThan">
      <formula>0</formula>
    </cfRule>
    <cfRule type="cellIs" dxfId="200" priority="32" operator="equal">
      <formula>MIN($E$31:$E$40)</formula>
    </cfRule>
  </conditionalFormatting>
  <conditionalFormatting sqref="E19:E28">
    <cfRule type="cellIs" dxfId="199" priority="27" stopIfTrue="1" operator="lessThan">
      <formula>0</formula>
    </cfRule>
    <cfRule type="cellIs" dxfId="198" priority="28" operator="equal">
      <formula>MIN($E$19:$E$28)</formula>
    </cfRule>
  </conditionalFormatting>
  <conditionalFormatting sqref="E43:E52">
    <cfRule type="cellIs" dxfId="197" priority="23" stopIfTrue="1" operator="lessThan">
      <formula>0</formula>
    </cfRule>
    <cfRule type="cellIs" dxfId="196" priority="24" operator="equal">
      <formula>MIN($E$43:$E$52)</formula>
    </cfRule>
  </conditionalFormatting>
  <conditionalFormatting sqref="F31:F40">
    <cfRule type="cellIs" dxfId="195" priority="13" operator="lessThanOrEqual">
      <formula>0</formula>
    </cfRule>
    <cfRule type="cellIs" dxfId="194" priority="14" operator="equal">
      <formula>MAX($F$31:$F$40)</formula>
    </cfRule>
  </conditionalFormatting>
  <conditionalFormatting sqref="R7:R16">
    <cfRule type="cellIs" dxfId="193" priority="7" operator="lessThanOrEqual">
      <formula>0</formula>
    </cfRule>
    <cfRule type="cellIs" dxfId="192" priority="8" operator="greaterThan">
      <formula>0</formula>
    </cfRule>
  </conditionalFormatting>
  <conditionalFormatting sqref="S7:T16">
    <cfRule type="cellIs" dxfId="191" priority="1" operator="lessThanOrEqual">
      <formula>0</formula>
    </cfRule>
    <cfRule type="cellIs" dxfId="190" priority="2" operator="greaterThan">
      <formula>0</formula>
    </cfRule>
  </conditionalFormatting>
  <conditionalFormatting sqref="U7:U16">
    <cfRule type="cellIs" dxfId="189" priority="3" operator="lessThanOrEqual">
      <formula>0</formula>
    </cfRule>
    <cfRule type="cellIs" dxfId="188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</v>
      </c>
    </row>
    <row r="2" spans="1:23">
      <c r="A2" t="s">
        <v>40</v>
      </c>
      <c r="B2" s="155" t="s">
        <v>125</v>
      </c>
      <c r="C2" s="161">
        <f>Analysis!B43</f>
        <v>0.18333150537727214</v>
      </c>
      <c r="D2" s="155" t="s">
        <v>126</v>
      </c>
      <c r="E2" s="161">
        <f>Analysis!J43</f>
        <v>0.81666849462272684</v>
      </c>
      <c r="F2" s="155" t="s">
        <v>47</v>
      </c>
      <c r="G2" s="161">
        <f>Analysis!S43</f>
        <v>-4.848834826453194</v>
      </c>
      <c r="H2" t="s">
        <v>156</v>
      </c>
      <c r="I2" s="175">
        <f>Analysis!T43</f>
        <v>-8.3821827834350131</v>
      </c>
      <c r="J2" t="s">
        <v>48</v>
      </c>
      <c r="K2" s="175">
        <f>C2*G2+E2*I2</f>
        <v>-7.734408783459819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0.18333150537727214</v>
      </c>
      <c r="C4" t="s">
        <v>124</v>
      </c>
      <c r="D4">
        <f>$E$2</f>
        <v>0.81666849462272684</v>
      </c>
      <c r="E4" t="s">
        <v>47</v>
      </c>
      <c r="F4">
        <f>G2</f>
        <v>-4.848834826453194</v>
      </c>
      <c r="G4" t="s">
        <v>156</v>
      </c>
      <c r="H4">
        <f>I2</f>
        <v>-8.3821827834350131</v>
      </c>
      <c r="I4" t="s">
        <v>48</v>
      </c>
      <c r="J4">
        <f>K2</f>
        <v>-7.734408783459819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0.18333150537727214</v>
      </c>
      <c r="C7" s="95">
        <v>1</v>
      </c>
      <c r="D7" s="22">
        <f>C7*D4</f>
        <v>0.81666849462272684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</v>
      </c>
      <c r="R7" s="195">
        <f>B7-D7</f>
        <v>-0.63333698924545467</v>
      </c>
      <c r="S7" s="109">
        <f>SUM(C7)*$B$4*$F$4</f>
        <v>-0.88894418805940811</v>
      </c>
      <c r="T7" s="269">
        <f>SUM(C7)*$D$4*$H$4</f>
        <v>-6.8454645954004105</v>
      </c>
      <c r="U7" s="271">
        <f>S7+T7</f>
        <v>-7.734408783459819</v>
      </c>
      <c r="V7" s="109">
        <f>(U7+W7*D7)/B7</f>
        <v>-37.733505076507676</v>
      </c>
      <c r="W7" s="57">
        <f>COUNT(D7:M7)</f>
        <v>1</v>
      </c>
    </row>
    <row r="8" spans="1:23">
      <c r="A8" s="99">
        <v>2</v>
      </c>
      <c r="B8" s="97">
        <f>C8*B4</f>
        <v>0.21561336842050466</v>
      </c>
      <c r="C8" s="97">
        <f>1/(1-B4*D4)</f>
        <v>1.176084645008509</v>
      </c>
      <c r="D8" s="150">
        <f>C8*D4</f>
        <v>0.96047127658800313</v>
      </c>
      <c r="E8" s="1">
        <f>D8*D4</f>
        <v>0.78438663157949318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0.99999999999999778</v>
      </c>
      <c r="R8" s="196">
        <f>B8-E8</f>
        <v>-0.56877326315898857</v>
      </c>
      <c r="S8" s="93">
        <f>SUM(C8:D8)*$B$4*$F$4</f>
        <v>-1.8992789689671319</v>
      </c>
      <c r="T8" s="268">
        <f>SUM(C8:D8)*$D$4*$H$4</f>
        <v>-14.625717917382017</v>
      </c>
      <c r="U8" s="272">
        <f>S8+T8</f>
        <v>-16.52499688634915</v>
      </c>
      <c r="V8" s="93">
        <f>(U8+W8*E8)/B8</f>
        <v>-69.365938358800946</v>
      </c>
      <c r="W8" s="9">
        <f>COUNT(D8:M8)</f>
        <v>2</v>
      </c>
    </row>
    <row r="9" spans="1:23">
      <c r="A9" s="99">
        <v>3</v>
      </c>
      <c r="B9" s="97">
        <f>C9*B4</f>
        <v>0.22251254848766047</v>
      </c>
      <c r="C9" s="97">
        <f>1/(1-D4*B4/(1-D4*B4))</f>
        <v>1.2137169115027933</v>
      </c>
      <c r="D9" s="150">
        <f>C9*D4*C8</f>
        <v>1.1657402314075362</v>
      </c>
      <c r="E9" s="1">
        <f>D9*(D4)</f>
        <v>0.95202331990474187</v>
      </c>
      <c r="F9" s="1">
        <f>E9*D4</f>
        <v>0.77748745151233623</v>
      </c>
      <c r="G9" s="1"/>
      <c r="H9" s="1"/>
      <c r="I9" s="1"/>
      <c r="J9" s="1"/>
      <c r="K9" s="1"/>
      <c r="L9" s="1"/>
      <c r="M9" s="268"/>
      <c r="N9" s="97">
        <f>B9+F9</f>
        <v>0.99999999999999667</v>
      </c>
      <c r="R9" s="196">
        <f>B9-F9</f>
        <v>-0.55497490302467578</v>
      </c>
      <c r="S9" s="93">
        <f>SUM(C9:E9)*$B$4*$F$4</f>
        <v>-2.9615001950529245</v>
      </c>
      <c r="T9" s="268">
        <f>SUM(C9:E9)*$D$4*$H$4</f>
        <v>-22.805531558468743</v>
      </c>
      <c r="U9" s="272">
        <f t="shared" ref="U9:U16" si="0">S9+T9</f>
        <v>-25.767031753521668</v>
      </c>
      <c r="V9" s="93">
        <f>(U9+W9*F9)/B9</f>
        <v>-105.31796772029796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0.22404467742810502</v>
      </c>
      <c r="C10" s="97">
        <f>1/(1-D4*B4/(1-D4*B4/(1-D4*B4)))</f>
        <v>1.2220740617770554</v>
      </c>
      <c r="D10" s="150">
        <f>C10*D4*C9</f>
        <v>1.2113251419610407</v>
      </c>
      <c r="E10" s="1">
        <f>D10*D4*C8</f>
        <v>1.1634430054624649</v>
      </c>
      <c r="F10" s="1">
        <f>E10*D4</f>
        <v>0.95014724785037219</v>
      </c>
      <c r="G10" s="1">
        <f>F10*D4</f>
        <v>0.77595532257189037</v>
      </c>
      <c r="H10" s="1"/>
      <c r="I10" s="1"/>
      <c r="J10" s="1"/>
      <c r="K10" s="1"/>
      <c r="L10" s="1"/>
      <c r="M10" s="268"/>
      <c r="N10" s="97">
        <f>B10+G10</f>
        <v>0.99999999999999534</v>
      </c>
      <c r="R10" s="196">
        <f>B10-G10</f>
        <v>-0.55191064514378541</v>
      </c>
      <c r="S10" s="93">
        <f>SUM(C10:F10)*$B$4*$F$4</f>
        <v>-4.0420198510128316</v>
      </c>
      <c r="T10" s="268">
        <f>SUM(C10:F10)*$D$4*$H$4</f>
        <v>-31.126255343901104</v>
      </c>
      <c r="U10" s="272">
        <f t="shared" si="0"/>
        <v>-35.168275194913932</v>
      </c>
      <c r="V10" s="93">
        <f>(U10+W10*G10)/B10</f>
        <v>-143.11633854776895</v>
      </c>
      <c r="W10" s="9">
        <f t="shared" si="1"/>
        <v>4</v>
      </c>
    </row>
    <row r="11" spans="1:23">
      <c r="A11" s="99">
        <v>5</v>
      </c>
      <c r="B11" s="97">
        <f>C11*B4</f>
        <v>0.22438779097656134</v>
      </c>
      <c r="C11" s="97">
        <f>1/(1-D4*B4/(1-D4*B4/(1-D4*B4/(1-D4*B4))))</f>
        <v>1.2239456088837581</v>
      </c>
      <c r="D11" s="150">
        <f>C11*D4*C10</f>
        <v>1.2215336825108567</v>
      </c>
      <c r="E11" s="1">
        <f>D11*D4*C9</f>
        <v>1.2107895156747017</v>
      </c>
      <c r="F11" s="1">
        <f>E11*D4*C8</f>
        <v>1.1629285517994508</v>
      </c>
      <c r="G11" s="1">
        <f>F11*D4</f>
        <v>0.94972710975184527</v>
      </c>
      <c r="H11" s="1">
        <f>G11*D4</f>
        <v>0.77561220902343275</v>
      </c>
      <c r="I11" s="1"/>
      <c r="J11" s="1"/>
      <c r="K11" s="1"/>
      <c r="L11" s="1"/>
      <c r="M11" s="268"/>
      <c r="N11" s="97">
        <f>B11+H11</f>
        <v>0.99999999999999412</v>
      </c>
      <c r="R11" s="196">
        <f>B11-H11</f>
        <v>-0.55122441804687139</v>
      </c>
      <c r="S11" s="93">
        <f>SUM(C11:G11)*$B$4*$F$4</f>
        <v>-5.1282518777340025</v>
      </c>
      <c r="T11" s="268">
        <f>SUM(C11:G11)*$D$4*$H$4</f>
        <v>-39.490968203481529</v>
      </c>
      <c r="U11" s="272">
        <f t="shared" si="0"/>
        <v>-44.619220081215531</v>
      </c>
      <c r="V11" s="93">
        <f>(U11+W11*H11)/B11</f>
        <v>-181.56584571196223</v>
      </c>
      <c r="W11" s="9">
        <f t="shared" si="1"/>
        <v>5</v>
      </c>
    </row>
    <row r="12" spans="1:23">
      <c r="A12" s="99">
        <v>6</v>
      </c>
      <c r="B12" s="97">
        <f>C12*B4</f>
        <v>0.22446477382611602</v>
      </c>
      <c r="C12" s="97">
        <f>1/(1-D4*B4/(1-D4*B4/(1-D4*B4/(1-D4*B4/(1-D4*B4)))))</f>
        <v>1.2243655195226648</v>
      </c>
      <c r="D12" s="150">
        <f>C12*D4*C11</f>
        <v>1.2238241270148846</v>
      </c>
      <c r="E12" s="1">
        <f>D12*D4*C10</f>
        <v>1.2214124400360553</v>
      </c>
      <c r="F12" s="1">
        <f>E12*D4*C9</f>
        <v>1.2106693396046957</v>
      </c>
      <c r="G12" s="1">
        <f>F12*D4*C8</f>
        <v>1.1628131261360768</v>
      </c>
      <c r="H12" s="1">
        <f>G12*D4</f>
        <v>0.94963284524909686</v>
      </c>
      <c r="I12" s="1">
        <f>H12*D4</f>
        <v>0.77553522617387682</v>
      </c>
      <c r="J12" s="1"/>
      <c r="K12" s="1"/>
      <c r="L12" s="1"/>
      <c r="M12" s="268"/>
      <c r="N12" s="97">
        <f>B12+I12</f>
        <v>0.99999999999999289</v>
      </c>
      <c r="R12" s="196">
        <f>B12-I12</f>
        <v>-0.55107045234776075</v>
      </c>
      <c r="S12" s="93">
        <f>SUM(C12:H12)*$B$4*$F$4</f>
        <v>-6.2161354893059597</v>
      </c>
      <c r="T12" s="268">
        <f>SUM(C12:H12)*$D$4*$H$4</f>
        <v>-47.868399370661251</v>
      </c>
      <c r="U12" s="272">
        <f t="shared" si="0"/>
        <v>-54.084534859967214</v>
      </c>
      <c r="V12" s="93">
        <f>(U12+W12*I12)/B12</f>
        <v>-220.21862344073838</v>
      </c>
      <c r="W12" s="9">
        <f t="shared" si="1"/>
        <v>6</v>
      </c>
    </row>
    <row r="13" spans="1:23">
      <c r="A13" s="99">
        <v>7</v>
      </c>
      <c r="B13" s="97">
        <f>C13*B4</f>
        <v>0.22448205337901878</v>
      </c>
      <c r="C13" s="97">
        <f>1/(1-D4*B4/(1-D4*B4/(1-D4*B4/(1-D4*B4/(1-D4*B4/(1-D4*B4))))))</f>
        <v>1.224459772569173</v>
      </c>
      <c r="D13" s="150">
        <f>C13*D4*C12</f>
        <v>1.224338239667341</v>
      </c>
      <c r="E13" s="1">
        <f>D13*D4*C11</f>
        <v>1.2237968592222244</v>
      </c>
      <c r="F13" s="1">
        <f>E13*D4*C10</f>
        <v>1.221385225977734</v>
      </c>
      <c r="G13" s="1">
        <f>F13*D4*C9</f>
        <v>1.2106423649113522</v>
      </c>
      <c r="H13" s="1">
        <f>G13*D4*C8</f>
        <v>1.1627872177179257</v>
      </c>
      <c r="I13" s="1">
        <f>H13*D4</f>
        <v>0.94961168666024731</v>
      </c>
      <c r="J13" s="1">
        <f>I13*D4</f>
        <v>0.77551794662097273</v>
      </c>
      <c r="K13" s="1"/>
      <c r="L13" s="1"/>
      <c r="M13" s="268"/>
      <c r="N13" s="97">
        <f>B13+J13</f>
        <v>0.99999999999999156</v>
      </c>
      <c r="R13" s="196">
        <f>B13-J13</f>
        <v>-0.5510358932419539</v>
      </c>
      <c r="S13" s="93">
        <f>SUM(C13:I13)*$B$4*$F$4</f>
        <v>-7.3044733871110505</v>
      </c>
      <c r="T13" s="268">
        <f>SUM(C13:I13)*$D$4*$H$4</f>
        <v>-56.249328845571512</v>
      </c>
      <c r="U13" s="272">
        <f t="shared" si="0"/>
        <v>-63.553802232682564</v>
      </c>
      <c r="V13" s="93">
        <f>(U13+W13*J13)/B13</f>
        <v>-258.93017161686578</v>
      </c>
      <c r="W13" s="9">
        <f t="shared" si="1"/>
        <v>7</v>
      </c>
    </row>
    <row r="14" spans="1:23">
      <c r="A14" s="99">
        <v>8</v>
      </c>
      <c r="B14" s="97">
        <f>C14*B4</f>
        <v>0.22448593230913441</v>
      </c>
      <c r="C14" s="97">
        <f>1/(1-D4*B4/(1-D4*B4/(1-D4*B4/(1-D4*B4/(1-D4*B4/(1-D4*B4/(1-D4*B4)))))))</f>
        <v>1.2244809305807633</v>
      </c>
      <c r="D14" s="150">
        <f>C14*D4*C13</f>
        <v>1.2244536481539878</v>
      </c>
      <c r="E14" s="1">
        <f>D14*D4*C12</f>
        <v>1.2243321158600304</v>
      </c>
      <c r="F14" s="1">
        <f>E14*D4*C11</f>
        <v>1.2237907381227517</v>
      </c>
      <c r="G14" s="1">
        <f>F14*D4*C10</f>
        <v>1.2213791169405959</v>
      </c>
      <c r="H14" s="1">
        <f>G14*D4*C9</f>
        <v>1.2106363096070873</v>
      </c>
      <c r="I14" s="1">
        <f>H14*D4*C8</f>
        <v>1.1627814017721081</v>
      </c>
      <c r="J14" s="1">
        <f>I14*D4</f>
        <v>0.94960693696053167</v>
      </c>
      <c r="K14" s="1">
        <f>J14*D4</f>
        <v>0.77551406769085607</v>
      </c>
      <c r="L14" s="1"/>
      <c r="M14" s="268"/>
      <c r="N14" s="97">
        <f>B14+K14</f>
        <v>0.99999999999999045</v>
      </c>
      <c r="R14" s="196">
        <f>B14-K14</f>
        <v>-0.55102813538172168</v>
      </c>
      <c r="S14" s="93">
        <f>SUM(C14:J14)*$B$4*$F$4</f>
        <v>-8.3929320587486114</v>
      </c>
      <c r="T14" s="268">
        <f>SUM(C14:J14)*$D$4*$H$4</f>
        <v>-64.631188359741074</v>
      </c>
      <c r="U14" s="272">
        <f t="shared" si="0"/>
        <v>-73.024120418489687</v>
      </c>
      <c r="V14" s="93">
        <f>(U14+W14*K14)/B14</f>
        <v>-297.6578852386462</v>
      </c>
      <c r="W14" s="9">
        <f t="shared" si="1"/>
        <v>8</v>
      </c>
    </row>
    <row r="15" spans="1:23">
      <c r="A15" s="99">
        <v>9</v>
      </c>
      <c r="B15" s="97">
        <f>C15*B4</f>
        <v>0.22448680307340005</v>
      </c>
      <c r="C15" s="97">
        <f>1/(1-D4*B4/(1-D4*B4/(1-D4*B4/(1-D4*B4/(1-D4*B4/(1-D4*B4/(1-D4*B4/(1-D4*B4))))))))</f>
        <v>1.2244856802513879</v>
      </c>
      <c r="D15" s="150">
        <f>C15*D4*C14</f>
        <v>1.2244795557066195</v>
      </c>
      <c r="E15" s="1">
        <f>D15*D4*C13</f>
        <v>1.2244522733104772</v>
      </c>
      <c r="F15" s="1">
        <f>E15*D4*C12</f>
        <v>1.2243307411529791</v>
      </c>
      <c r="G15" s="1">
        <f>F15*D4*C11</f>
        <v>1.2237893640235713</v>
      </c>
      <c r="H15" s="1">
        <f>G15*D4*C10</f>
        <v>1.2213777455492367</v>
      </c>
      <c r="I15" s="1">
        <f>H15*D4*C9</f>
        <v>1.2106349502779887</v>
      </c>
      <c r="J15" s="1">
        <f>I15*D4*C8</f>
        <v>1.1627800961755534</v>
      </c>
      <c r="K15" s="1">
        <f>J15*D4</f>
        <v>0.94960587072095881</v>
      </c>
      <c r="L15" s="1">
        <f>K15*D4</f>
        <v>0.77551319692658915</v>
      </c>
      <c r="M15" s="268"/>
      <c r="N15" s="97">
        <f>B15+L15</f>
        <v>0.99999999999998923</v>
      </c>
      <c r="R15" s="196">
        <f>B15-L15</f>
        <v>-0.55102639385318908</v>
      </c>
      <c r="S15" s="93">
        <f>SUM(C15:K15)*$B$4*$F$4</f>
        <v>-9.4814220638011797</v>
      </c>
      <c r="T15" s="268">
        <f>SUM(C15:K15)*$D$4*$H$4</f>
        <v>-73.013289162155687</v>
      </c>
      <c r="U15" s="272">
        <f t="shared" si="0"/>
        <v>-82.494711225956863</v>
      </c>
      <c r="V15" s="93">
        <f>(U15+W15*L15)/B15</f>
        <v>-336.38989650953567</v>
      </c>
      <c r="W15" s="9">
        <f t="shared" si="1"/>
        <v>9</v>
      </c>
    </row>
    <row r="16" spans="1:23" ht="17" thickBot="1">
      <c r="A16" s="100">
        <v>10</v>
      </c>
      <c r="B16" s="151">
        <f>C16*B4</f>
        <v>0.22448699854843701</v>
      </c>
      <c r="C16" s="151">
        <f>1/(1-D4*B4/(1-D4*B4/(1-D4*B4/(1-D4*B4/(1-D4*B4/(1-D4*B4/(1-D4*B4/(1-D4*B4/(1-D4*B4)))))))))</f>
        <v>1.2244867464894933</v>
      </c>
      <c r="D16" s="159">
        <f>C16*D4*C15</f>
        <v>1.2244853716088193</v>
      </c>
      <c r="E16" s="111">
        <f>D16*D4*C14</f>
        <v>1.2244792470655945</v>
      </c>
      <c r="F16" s="111">
        <f>E16*D4*C13</f>
        <v>1.224451964676329</v>
      </c>
      <c r="G16" s="111">
        <f>F16*D4*C12</f>
        <v>1.2243304325494642</v>
      </c>
      <c r="H16" s="111">
        <f>G16*D4*C11</f>
        <v>1.2237890555565152</v>
      </c>
      <c r="I16" s="111">
        <f>H16*D4*C10</f>
        <v>1.2213774376900506</v>
      </c>
      <c r="J16" s="111">
        <f>I16*D4*C9</f>
        <v>1.2106346451266201</v>
      </c>
      <c r="K16" s="111">
        <f>J16*D4*C8</f>
        <v>1.1627798030864289</v>
      </c>
      <c r="L16" s="111">
        <f>K16*D4</f>
        <v>0.94960563136430465</v>
      </c>
      <c r="M16" s="270">
        <f>L16*D4</f>
        <v>0.77551300145155078</v>
      </c>
      <c r="N16" s="151">
        <f>B16+M16</f>
        <v>0.99999999999998779</v>
      </c>
      <c r="R16" s="197">
        <f>B16-M16</f>
        <v>-0.55102600290311377</v>
      </c>
      <c r="S16" s="94">
        <f>SUM(C16:L16)*$B$4*$F$4</f>
        <v>-10.569920050571545</v>
      </c>
      <c r="T16" s="270">
        <f>SUM(C16:L16)*$D$4*$H$4</f>
        <v>-81.3954514291339</v>
      </c>
      <c r="U16" s="273">
        <f t="shared" si="0"/>
        <v>-91.965371479705439</v>
      </c>
      <c r="V16" s="94">
        <f>(U16+W16*M16)/B16</f>
        <v>-375.12302275724045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-9.4736295240678796</v>
      </c>
      <c r="F19" s="8">
        <f t="shared" ref="F19:F28" si="4">U7/E19</f>
        <v>0.81641452875167353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-73.843133495288413</v>
      </c>
      <c r="F20" s="9">
        <f t="shared" si="4"/>
        <v>0.22378515244621267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-464.88588690023806</v>
      </c>
      <c r="F21" s="9">
        <f t="shared" si="4"/>
        <v>5.5426573444358251E-2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-2815.6731776665538</v>
      </c>
      <c r="F22" s="9">
        <f t="shared" si="4"/>
        <v>1.24901836881719E-2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-16925.955553744458</v>
      </c>
      <c r="F23" s="9">
        <f t="shared" si="4"/>
        <v>2.636141867414074E-3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-101594.99527053077</v>
      </c>
      <c r="F24" s="9">
        <f t="shared" si="4"/>
        <v>5.3235432233594761E-4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-609619.09037112445</v>
      </c>
      <c r="F25" s="9">
        <f t="shared" si="4"/>
        <v>1.042516601538712E-4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-3657776.9274952672</v>
      </c>
      <c r="F26" s="9">
        <f t="shared" si="4"/>
        <v>1.9964071583909943E-5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-21946741.816549029</v>
      </c>
      <c r="F27" s="9">
        <f t="shared" si="4"/>
        <v>3.7588591470899518E-6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-131680555.21466568</v>
      </c>
      <c r="F28" s="10">
        <f t="shared" si="4"/>
        <v>6.9839750698030904E-7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-9.4736295240678796</v>
      </c>
      <c r="F31" s="8">
        <f t="shared" ref="F31:F40" si="8">U7/E31</f>
        <v>0.81641452875167353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-84.392152566043904</v>
      </c>
      <c r="F32" s="9">
        <f t="shared" si="8"/>
        <v>0.19581200839043608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-616.24408263519922</v>
      </c>
      <c r="F33" s="9">
        <f t="shared" si="8"/>
        <v>4.1813029089603597E-2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-4348.53000411823</v>
      </c>
      <c r="F34" s="9">
        <f t="shared" si="8"/>
        <v>8.087393938091306E-3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-30488.489714494037</v>
      </c>
      <c r="F35" s="9">
        <f t="shared" si="8"/>
        <v>1.4634775451013513E-3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-213489.94397862686</v>
      </c>
      <c r="F36" s="9">
        <f t="shared" si="8"/>
        <v>2.5333528058530845E-4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-1494534.221999204</v>
      </c>
      <c r="F37" s="9">
        <f t="shared" si="8"/>
        <v>4.252415320919725E-5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-10461897.732329886</v>
      </c>
      <c r="F38" s="9">
        <f t="shared" si="8"/>
        <v>6.9800070968794552E-6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-73233526.47015214</v>
      </c>
      <c r="F39" s="9">
        <f t="shared" si="8"/>
        <v>1.126460996789214E-6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-512635059.89147902</v>
      </c>
      <c r="F40" s="10">
        <f t="shared" si="8"/>
        <v>1.7939735042541534E-7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-9.4736295240678796</v>
      </c>
      <c r="F43" s="8">
        <f t="shared" ref="F43:F52" si="12">U7/E43</f>
        <v>0.81641452875167353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-137.13724791982133</v>
      </c>
      <c r="F44" s="9">
        <f t="shared" si="12"/>
        <v>0.12049969747103759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-1697.3740521706366</v>
      </c>
      <c r="F45" s="9">
        <f t="shared" si="12"/>
        <v>1.518052648476054E-2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-20492.447644407159</v>
      </c>
      <c r="F46" s="9">
        <f t="shared" si="12"/>
        <v>1.7161578648469612E-3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-246226.39265675459</v>
      </c>
      <c r="F47" s="9">
        <f t="shared" si="12"/>
        <v>1.8121217469735577E-4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-2955553.129479304</v>
      </c>
      <c r="F48" s="9">
        <f t="shared" si="12"/>
        <v>1.8299293733046707E-5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-35468872.789776996</v>
      </c>
      <c r="F49" s="9">
        <f t="shared" si="12"/>
        <v>1.7918190580615332E-6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-425632476.71106094</v>
      </c>
      <c r="F50" s="9">
        <f t="shared" si="12"/>
        <v>1.715661384271244E-7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-5107605874.0479355</v>
      </c>
      <c r="F51" s="9">
        <f t="shared" si="12"/>
        <v>1.615134629809979E-8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-61291313985.300774</v>
      </c>
      <c r="F52" s="10">
        <f t="shared" si="12"/>
        <v>1.5004633691123197E-9</v>
      </c>
    </row>
  </sheetData>
  <conditionalFormatting sqref="F43:F52">
    <cfRule type="cellIs" dxfId="187" priority="41" operator="equal">
      <formula>MAX($F$43:$F$52)</formula>
    </cfRule>
  </conditionalFormatting>
  <conditionalFormatting sqref="F19:F28">
    <cfRule type="cellIs" dxfId="186" priority="39" operator="equal">
      <formula>MAX($F$19:$F$28)</formula>
    </cfRule>
  </conditionalFormatting>
  <conditionalFormatting sqref="E31:E40">
    <cfRule type="cellIs" dxfId="185" priority="37" stopIfTrue="1" operator="lessThan">
      <formula>0</formula>
    </cfRule>
    <cfRule type="cellIs" dxfId="184" priority="38" operator="equal">
      <formula>MIN($E$31:$E$40)</formula>
    </cfRule>
  </conditionalFormatting>
  <conditionalFormatting sqref="E19:E28">
    <cfRule type="cellIs" dxfId="183" priority="33" stopIfTrue="1" operator="lessThan">
      <formula>0</formula>
    </cfRule>
    <cfRule type="cellIs" dxfId="182" priority="34" operator="equal">
      <formula>MIN($E$19:$E$28)</formula>
    </cfRule>
  </conditionalFormatting>
  <conditionalFormatting sqref="E43:E52">
    <cfRule type="cellIs" dxfId="181" priority="29" stopIfTrue="1" operator="lessThan">
      <formula>0</formula>
    </cfRule>
    <cfRule type="cellIs" dxfId="180" priority="30" operator="equal">
      <formula>MIN($E$43:$E$52)</formula>
    </cfRule>
  </conditionalFormatting>
  <conditionalFormatting sqref="F31:F40">
    <cfRule type="cellIs" dxfId="179" priority="19" operator="lessThanOrEqual">
      <formula>0</formula>
    </cfRule>
    <cfRule type="cellIs" dxfId="178" priority="20" operator="equal">
      <formula>MAX($F$31:$F$40)</formula>
    </cfRule>
  </conditionalFormatting>
  <conditionalFormatting sqref="S7:T16">
    <cfRule type="cellIs" dxfId="177" priority="1" operator="lessThanOrEqual">
      <formula>0</formula>
    </cfRule>
    <cfRule type="cellIs" dxfId="176" priority="2" operator="greaterThan">
      <formula>0</formula>
    </cfRule>
  </conditionalFormatting>
  <conditionalFormatting sqref="U7:U16">
    <cfRule type="cellIs" dxfId="175" priority="3" operator="lessThanOrEqual">
      <formula>0</formula>
    </cfRule>
    <cfRule type="cellIs" dxfId="174" priority="4" operator="greaterThan">
      <formula>0</formula>
    </cfRule>
  </conditionalFormatting>
  <conditionalFormatting sqref="R7:R16">
    <cfRule type="cellIs" dxfId="173" priority="5" operator="lessThanOrEqual">
      <formula>0</formula>
    </cfRule>
    <cfRule type="cellIs" dxfId="172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0.999999999999999</v>
      </c>
    </row>
    <row r="2" spans="1:23">
      <c r="A2" t="s">
        <v>40</v>
      </c>
      <c r="B2" s="155" t="s">
        <v>125</v>
      </c>
      <c r="C2" s="161">
        <f>Analysis!B44</f>
        <v>0.18767939630721811</v>
      </c>
      <c r="D2" s="155" t="s">
        <v>126</v>
      </c>
      <c r="E2" s="161">
        <f>Analysis!K44</f>
        <v>0.81232060369278092</v>
      </c>
      <c r="F2" s="155" t="s">
        <v>47</v>
      </c>
      <c r="G2" s="161">
        <f>Analysis!S44</f>
        <v>-5.9158542198529771</v>
      </c>
      <c r="H2" t="s">
        <v>156</v>
      </c>
      <c r="I2" s="175">
        <f>Analysis!T44</f>
        <v>-10.226739653088011</v>
      </c>
      <c r="J2" t="s">
        <v>48</v>
      </c>
      <c r="K2" s="175">
        <f>C2*G2+E2*I2</f>
        <v>-9.4176752774288683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0.18767939630721811</v>
      </c>
      <c r="C4" t="s">
        <v>124</v>
      </c>
      <c r="D4">
        <f>$E$2</f>
        <v>0.81232060369278092</v>
      </c>
      <c r="E4" t="s">
        <v>47</v>
      </c>
      <c r="F4">
        <f>G2</f>
        <v>-5.9158542198529771</v>
      </c>
      <c r="G4" t="s">
        <v>156</v>
      </c>
      <c r="H4">
        <f>I2</f>
        <v>-10.226739653088011</v>
      </c>
      <c r="I4" t="s">
        <v>48</v>
      </c>
      <c r="J4">
        <f>K2</f>
        <v>-9.4176752774288683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0.18767939630721811</v>
      </c>
      <c r="C7" s="95">
        <v>1</v>
      </c>
      <c r="D7" s="22">
        <f>C7*D4</f>
        <v>0.81232060369278092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0.999999999999999</v>
      </c>
      <c r="R7" s="195">
        <f>B7-D7</f>
        <v>-0.62464120738556284</v>
      </c>
      <c r="S7" s="109">
        <f>SUM(C7)*$B$4*$F$4</f>
        <v>-1.1102839486235154</v>
      </c>
      <c r="T7" s="269">
        <f>SUM(C7)*$D$4*$H$4</f>
        <v>-8.3073913288053536</v>
      </c>
      <c r="U7" s="271">
        <f>S7+T7</f>
        <v>-9.4176752774288683</v>
      </c>
      <c r="V7" s="109">
        <f>(U7+W7*D7)/B7</f>
        <v>-45.851355252921429</v>
      </c>
      <c r="W7" s="57">
        <f>COUNT(D7:M7)</f>
        <v>1</v>
      </c>
    </row>
    <row r="8" spans="1:23">
      <c r="A8" s="99">
        <v>2</v>
      </c>
      <c r="B8" s="97">
        <f>C8*B4</f>
        <v>0.22143907689709677</v>
      </c>
      <c r="C8" s="97">
        <f>1/(1-B4*D4)</f>
        <v>1.1798795246262217</v>
      </c>
      <c r="D8" s="150">
        <f>C8*D4</f>
        <v>0.95844044772912373</v>
      </c>
      <c r="E8" s="1">
        <f>D8*D4</f>
        <v>0.77856092310290104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0.99999999999999778</v>
      </c>
      <c r="R8" s="196">
        <f>B8-E8</f>
        <v>-0.55712184620580429</v>
      </c>
      <c r="S8" s="93">
        <f>SUM(C8:D8)*$B$4*$F$4</f>
        <v>-2.3741423423272199</v>
      </c>
      <c r="T8" s="268">
        <f>SUM(C8:D8)*$D$4*$H$4</f>
        <v>-17.763860796556102</v>
      </c>
      <c r="U8" s="272">
        <f>S8+T8</f>
        <v>-20.13800313888332</v>
      </c>
      <c r="V8" s="93">
        <f>(U8+W8*E8)/B8</f>
        <v>-83.909676435799511</v>
      </c>
      <c r="W8" s="9">
        <f>COUNT(D8:M8)</f>
        <v>2</v>
      </c>
    </row>
    <row r="9" spans="1:23">
      <c r="A9" s="99">
        <v>3</v>
      </c>
      <c r="B9" s="97">
        <f>C9*B4</f>
        <v>0.228843690582998</v>
      </c>
      <c r="C9" s="97">
        <f>1/(1-D4*B4/(1-D4*B4))</f>
        <v>1.2193330492623538</v>
      </c>
      <c r="D9" s="150">
        <f>C9*D4*C8</f>
        <v>1.1686581136659282</v>
      </c>
      <c r="E9" s="1">
        <f>D9*(D4)</f>
        <v>0.94932506440357334</v>
      </c>
      <c r="F9" s="1">
        <f>E9*D4</f>
        <v>0.77115630941699886</v>
      </c>
      <c r="G9" s="1"/>
      <c r="H9" s="1"/>
      <c r="I9" s="1"/>
      <c r="J9" s="1"/>
      <c r="K9" s="1"/>
      <c r="L9" s="1"/>
      <c r="M9" s="268"/>
      <c r="N9" s="97">
        <f>B9+F9</f>
        <v>0.99999999999999689</v>
      </c>
      <c r="R9" s="196">
        <f>B9-F9</f>
        <v>-0.54231261883400084</v>
      </c>
      <c r="S9" s="93">
        <f>SUM(C9:E9)*$B$4*$F$4</f>
        <v>-3.7053686386873461</v>
      </c>
      <c r="T9" s="268">
        <f>SUM(C9:E9)*$D$4*$H$4</f>
        <v>-27.724391888418051</v>
      </c>
      <c r="U9" s="272">
        <f t="shared" ref="U9:U16" si="0">S9+T9</f>
        <v>-31.429760527105397</v>
      </c>
      <c r="V9" s="93">
        <f>(U9+W9*F9)/B9</f>
        <v>-127.23222355258417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0.23053447446487443</v>
      </c>
      <c r="C10" s="97">
        <f>1/(1-D4*B4/(1-D4*B4/(1-D4*B4)))</f>
        <v>1.2283419437661955</v>
      </c>
      <c r="D10" s="150">
        <f>C10*D4*C9</f>
        <v>1.2166596241199308</v>
      </c>
      <c r="E10" s="1">
        <f>D10*D4*C8</f>
        <v>1.166095794875454</v>
      </c>
      <c r="F10" s="1">
        <f>E10*D4</f>
        <v>0.94724364005684203</v>
      </c>
      <c r="G10" s="1">
        <f>F10*D4</f>
        <v>0.76946552553512115</v>
      </c>
      <c r="H10" s="1"/>
      <c r="I10" s="1"/>
      <c r="J10" s="1"/>
      <c r="K10" s="1"/>
      <c r="L10" s="1"/>
      <c r="M10" s="268"/>
      <c r="N10" s="97">
        <f>B10+G10</f>
        <v>0.99999999999999556</v>
      </c>
      <c r="R10" s="196">
        <f>B10-G10</f>
        <v>-0.53893105107024675</v>
      </c>
      <c r="S10" s="93">
        <f>SUM(C10:F10)*$B$4*$F$4</f>
        <v>-5.0610528477817125</v>
      </c>
      <c r="T10" s="268">
        <f>SUM(C10:F10)*$D$4*$H$4</f>
        <v>-37.867922520551659</v>
      </c>
      <c r="U10" s="272">
        <f t="shared" si="0"/>
        <v>-42.928975368333369</v>
      </c>
      <c r="V10" s="93">
        <f>(U10+W10*G10)/B10</f>
        <v>-172.86400812154812</v>
      </c>
      <c r="W10" s="9">
        <f t="shared" si="1"/>
        <v>4</v>
      </c>
    </row>
    <row r="11" spans="1:23">
      <c r="A11" s="99">
        <v>5</v>
      </c>
      <c r="B11" s="97">
        <f>C11*B4</f>
        <v>0.23092406108773611</v>
      </c>
      <c r="C11" s="97">
        <f>1/(1-D4*B4/(1-D4*B4/(1-D4*B4/(1-D4*B4))))</f>
        <v>1.2304177529947373</v>
      </c>
      <c r="D11" s="150">
        <f>C11*D4*C10</f>
        <v>1.2277200242990953</v>
      </c>
      <c r="E11" s="1">
        <f>D11*D4*C9</f>
        <v>1.2160436195058126</v>
      </c>
      <c r="F11" s="1">
        <f>E11*D4*C8</f>
        <v>1.1655053911372952</v>
      </c>
      <c r="G11" s="1">
        <f>F11*D4</f>
        <v>0.94676404293583838</v>
      </c>
      <c r="H11" s="1">
        <f>G11*D4</f>
        <v>0.76907593891225823</v>
      </c>
      <c r="I11" s="1"/>
      <c r="J11" s="1"/>
      <c r="K11" s="1"/>
      <c r="L11" s="1"/>
      <c r="M11" s="268"/>
      <c r="N11" s="97">
        <f>B11+H11</f>
        <v>0.99999999999999434</v>
      </c>
      <c r="R11" s="196">
        <f>B11-H11</f>
        <v>-0.53815187782452212</v>
      </c>
      <c r="S11" s="93">
        <f>SUM(C11:G11)*$B$4*$F$4</f>
        <v>-6.4246034770172509</v>
      </c>
      <c r="T11" s="268">
        <f>SUM(C11:G11)*$D$4*$H$4</f>
        <v>-48.070311456951053</v>
      </c>
      <c r="U11" s="272">
        <f t="shared" si="0"/>
        <v>-54.494914933968303</v>
      </c>
      <c r="V11" s="93">
        <f>(U11+W11*H11)/B11</f>
        <v>-219.33416119926753</v>
      </c>
      <c r="W11" s="9">
        <f t="shared" si="1"/>
        <v>5</v>
      </c>
    </row>
    <row r="12" spans="1:23">
      <c r="A12" s="99">
        <v>6</v>
      </c>
      <c r="B12" s="97">
        <f>C12*B4</f>
        <v>0.23101401549015141</v>
      </c>
      <c r="C12" s="97">
        <f>1/(1-D4*B4/(1-D4*B4/(1-D4*B4/(1-D4*B4/(1-D4*B4)))))</f>
        <v>1.2308970512245123</v>
      </c>
      <c r="D12" s="150">
        <f>C12*D4*C11</f>
        <v>1.2302738380858276</v>
      </c>
      <c r="E12" s="1">
        <f>D12*D4*C10</f>
        <v>1.2275764249280414</v>
      </c>
      <c r="F12" s="1">
        <f>E12*D4*C9</f>
        <v>1.2159013858568706</v>
      </c>
      <c r="G12" s="1">
        <f>F12*D4*C8</f>
        <v>1.1653690686551212</v>
      </c>
      <c r="H12" s="1">
        <f>G12*D4</f>
        <v>0.94665330537482195</v>
      </c>
      <c r="I12" s="1">
        <f>H12*D4</f>
        <v>0.7689859845098419</v>
      </c>
      <c r="J12" s="1"/>
      <c r="K12" s="1"/>
      <c r="L12" s="1"/>
      <c r="M12" s="268"/>
      <c r="N12" s="97">
        <f>B12+I12</f>
        <v>0.99999999999999334</v>
      </c>
      <c r="R12" s="196">
        <f>B12-I12</f>
        <v>-0.53797196901969047</v>
      </c>
      <c r="S12" s="93">
        <f>SUM(C12:H12)*$B$4*$F$4</f>
        <v>-7.7904972663721264</v>
      </c>
      <c r="T12" s="268">
        <f>SUM(C12:H12)*$D$4*$H$4</f>
        <v>-58.290232438266997</v>
      </c>
      <c r="U12" s="272">
        <f t="shared" si="0"/>
        <v>-66.080729704639126</v>
      </c>
      <c r="V12" s="93">
        <f>(U12+W12*I12)/B12</f>
        <v>-266.07395948320948</v>
      </c>
      <c r="W12" s="9">
        <f t="shared" si="1"/>
        <v>6</v>
      </c>
    </row>
    <row r="13" spans="1:23">
      <c r="A13" s="99">
        <v>7</v>
      </c>
      <c r="B13" s="97">
        <f>C13*B4</f>
        <v>0.2310347956563106</v>
      </c>
      <c r="C13" s="97">
        <f>1/(1-D4*B4/(1-D4*B4/(1-D4*B4/(1-D4*B4/(1-D4*B4/(1-D4*B4))))))</f>
        <v>1.2310077728410993</v>
      </c>
      <c r="D13" s="150">
        <f>C13*D4*C12</f>
        <v>1.2308637889209515</v>
      </c>
      <c r="E13" s="1">
        <f>D13*D4*C11</f>
        <v>1.2302405926232403</v>
      </c>
      <c r="F13" s="1">
        <f>E13*D4*C10</f>
        <v>1.2275432523571514</v>
      </c>
      <c r="G13" s="1">
        <f>F13*D4*C9</f>
        <v>1.2158685287784039</v>
      </c>
      <c r="H13" s="1">
        <f>G13*D4*C8</f>
        <v>1.1653375771021244</v>
      </c>
      <c r="I13" s="1">
        <f>H13*D4</f>
        <v>0.94662772413748031</v>
      </c>
      <c r="J13" s="1">
        <f>I13*D4</f>
        <v>0.76896520434368132</v>
      </c>
      <c r="K13" s="1"/>
      <c r="L13" s="1"/>
      <c r="M13" s="268"/>
      <c r="N13" s="97">
        <f>B13+J13</f>
        <v>0.9999999999999919</v>
      </c>
      <c r="R13" s="196">
        <f>B13-J13</f>
        <v>-0.53793040868737074</v>
      </c>
      <c r="S13" s="93">
        <f>SUM(C13:I13)*$B$4*$F$4</f>
        <v>-9.1570549160203374</v>
      </c>
      <c r="T13" s="268">
        <f>SUM(C13:I13)*$D$4*$H$4</f>
        <v>-68.515120569879258</v>
      </c>
      <c r="U13" s="272">
        <f t="shared" si="0"/>
        <v>-77.672175485899601</v>
      </c>
      <c r="V13" s="93">
        <f>(U13+W13*J13)/B13</f>
        <v>-312.8940766265884</v>
      </c>
      <c r="W13" s="9">
        <f t="shared" si="1"/>
        <v>7</v>
      </c>
    </row>
    <row r="14" spans="1:23">
      <c r="A14" s="99">
        <v>8</v>
      </c>
      <c r="B14" s="97">
        <f>C14*B4</f>
        <v>0.231039596567779</v>
      </c>
      <c r="C14" s="97">
        <f>1/(1-D4*B4/(1-D4*B4/(1-D4*B4/(1-D4*B4/(1-D4*B4/(1-D4*B4/(1-D4*B4)))))))</f>
        <v>1.2310333532274542</v>
      </c>
      <c r="D14" s="150">
        <f>C14*D4*C13</f>
        <v>1.2310000872406295</v>
      </c>
      <c r="E14" s="1">
        <f>D14*D4*C12</f>
        <v>1.2308561042194224</v>
      </c>
      <c r="F14" s="1">
        <f>E14*D4*C11</f>
        <v>1.2302329118125377</v>
      </c>
      <c r="G14" s="1">
        <f>F14*D4*C10</f>
        <v>1.2275355883868622</v>
      </c>
      <c r="H14" s="1">
        <f>G14*D4*C9</f>
        <v>1.2158609376973872</v>
      </c>
      <c r="I14" s="1">
        <f>H14*D4*C8</f>
        <v>1.1653303015030361</v>
      </c>
      <c r="J14" s="1">
        <f>I14*D4</f>
        <v>0.9466218140184367</v>
      </c>
      <c r="K14" s="1">
        <f>J14*D4</f>
        <v>0.76896040343221184</v>
      </c>
      <c r="L14" s="1"/>
      <c r="M14" s="268"/>
      <c r="N14" s="97">
        <f>B14+K14</f>
        <v>0.9999999999999909</v>
      </c>
      <c r="R14" s="196">
        <f>B14-K14</f>
        <v>-0.53792080686443278</v>
      </c>
      <c r="S14" s="93">
        <f>SUM(C14:J14)*$B$4*$F$4</f>
        <v>-10.523794317718739</v>
      </c>
      <c r="T14" s="268">
        <f>SUM(C14:J14)*$D$4*$H$4</f>
        <v>-78.741368610736004</v>
      </c>
      <c r="U14" s="272">
        <f t="shared" si="0"/>
        <v>-89.265162928454743</v>
      </c>
      <c r="V14" s="93">
        <f>(U14+W14*K14)/B14</f>
        <v>-359.73694957788086</v>
      </c>
      <c r="W14" s="9">
        <f t="shared" si="1"/>
        <v>8</v>
      </c>
    </row>
    <row r="15" spans="1:23">
      <c r="A15" s="99">
        <v>9</v>
      </c>
      <c r="B15" s="97">
        <f>C15*B4</f>
        <v>0.23104070576682781</v>
      </c>
      <c r="C15" s="97">
        <f>1/(1-D4*B4/(1-D4*B4/(1-D4*B4/(1-D4*B4/(1-D4*B4/(1-D4*B4/(1-D4*B4/(1-D4*B4))))))))</f>
        <v>1.2310392633010725</v>
      </c>
      <c r="D15" s="150">
        <f>C15*D4*C14</f>
        <v>1.2310315775039971</v>
      </c>
      <c r="E15" s="1">
        <f>D15*D4*C13</f>
        <v>1.2309983115651575</v>
      </c>
      <c r="F15" s="1">
        <f>E15*D4*C12</f>
        <v>1.2308543287516407</v>
      </c>
      <c r="G15" s="1">
        <f>F15*D4*C11</f>
        <v>1.2302311372436898</v>
      </c>
      <c r="H15" s="1">
        <f>G15*D4*C10</f>
        <v>1.2275338177088109</v>
      </c>
      <c r="I15" s="1">
        <f>H15*D4*C9</f>
        <v>1.2158591838596198</v>
      </c>
      <c r="J15" s="1">
        <f>I15*D4*C8</f>
        <v>1.165328620553981</v>
      </c>
      <c r="K15" s="1">
        <f>J15*D4</f>
        <v>0.9466204485488855</v>
      </c>
      <c r="L15" s="1">
        <f>K15*D4</f>
        <v>0.76895929423316167</v>
      </c>
      <c r="M15" s="268"/>
      <c r="N15" s="97">
        <f>B15+L15</f>
        <v>0.99999999999998945</v>
      </c>
      <c r="R15" s="196">
        <f>B15-L15</f>
        <v>-0.53791858846633389</v>
      </c>
      <c r="S15" s="93">
        <f>SUM(C15:K15)*$B$4*$F$4</f>
        <v>-11.890582271674305</v>
      </c>
      <c r="T15" s="268">
        <f>SUM(C15:K15)*$D$4*$H$4</f>
        <v>-88.967979930374426</v>
      </c>
      <c r="U15" s="272">
        <f t="shared" si="0"/>
        <v>-100.85856220204873</v>
      </c>
      <c r="V15" s="93">
        <f>(U15+W15*L15)/B15</f>
        <v>-406.58605262725797</v>
      </c>
      <c r="W15" s="9">
        <f t="shared" si="1"/>
        <v>9</v>
      </c>
    </row>
    <row r="16" spans="1:23" ht="17" thickBot="1">
      <c r="A16" s="100">
        <v>10</v>
      </c>
      <c r="B16" s="151">
        <f>C16*B4</f>
        <v>0.23104096203687349</v>
      </c>
      <c r="C16" s="151">
        <f>1/(1-D4*B4/(1-D4*B4/(1-D4*B4/(1-D4*B4/(1-D4*B4/(1-D4*B4/(1-D4*B4/(1-D4*B4/(1-D4*B4)))))))))</f>
        <v>1.2310406287681974</v>
      </c>
      <c r="D16" s="159">
        <f>C16*D4*C15</f>
        <v>1.2310388530342455</v>
      </c>
      <c r="E16" s="111">
        <f>D16*D4*C14</f>
        <v>1.2310311672397314</v>
      </c>
      <c r="F16" s="111">
        <f>E16*D4*C13</f>
        <v>1.2309979013119783</v>
      </c>
      <c r="G16" s="111">
        <f>F16*D4*C12</f>
        <v>1.2308539185464467</v>
      </c>
      <c r="H16" s="111">
        <f>G16*D4*C11</f>
        <v>1.2302307272461859</v>
      </c>
      <c r="I16" s="111">
        <f>H16*D4*C10</f>
        <v>1.227533408610239</v>
      </c>
      <c r="J16" s="111">
        <f>I16*D4*C9</f>
        <v>1.2158587786518378</v>
      </c>
      <c r="K16" s="111">
        <f>J16*D4*C8</f>
        <v>1.1653282321864531</v>
      </c>
      <c r="L16" s="111">
        <f>K16*D4</f>
        <v>0.94662013306994075</v>
      </c>
      <c r="M16" s="270">
        <f>L16*D4</f>
        <v>0.76895903796311482</v>
      </c>
      <c r="N16" s="151">
        <f>B16+M16</f>
        <v>0.99999999999998834</v>
      </c>
      <c r="R16" s="197">
        <f>B16-M16</f>
        <v>-0.5379180759262413</v>
      </c>
      <c r="S16" s="94">
        <f>SUM(C16:L16)*$B$4*$F$4</f>
        <v>-13.257382959140406</v>
      </c>
      <c r="T16" s="270">
        <f>SUM(C16:L16)*$D$4*$H$4</f>
        <v>-99.194686524969427</v>
      </c>
      <c r="U16" s="273">
        <f t="shared" si="0"/>
        <v>-112.45206948410983</v>
      </c>
      <c r="V16" s="94">
        <f>(U16+W16*M16)/B16</f>
        <v>-453.43681995125553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-9.605514220096067</v>
      </c>
      <c r="F19" s="8">
        <f t="shared" ref="F19:F28" si="4">U7/E19</f>
        <v>0.98044467600972229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-75.387458391794851</v>
      </c>
      <c r="F20" s="9">
        <f t="shared" si="4"/>
        <v>0.26712670208649897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-475.74035904735695</v>
      </c>
      <c r="F21" s="9">
        <f t="shared" si="4"/>
        <v>6.6064944731705558E-2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-2883.485738878765</v>
      </c>
      <c r="F22" s="9">
        <f t="shared" si="4"/>
        <v>1.4887875042872997E-2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-17337.113154220526</v>
      </c>
      <c r="F23" s="9">
        <f t="shared" si="4"/>
        <v>3.1432519618009259E-3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-104068.61922939862</v>
      </c>
      <c r="F24" s="9">
        <f t="shared" si="4"/>
        <v>6.3497267662384629E-4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-624471.1110860958</v>
      </c>
      <c r="F25" s="9">
        <f t="shared" si="4"/>
        <v>1.2438073452398815E-4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-3746904.7009887416</v>
      </c>
      <c r="F26" s="9">
        <f t="shared" si="4"/>
        <v>2.3823707847413159E-5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-22481532.074359365</v>
      </c>
      <c r="F27" s="9">
        <f t="shared" si="4"/>
        <v>4.4862850925128863E-6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-134889332.12564</v>
      </c>
      <c r="F28" s="10">
        <f t="shared" si="4"/>
        <v>8.3366169668160691E-7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-9.605514220096067</v>
      </c>
      <c r="F31" s="8">
        <f t="shared" ref="F31:F40" si="8">U7/E31</f>
        <v>0.98044467600972229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-86.157095304908395</v>
      </c>
      <c r="F32" s="9">
        <f t="shared" si="8"/>
        <v>0.23373586432568663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-630.63256896975224</v>
      </c>
      <c r="F33" s="9">
        <f t="shared" si="8"/>
        <v>4.9838467078304194E-2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-4453.2598283841935</v>
      </c>
      <c r="F34" s="9">
        <f t="shared" si="8"/>
        <v>9.6398990902602649E-3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-31229.102215415882</v>
      </c>
      <c r="F35" s="9">
        <f t="shared" si="8"/>
        <v>1.7450042129955156E-3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-218687.97404887452</v>
      </c>
      <c r="F36" s="9">
        <f t="shared" si="8"/>
        <v>3.0216901497231286E-4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-1530945.2425445952</v>
      </c>
      <c r="F37" s="9">
        <f t="shared" si="8"/>
        <v>5.0734783535954637E-5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-10716819.142214088</v>
      </c>
      <c r="F38" s="9">
        <f t="shared" si="8"/>
        <v>8.3294456819593786E-6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-75018054.525783628</v>
      </c>
      <c r="F39" s="9">
        <f t="shared" si="8"/>
        <v>1.3444571822025022E-6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-525126893.18648714</v>
      </c>
      <c r="F40" s="10">
        <f t="shared" si="8"/>
        <v>2.1414265950415718E-7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-9.605514220096067</v>
      </c>
      <c r="F43" s="8">
        <f t="shared" ref="F43:F52" si="12">U7/E43</f>
        <v>0.98044467600972229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-140.00527987047616</v>
      </c>
      <c r="F44" s="9">
        <f t="shared" si="12"/>
        <v>0.14383745496965328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-1737.0054969868615</v>
      </c>
      <c r="F45" s="9">
        <f t="shared" si="12"/>
        <v>1.8094220531613626E-2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-20985.986941260511</v>
      </c>
      <c r="F46" s="9">
        <f t="shared" si="12"/>
        <v>2.0456019289676955E-3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-252207.61200104342</v>
      </c>
      <c r="F47" s="9">
        <f t="shared" si="12"/>
        <v>2.1607165026304935E-4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-3027514.6174770063</v>
      </c>
      <c r="F48" s="9">
        <f t="shared" si="12"/>
        <v>2.1826725236328607E-5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-36332993.421382792</v>
      </c>
      <c r="F49" s="9">
        <f t="shared" si="12"/>
        <v>2.1377862975690785E-6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-436003714.68640327</v>
      </c>
      <c r="F50" s="9">
        <f t="shared" si="12"/>
        <v>2.047348678959282E-7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-5232066164.5552025</v>
      </c>
      <c r="F51" s="9">
        <f t="shared" si="12"/>
        <v>1.927700434778869E-8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-62784853808.539665</v>
      </c>
      <c r="F52" s="10">
        <f t="shared" si="12"/>
        <v>1.7910700218722925E-9</v>
      </c>
    </row>
  </sheetData>
  <conditionalFormatting sqref="F43:F52">
    <cfRule type="cellIs" dxfId="171" priority="41" operator="equal">
      <formula>MAX($F$43:$F$52)</formula>
    </cfRule>
  </conditionalFormatting>
  <conditionalFormatting sqref="F19:F28">
    <cfRule type="cellIs" dxfId="170" priority="39" operator="equal">
      <formula>MAX($F$19:$F$28)</formula>
    </cfRule>
  </conditionalFormatting>
  <conditionalFormatting sqref="E31:E40">
    <cfRule type="cellIs" dxfId="169" priority="37" stopIfTrue="1" operator="lessThan">
      <formula>0</formula>
    </cfRule>
    <cfRule type="cellIs" dxfId="168" priority="38" operator="equal">
      <formula>MIN($E$31:$E$40)</formula>
    </cfRule>
  </conditionalFormatting>
  <conditionalFormatting sqref="E19:E28">
    <cfRule type="cellIs" dxfId="167" priority="33" stopIfTrue="1" operator="lessThan">
      <formula>0</formula>
    </cfRule>
    <cfRule type="cellIs" dxfId="166" priority="34" operator="equal">
      <formula>MIN($E$19:$E$28)</formula>
    </cfRule>
  </conditionalFormatting>
  <conditionalFormatting sqref="E43:E52">
    <cfRule type="cellIs" dxfId="165" priority="29" stopIfTrue="1" operator="lessThan">
      <formula>0</formula>
    </cfRule>
    <cfRule type="cellIs" dxfId="164" priority="30" operator="equal">
      <formula>MIN($E$43:$E$52)</formula>
    </cfRule>
  </conditionalFormatting>
  <conditionalFormatting sqref="F31:F40">
    <cfRule type="cellIs" dxfId="163" priority="19" operator="lessThanOrEqual">
      <formula>0</formula>
    </cfRule>
    <cfRule type="cellIs" dxfId="162" priority="20" operator="equal">
      <formula>MAX($F$31:$F$40)</formula>
    </cfRule>
  </conditionalFormatting>
  <conditionalFormatting sqref="S7:T16">
    <cfRule type="cellIs" dxfId="161" priority="1" operator="lessThanOrEqual">
      <formula>0</formula>
    </cfRule>
    <cfRule type="cellIs" dxfId="160" priority="2" operator="greaterThan">
      <formula>0</formula>
    </cfRule>
  </conditionalFormatting>
  <conditionalFormatting sqref="U7:U16">
    <cfRule type="cellIs" dxfId="159" priority="3" operator="lessThanOrEqual">
      <formula>0</formula>
    </cfRule>
    <cfRule type="cellIs" dxfId="158" priority="4" operator="greaterThan">
      <formula>0</formula>
    </cfRule>
  </conditionalFormatting>
  <conditionalFormatting sqref="R7:R16">
    <cfRule type="cellIs" dxfId="157" priority="5" operator="lessThanOrEqual">
      <formula>0</formula>
    </cfRule>
    <cfRule type="cellIs" dxfId="156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4"/>
  <sheetViews>
    <sheetView topLeftCell="A14"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 t="s">
        <v>53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0.99999999999999878</v>
      </c>
    </row>
    <row r="2" spans="1:23">
      <c r="A2" t="s">
        <v>40</v>
      </c>
      <c r="B2" s="155" t="s">
        <v>125</v>
      </c>
      <c r="C2" s="161">
        <f>Analysis!B45</f>
        <v>0.19017344607639805</v>
      </c>
      <c r="D2" s="155" t="s">
        <v>126</v>
      </c>
      <c r="E2" s="161">
        <f>Analysis!L45</f>
        <v>0.8098265539236007</v>
      </c>
      <c r="F2" s="155" t="s">
        <v>47</v>
      </c>
      <c r="G2" s="161">
        <f>Analysis!S45</f>
        <v>-6.9963807137381657</v>
      </c>
      <c r="H2" t="s">
        <v>156</v>
      </c>
      <c r="I2" s="175">
        <f>Analysis!T45</f>
        <v>-12.094646252974178</v>
      </c>
      <c r="J2" t="s">
        <v>48</v>
      </c>
      <c r="K2" s="175">
        <f>C2*G2+E2*I2</f>
        <v>-11.125091526365104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0.19017344607639805</v>
      </c>
      <c r="C4" t="s">
        <v>124</v>
      </c>
      <c r="D4">
        <f>$E$2</f>
        <v>0.8098265539236007</v>
      </c>
      <c r="E4" t="s">
        <v>47</v>
      </c>
      <c r="F4">
        <f>G2</f>
        <v>-6.9963807137381657</v>
      </c>
      <c r="G4" t="s">
        <v>156</v>
      </c>
      <c r="H4">
        <f>I2</f>
        <v>-12.094646252974178</v>
      </c>
      <c r="I4" t="s">
        <v>48</v>
      </c>
      <c r="J4">
        <f>K2</f>
        <v>-11.125091526365104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0.19017344607639805</v>
      </c>
      <c r="C7" s="95">
        <v>1</v>
      </c>
      <c r="D7" s="22">
        <f>C7*D4</f>
        <v>0.8098265539236007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0.99999999999999878</v>
      </c>
      <c r="R7" s="195">
        <f>B7-D7</f>
        <v>-0.61965310784720262</v>
      </c>
      <c r="S7" s="109">
        <f>SUM(C7)*$B$4*$F$4</f>
        <v>-1.3305258303940364</v>
      </c>
      <c r="T7" s="269">
        <f>SUM(C7)*$D$4*$H$4</f>
        <v>-9.7945656959710679</v>
      </c>
      <c r="U7" s="271">
        <f>S7+T7</f>
        <v>-11.125091526365104</v>
      </c>
      <c r="V7" s="109">
        <f>(U7+W7*D7)/B7</f>
        <v>-54.241352750675659</v>
      </c>
      <c r="W7" s="57">
        <f>COUNT(D7:M7)</f>
        <v>1</v>
      </c>
    </row>
    <row r="8" spans="1:23">
      <c r="A8" s="99">
        <v>2</v>
      </c>
      <c r="B8" s="97">
        <f>C8*B4</f>
        <v>0.22479330199016953</v>
      </c>
      <c r="C8" s="97">
        <f>1/(1-B4*D4)</f>
        <v>1.1820435850958062</v>
      </c>
      <c r="D8" s="150">
        <f>C8*D4</f>
        <v>0.9572502831056352</v>
      </c>
      <c r="E8" s="1">
        <f>D8*D4</f>
        <v>0.77520669800982778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0.99999999999999734</v>
      </c>
      <c r="R8" s="196">
        <f>B8-E8</f>
        <v>-0.55041339601965822</v>
      </c>
      <c r="S8" s="93">
        <f>SUM(C8:D8)*$B$4*$F$4</f>
        <v>-2.8463857504455929</v>
      </c>
      <c r="T8" s="268">
        <f>SUM(C8:D8)*$D$4*$H$4</f>
        <v>-20.953454335087088</v>
      </c>
      <c r="U8" s="272">
        <f>S8+T8</f>
        <v>-23.799840085532679</v>
      </c>
      <c r="V8" s="93">
        <f>(U8+W8*E8)/B8</f>
        <v>-98.97726708283335</v>
      </c>
      <c r="W8" s="9">
        <f>COUNT(D8:M8)</f>
        <v>2</v>
      </c>
    </row>
    <row r="9" spans="1:23">
      <c r="A9" s="99">
        <v>3</v>
      </c>
      <c r="B9" s="97">
        <f>C9*B4</f>
        <v>0.23249826349081554</v>
      </c>
      <c r="C9" s="97">
        <f>1/(1-D4*B4/(1-D4*B4))</f>
        <v>1.2225590285481518</v>
      </c>
      <c r="D9" s="150">
        <f>C9*D4*C8</f>
        <v>1.1702949761910686</v>
      </c>
      <c r="E9" s="1">
        <f>D9*(D4)</f>
        <v>0.94773594764291536</v>
      </c>
      <c r="F9" s="1">
        <f>E9*D4</f>
        <v>0.76750173650918019</v>
      </c>
      <c r="G9" s="1"/>
      <c r="H9" s="1"/>
      <c r="I9" s="1"/>
      <c r="J9" s="1"/>
      <c r="K9" s="1"/>
      <c r="L9" s="1"/>
      <c r="M9" s="268"/>
      <c r="N9" s="97">
        <f>B9+F9</f>
        <v>0.99999999999999578</v>
      </c>
      <c r="R9" s="196">
        <f>B9-F9</f>
        <v>-0.53500347301836459</v>
      </c>
      <c r="S9" s="93">
        <f>SUM(C9:E9)*$B$4*$F$4</f>
        <v>-4.4447412203992158</v>
      </c>
      <c r="T9" s="268">
        <f>SUM(C9:E9)*$D$4*$H$4</f>
        <v>-32.719627751907694</v>
      </c>
      <c r="U9" s="272">
        <f t="shared" ref="U9:U16" si="0">S9+T9</f>
        <v>-37.16436897230691</v>
      </c>
      <c r="V9" s="93">
        <f>(U9+W9*F9)/B9</f>
        <v>-149.94461996984563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0.23428548219577808</v>
      </c>
      <c r="C10" s="97">
        <f>1/(1-D4*B4/(1-D4*B4/(1-D4*B4)))</f>
        <v>1.2319568637445786</v>
      </c>
      <c r="D10" s="150">
        <f>C10*D4*C9</f>
        <v>1.2197121550365921</v>
      </c>
      <c r="E10" s="1">
        <f>D10*D4*C8</f>
        <v>1.1675698057161623</v>
      </c>
      <c r="F10" s="1">
        <f>E10*D4</f>
        <v>0.94552903222836771</v>
      </c>
      <c r="G10" s="1">
        <f>F10*D4</f>
        <v>0.76571451780421618</v>
      </c>
      <c r="H10" s="1"/>
      <c r="I10" s="1"/>
      <c r="J10" s="1"/>
      <c r="K10" s="1"/>
      <c r="L10" s="1"/>
      <c r="M10" s="268"/>
      <c r="N10" s="97">
        <f>B10+G10</f>
        <v>0.99999999999999423</v>
      </c>
      <c r="R10" s="196">
        <f>B10-G10</f>
        <v>-0.53142903560843813</v>
      </c>
      <c r="S10" s="93">
        <f>SUM(C10:F10)*$B$4*$F$4</f>
        <v>-6.0735415431259687</v>
      </c>
      <c r="T10" s="268">
        <f>SUM(C10:F10)*$D$4*$H$4</f>
        <v>-44.709918659556926</v>
      </c>
      <c r="U10" s="272">
        <f t="shared" si="0"/>
        <v>-50.783460202682896</v>
      </c>
      <c r="V10" s="93">
        <f>(U10+W10*G10)/B10</f>
        <v>-203.6856986793097</v>
      </c>
      <c r="W10" s="9">
        <f t="shared" si="1"/>
        <v>4</v>
      </c>
    </row>
    <row r="11" spans="1:23">
      <c r="A11" s="99">
        <v>5</v>
      </c>
      <c r="B11" s="97">
        <f>C11*B4</f>
        <v>0.23470397274663507</v>
      </c>
      <c r="C11" s="97">
        <f>1/(1-D4*B4/(1-D4*B4/(1-D4*B4/(1-D4*B4))))</f>
        <v>1.2341574367451271</v>
      </c>
      <c r="D11" s="150">
        <f>C11*D4*C10</f>
        <v>1.2312835549662355</v>
      </c>
      <c r="E11" s="1">
        <f>D11*D4*C9</f>
        <v>1.2190455384323859</v>
      </c>
      <c r="F11" s="1">
        <f>E11*D4*C8</f>
        <v>1.1669316867830628</v>
      </c>
      <c r="G11" s="1">
        <f>F11*D4</f>
        <v>0.94501226657178228</v>
      </c>
      <c r="H11" s="1">
        <f>G11*D4</f>
        <v>0.76529602725335755</v>
      </c>
      <c r="I11" s="1"/>
      <c r="J11" s="1"/>
      <c r="K11" s="1"/>
      <c r="L11" s="1"/>
      <c r="M11" s="268"/>
      <c r="N11" s="97">
        <f>B11+H11</f>
        <v>0.99999999999999267</v>
      </c>
      <c r="R11" s="196">
        <f>B11-H11</f>
        <v>-0.53059205450672242</v>
      </c>
      <c r="S11" s="93">
        <f>SUM(C11:G11)*$B$4*$F$4</f>
        <v>-7.7123004823782724</v>
      </c>
      <c r="T11" s="268">
        <f>SUM(C11:G11)*$D$4*$H$4</f>
        <v>-56.773519172756316</v>
      </c>
      <c r="U11" s="272">
        <f t="shared" si="0"/>
        <v>-64.485819655134591</v>
      </c>
      <c r="V11" s="93">
        <f>(U11+W11*H11)/B11</f>
        <v>-258.45041653534378</v>
      </c>
      <c r="W11" s="9">
        <f t="shared" si="1"/>
        <v>5</v>
      </c>
    </row>
    <row r="12" spans="1:23">
      <c r="A12" s="99">
        <v>6</v>
      </c>
      <c r="B12" s="97">
        <f>C12*B4</f>
        <v>0.23480218153693813</v>
      </c>
      <c r="C12" s="97">
        <f>1/(1-D4*B4/(1-D4*B4/(1-D4*B4/(1-D4*B4/(1-D4*B4)))))</f>
        <v>1.2346738536914952</v>
      </c>
      <c r="D12" s="150">
        <f>C12*D4*C11</f>
        <v>1.2339990599803303</v>
      </c>
      <c r="E12" s="1">
        <f>D12*D4*C10</f>
        <v>1.2311255470004954</v>
      </c>
      <c r="F12" s="1">
        <f>E12*D4*C9</f>
        <v>1.2188891009449403</v>
      </c>
      <c r="G12" s="1">
        <f>F12*D4*C8</f>
        <v>1.1667819369539172</v>
      </c>
      <c r="H12" s="1">
        <f>G12*D4</f>
        <v>0.94489099518369468</v>
      </c>
      <c r="I12" s="1">
        <f>H12*D4</f>
        <v>0.76519781846305301</v>
      </c>
      <c r="J12" s="1"/>
      <c r="K12" s="1"/>
      <c r="L12" s="1"/>
      <c r="M12" s="268"/>
      <c r="N12" s="97">
        <f>B12+I12</f>
        <v>0.99999999999999112</v>
      </c>
      <c r="R12" s="196">
        <f>B12-I12</f>
        <v>-0.53039563692611491</v>
      </c>
      <c r="S12" s="93">
        <f>SUM(C12:H12)*$B$4*$F$4</f>
        <v>-9.3540762339226298</v>
      </c>
      <c r="T12" s="268">
        <f>SUM(C12:H12)*$D$4*$H$4</f>
        <v>-68.859327722441705</v>
      </c>
      <c r="U12" s="272">
        <f t="shared" si="0"/>
        <v>-78.213403956364331</v>
      </c>
      <c r="V12" s="93">
        <f>(U12+W12*I12)/B12</f>
        <v>-313.54997029277627</v>
      </c>
      <c r="W12" s="9">
        <f t="shared" si="1"/>
        <v>6</v>
      </c>
    </row>
    <row r="13" spans="1:23">
      <c r="A13" s="99">
        <v>7</v>
      </c>
      <c r="B13" s="97">
        <f>C13*B4</f>
        <v>0.23482524048025405</v>
      </c>
      <c r="C13" s="97">
        <f>1/(1-D4*B4/(1-D4*B4/(1-D4*B4/(1-D4*B4/(1-D4*B4/(1-D4*B4))))))</f>
        <v>1.2347951058630873</v>
      </c>
      <c r="D13" s="150">
        <f>C13*D4*C12</f>
        <v>1.2346366472675865</v>
      </c>
      <c r="E13" s="1">
        <f>D13*D4*C11</f>
        <v>1.2339618738910718</v>
      </c>
      <c r="F13" s="1">
        <f>E13*D4*C10</f>
        <v>1.2310884475034505</v>
      </c>
      <c r="G13" s="1">
        <f>F13*D4*C9</f>
        <v>1.2188523701885126</v>
      </c>
      <c r="H13" s="1">
        <f>G13*D4*C8</f>
        <v>1.1667467764269281</v>
      </c>
      <c r="I13" s="1">
        <f>H13*D4</f>
        <v>0.94486252125528902</v>
      </c>
      <c r="J13" s="1">
        <f>I13*D4</f>
        <v>0.76517475951973568</v>
      </c>
      <c r="K13" s="1"/>
      <c r="L13" s="1"/>
      <c r="M13" s="268"/>
      <c r="N13" s="97">
        <f>B13+J13</f>
        <v>0.99999999999998979</v>
      </c>
      <c r="R13" s="196">
        <f>B13-J13</f>
        <v>-0.53034951903948158</v>
      </c>
      <c r="S13" s="93">
        <f>SUM(C13:I13)*$B$4*$F$4</f>
        <v>-10.996721136011333</v>
      </c>
      <c r="T13" s="268">
        <f>SUM(C13:I13)*$D$4*$H$4</f>
        <v>-80.951534458401866</v>
      </c>
      <c r="U13" s="272">
        <f t="shared" si="0"/>
        <v>-91.948255594413197</v>
      </c>
      <c r="V13" s="93">
        <f>(U13+W13*J13)/B13</f>
        <v>-368.7509575234796</v>
      </c>
      <c r="W13" s="9">
        <f t="shared" si="1"/>
        <v>7</v>
      </c>
    </row>
    <row r="14" spans="1:23">
      <c r="A14" s="99">
        <v>8</v>
      </c>
      <c r="B14" s="97">
        <f>C14*B4</f>
        <v>0.23483065526384525</v>
      </c>
      <c r="C14" s="97">
        <f>1/(1-D4*B4/(1-D4*B4/(1-D4*B4/(1-D4*B4/(1-D4*B4/(1-D4*B4/(1-D4*B4)))))))</f>
        <v>1.2348235787319495</v>
      </c>
      <c r="D14" s="150">
        <f>C14*D4*C13</f>
        <v>1.2347863677961339</v>
      </c>
      <c r="E14" s="1">
        <f>D14*D4*C12</f>
        <v>1.2346279103219704</v>
      </c>
      <c r="F14" s="1">
        <f>E14*D4*C11</f>
        <v>1.233953141720511</v>
      </c>
      <c r="G14" s="1">
        <f>F14*D4*C10</f>
        <v>1.2310797356667831</v>
      </c>
      <c r="H14" s="1">
        <f>G14*D4*C9</f>
        <v>1.2188437449408367</v>
      </c>
      <c r="I14" s="1">
        <f>H14*D4*C8</f>
        <v>1.1667385199061484</v>
      </c>
      <c r="J14" s="1">
        <f>I14*D4</f>
        <v>0.94485583490551861</v>
      </c>
      <c r="K14" s="1">
        <f>J14*D4</f>
        <v>0.76516934473614273</v>
      </c>
      <c r="L14" s="1"/>
      <c r="M14" s="268"/>
      <c r="N14" s="97">
        <f>B14+K14</f>
        <v>0.99999999999998801</v>
      </c>
      <c r="R14" s="196">
        <f>B14-K14</f>
        <v>-0.53033868947229745</v>
      </c>
      <c r="S14" s="93">
        <f>SUM(C14:J14)*$B$4*$F$4</f>
        <v>-12.639607984845913</v>
      </c>
      <c r="T14" s="268">
        <f>SUM(C14:J14)*$D$4*$H$4</f>
        <v>-93.045522267110329</v>
      </c>
      <c r="U14" s="272">
        <f t="shared" si="0"/>
        <v>-105.68513025195624</v>
      </c>
      <c r="V14" s="93">
        <f>(U14+W14*K14)/B14</f>
        <v>-423.98116797060283</v>
      </c>
      <c r="W14" s="9">
        <f t="shared" si="1"/>
        <v>8</v>
      </c>
    </row>
    <row r="15" spans="1:23">
      <c r="A15" s="99">
        <v>9</v>
      </c>
      <c r="B15" s="97">
        <f>C15*B4</f>
        <v>0.23483192681891102</v>
      </c>
      <c r="C15" s="97">
        <f>1/(1-D4*B4/(1-D4*B4/(1-D4*B4/(1-D4*B4/(1-D4*B4/(1-D4*B4/(1-D4*B4/(1-D4*B4))))))))</f>
        <v>1.2348302650232903</v>
      </c>
      <c r="D15" s="150">
        <f>C15*D4*C14</f>
        <v>1.2348215267075322</v>
      </c>
      <c r="E15" s="1">
        <f>D15*D4*C13</f>
        <v>1.2347843158335536</v>
      </c>
      <c r="F15" s="1">
        <f>E15*D4*C12</f>
        <v>1.2346258586227141</v>
      </c>
      <c r="G15" s="1">
        <f>F15*D4*C11</f>
        <v>1.2339510911425822</v>
      </c>
      <c r="H15" s="1">
        <f>G15*D4*C10</f>
        <v>1.231077689863868</v>
      </c>
      <c r="I15" s="1">
        <f>H15*D4*C9</f>
        <v>1.2188417194716374</v>
      </c>
      <c r="J15" s="1">
        <f>I15*D4*C8</f>
        <v>1.1667365810251842</v>
      </c>
      <c r="K15" s="1">
        <f>J15*D4</f>
        <v>0.94485426474822887</v>
      </c>
      <c r="L15" s="1">
        <f>K15*D4</f>
        <v>0.7651680731810756</v>
      </c>
      <c r="M15" s="268"/>
      <c r="N15" s="97">
        <f>B15+L15</f>
        <v>0.99999999999998668</v>
      </c>
      <c r="R15" s="196">
        <f>B15-L15</f>
        <v>-0.53033614636216453</v>
      </c>
      <c r="S15" s="93">
        <f>SUM(C15:K15)*$B$4*$F$4</f>
        <v>-14.282560544166497</v>
      </c>
      <c r="T15" s="268">
        <f>SUM(C15:K15)*$D$4*$H$4</f>
        <v>-105.13999379861272</v>
      </c>
      <c r="U15" s="272">
        <f t="shared" si="0"/>
        <v>-119.42255434277922</v>
      </c>
      <c r="V15" s="93">
        <f>(U15+W15*L15)/B15</f>
        <v>-479.21951332848755</v>
      </c>
      <c r="W15" s="9">
        <f t="shared" si="1"/>
        <v>9</v>
      </c>
    </row>
    <row r="16" spans="1:23" ht="17" thickBot="1">
      <c r="A16" s="100">
        <v>10</v>
      </c>
      <c r="B16" s="151">
        <f>C16*B4</f>
        <v>0.23483222542052062</v>
      </c>
      <c r="C16" s="151">
        <f>1/(1-D4*B4/(1-D4*B4/(1-D4*B4/(1-D4*B4/(1-D4*B4/(1-D4*B4/(1-D4*B4/(1-D4*B4/(1-D4*B4)))))))))</f>
        <v>1.2348318351773564</v>
      </c>
      <c r="D16" s="159">
        <f>C16*D4*C15</f>
        <v>1.2348297831392185</v>
      </c>
      <c r="E16" s="111">
        <f>D16*D4*C14</f>
        <v>1.2348210448268704</v>
      </c>
      <c r="F16" s="111">
        <f>E16*D4*C13</f>
        <v>1.2347838339674131</v>
      </c>
      <c r="G16" s="111">
        <f>F16*D4*C12</f>
        <v>1.2346253768184103</v>
      </c>
      <c r="H16" s="111">
        <f>G16*D4*C11</f>
        <v>1.2339506096016017</v>
      </c>
      <c r="I16" s="111">
        <f>H16*D4*C10</f>
        <v>1.2310772094442126</v>
      </c>
      <c r="J16" s="111">
        <f>I16*D4*C9</f>
        <v>1.2188412438269858</v>
      </c>
      <c r="K16" s="111">
        <f>J16*D4*C8</f>
        <v>1.1667361257142068</v>
      </c>
      <c r="L16" s="111">
        <f>K16*D4</f>
        <v>0.94485389602530911</v>
      </c>
      <c r="M16" s="270">
        <f>L16*D4</f>
        <v>0.76516777457946417</v>
      </c>
      <c r="N16" s="151">
        <f>B16+M16</f>
        <v>0.99999999999998479</v>
      </c>
      <c r="R16" s="197">
        <f>B16-M16</f>
        <v>-0.53033554915894354</v>
      </c>
      <c r="S16" s="94">
        <f>SUM(C16:L16)*$B$4*$F$4</f>
        <v>-15.925530623391198</v>
      </c>
      <c r="T16" s="270">
        <f>SUM(C16:L16)*$D$4*$H$4</f>
        <v>-117.23459430156984</v>
      </c>
      <c r="U16" s="273">
        <f t="shared" si="0"/>
        <v>-133.16012492496105</v>
      </c>
      <c r="V16" s="94">
        <f>(U16+W16*M16)/B16</f>
        <v>-534.46006805247839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-9.6828369357255166</v>
      </c>
      <c r="F19" s="8">
        <f t="shared" ref="F19:F28" si="4">U7/E19</f>
        <v>1.1489495898994526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-76.306282339283683</v>
      </c>
      <c r="F20" s="9">
        <f t="shared" si="4"/>
        <v>0.31189882871911512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-482.23986013478429</v>
      </c>
      <c r="F21" s="9">
        <f t="shared" si="4"/>
        <v>7.7066149119070337E-2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-2924.1909942327684</v>
      </c>
      <c r="F22" s="9">
        <f t="shared" si="4"/>
        <v>1.7366670064588977E-2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-17584.130634360623</v>
      </c>
      <c r="F23" s="9">
        <f t="shared" si="4"/>
        <v>3.6672736910362109E-3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-105555.16694003076</v>
      </c>
      <c r="F24" s="9">
        <f t="shared" si="4"/>
        <v>7.409718180901542E-4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-633397.38783659099</v>
      </c>
      <c r="F25" s="9">
        <f t="shared" si="4"/>
        <v>1.4516677422442222E-4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-3800473.2447589659</v>
      </c>
      <c r="F26" s="9">
        <f t="shared" si="4"/>
        <v>2.7808413175306806E-5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-22802960.128125183</v>
      </c>
      <c r="F27" s="9">
        <f t="shared" si="4"/>
        <v>5.2371513905110672E-6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-136817926.15085223</v>
      </c>
      <c r="F28" s="10">
        <f t="shared" si="4"/>
        <v>9.7326519025103346E-7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-9.6828369357255166</v>
      </c>
      <c r="F31" s="8">
        <f t="shared" ref="F31:F40" si="8">U7/E31</f>
        <v>1.1489495898994526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-87.207179816324199</v>
      </c>
      <c r="F32" s="9">
        <f t="shared" si="8"/>
        <v>0.27291147512922576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-639.24818669029548</v>
      </c>
      <c r="F33" s="9">
        <f t="shared" si="8"/>
        <v>5.8137621265263589E-2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-4516.1250876181748</v>
      </c>
      <c r="F34" s="9">
        <f t="shared" si="8"/>
        <v>1.1244918866821363E-2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-31674.051387038013</v>
      </c>
      <c r="F35" s="9">
        <f t="shared" si="8"/>
        <v>2.0359195250129621E-3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-221811.77937628582</v>
      </c>
      <c r="F36" s="9">
        <f t="shared" si="8"/>
        <v>3.5261158887184974E-4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-1552828.7863662452</v>
      </c>
      <c r="F37" s="9">
        <f t="shared" si="8"/>
        <v>5.9213389397281933E-5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-10870034.780483667</v>
      </c>
      <c r="F38" s="9">
        <f t="shared" si="8"/>
        <v>9.7226119682437423E-6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-76090619.650961295</v>
      </c>
      <c r="F39" s="9">
        <f t="shared" si="8"/>
        <v>1.5694780104379199E-6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-532634948.66217446</v>
      </c>
      <c r="F40" s="10">
        <f t="shared" si="8"/>
        <v>2.5000260546068355E-7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-9.6828369357255166</v>
      </c>
      <c r="F43" s="8">
        <f t="shared" ref="F43:F52" si="12">U7/E43</f>
        <v>1.1489495898994526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-141.71166720152684</v>
      </c>
      <c r="F44" s="9">
        <f t="shared" si="12"/>
        <v>0.16794552315644659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-1760.7362335153753</v>
      </c>
      <c r="F45" s="9">
        <f t="shared" si="12"/>
        <v>2.1107289249172132E-2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-21282.239475400649</v>
      </c>
      <c r="F46" s="9">
        <f t="shared" si="12"/>
        <v>2.3861896799620931E-3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-255801.04120892071</v>
      </c>
      <c r="F47" s="9">
        <f t="shared" si="12"/>
        <v>2.5209365587557168E-4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-3070760.5542141432</v>
      </c>
      <c r="F48" s="9">
        <f t="shared" si="12"/>
        <v>2.5470368846906199E-5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-36852342.273068056</v>
      </c>
      <c r="F49" s="9">
        <f t="shared" si="12"/>
        <v>2.4950450886702423E-6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-442237148.93094009</v>
      </c>
      <c r="F50" s="9">
        <f t="shared" si="12"/>
        <v>2.3897840899942141E-7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-5306871246.2944956</v>
      </c>
      <c r="F51" s="9">
        <f t="shared" si="12"/>
        <v>2.2503382652474488E-8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-63682526678.742546</v>
      </c>
      <c r="F52" s="10">
        <f t="shared" si="12"/>
        <v>2.0909993976324181E-9</v>
      </c>
    </row>
  </sheetData>
  <conditionalFormatting sqref="F43:F52">
    <cfRule type="cellIs" dxfId="155" priority="41" operator="equal">
      <formula>MAX($F$43:$F$52)</formula>
    </cfRule>
  </conditionalFormatting>
  <conditionalFormatting sqref="F19:F28">
    <cfRule type="cellIs" dxfId="154" priority="39" operator="equal">
      <formula>MAX($F$19:$F$28)</formula>
    </cfRule>
  </conditionalFormatting>
  <conditionalFormatting sqref="E31:E40">
    <cfRule type="cellIs" dxfId="153" priority="37" stopIfTrue="1" operator="lessThan">
      <formula>0</formula>
    </cfRule>
    <cfRule type="cellIs" dxfId="152" priority="38" operator="equal">
      <formula>MIN($E$31:$E$40)</formula>
    </cfRule>
  </conditionalFormatting>
  <conditionalFormatting sqref="E19:E28">
    <cfRule type="cellIs" dxfId="151" priority="33" stopIfTrue="1" operator="lessThan">
      <formula>0</formula>
    </cfRule>
    <cfRule type="cellIs" dxfId="150" priority="34" operator="equal">
      <formula>MIN($E$19:$E$28)</formula>
    </cfRule>
  </conditionalFormatting>
  <conditionalFormatting sqref="E43:E52">
    <cfRule type="cellIs" dxfId="149" priority="29" stopIfTrue="1" operator="lessThan">
      <formula>0</formula>
    </cfRule>
    <cfRule type="cellIs" dxfId="148" priority="30" operator="equal">
      <formula>MIN($E$43:$E$52)</formula>
    </cfRule>
  </conditionalFormatting>
  <conditionalFormatting sqref="F31:F40">
    <cfRule type="cellIs" dxfId="147" priority="19" operator="lessThanOrEqual">
      <formula>0</formula>
    </cfRule>
    <cfRule type="cellIs" dxfId="146" priority="20" operator="equal">
      <formula>MAX($F$31:$F$40)</formula>
    </cfRule>
  </conditionalFormatting>
  <conditionalFormatting sqref="S7:T16">
    <cfRule type="cellIs" dxfId="145" priority="1" operator="lessThanOrEqual">
      <formula>0</formula>
    </cfRule>
    <cfRule type="cellIs" dxfId="144" priority="2" operator="greaterThan">
      <formula>0</formula>
    </cfRule>
  </conditionalFormatting>
  <conditionalFormatting sqref="U7:U16">
    <cfRule type="cellIs" dxfId="143" priority="3" operator="lessThanOrEqual">
      <formula>0</formula>
    </cfRule>
    <cfRule type="cellIs" dxfId="142" priority="4" operator="greaterThan">
      <formula>0</formula>
    </cfRule>
  </conditionalFormatting>
  <conditionalFormatting sqref="R7:R16">
    <cfRule type="cellIs" dxfId="141" priority="5" operator="lessThanOrEqual">
      <formula>0</formula>
    </cfRule>
    <cfRule type="cellIs" dxfId="140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0.99999999999999845</v>
      </c>
    </row>
    <row r="2" spans="1:23">
      <c r="A2" t="s">
        <v>40</v>
      </c>
      <c r="B2" s="155" t="s">
        <v>125</v>
      </c>
      <c r="C2" s="161">
        <f>Analysis!B46</f>
        <v>0.19160919756047828</v>
      </c>
      <c r="D2" s="155" t="s">
        <v>126</v>
      </c>
      <c r="E2" s="161">
        <f>Analysis!M46</f>
        <v>0.80839080243952022</v>
      </c>
      <c r="F2" s="155" t="s">
        <v>47</v>
      </c>
      <c r="G2" s="161">
        <f>Analysis!S46</f>
        <v>-8.0860374090726879</v>
      </c>
      <c r="H2" t="s">
        <v>156</v>
      </c>
      <c r="I2" s="175">
        <f>Analysis!T46</f>
        <v>-13.978336235907419</v>
      </c>
      <c r="J2" t="s">
        <v>48</v>
      </c>
      <c r="K2" s="175">
        <f>C2*G2+E2*I2</f>
        <v>-12.849317585911047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0.19160919756047828</v>
      </c>
      <c r="C4" t="s">
        <v>124</v>
      </c>
      <c r="D4">
        <f>$E$2</f>
        <v>0.80839080243952022</v>
      </c>
      <c r="E4" t="s">
        <v>47</v>
      </c>
      <c r="F4">
        <f>G2</f>
        <v>-8.0860374090726879</v>
      </c>
      <c r="G4" t="s">
        <v>156</v>
      </c>
      <c r="H4">
        <f>I2</f>
        <v>-13.978336235907419</v>
      </c>
      <c r="I4" t="s">
        <v>48</v>
      </c>
      <c r="J4">
        <f>K2</f>
        <v>-12.849317585911047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0.19160919756047828</v>
      </c>
      <c r="C7" s="95">
        <v>1</v>
      </c>
      <c r="D7" s="22">
        <f>C7*D4</f>
        <v>0.80839080243952022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0.99999999999999845</v>
      </c>
      <c r="R7" s="195">
        <f>B7-D7</f>
        <v>-0.61678160487904199</v>
      </c>
      <c r="S7" s="109">
        <f>SUM(C7)*$B$4*$F$4</f>
        <v>-1.5493591393964266</v>
      </c>
      <c r="T7" s="269">
        <f>SUM(C7)*$D$4*$H$4</f>
        <v>-11.299958446514621</v>
      </c>
      <c r="U7" s="271">
        <f>S7+T7</f>
        <v>-12.849317585911047</v>
      </c>
      <c r="V7" s="109">
        <f>(U7+W7*D7)/B7</f>
        <v>-62.841068887995348</v>
      </c>
      <c r="W7" s="57">
        <f>COUNT(D7:M7)</f>
        <v>1</v>
      </c>
    </row>
    <row r="8" spans="1:23">
      <c r="A8" s="99">
        <v>2</v>
      </c>
      <c r="B8" s="97">
        <f>C8*B4</f>
        <v>0.22672830378962994</v>
      </c>
      <c r="C8" s="97">
        <f>1/(1-B4*D4)</f>
        <v>1.1832850754362503</v>
      </c>
      <c r="D8" s="150">
        <f>C8*D4</f>
        <v>0.95655677164661856</v>
      </c>
      <c r="E8" s="1">
        <f>D8*D4</f>
        <v>0.77327169621036684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0.99999999999999678</v>
      </c>
      <c r="R8" s="196">
        <f>B8-E8</f>
        <v>-0.54654339242073691</v>
      </c>
      <c r="S8" s="93">
        <f>SUM(C8:D8)*$B$4*$F$4</f>
        <v>-3.3153835226407735</v>
      </c>
      <c r="T8" s="268">
        <f>SUM(C8:D8)*$D$4*$H$4</f>
        <v>-24.180123954149511</v>
      </c>
      <c r="U8" s="272">
        <f>S8+T8</f>
        <v>-27.495507476790284</v>
      </c>
      <c r="V8" s="93">
        <f>(U8+W8*E8)/B8</f>
        <v>-114.4496017949586</v>
      </c>
      <c r="W8" s="9">
        <f>COUNT(D8:M8)</f>
        <v>2</v>
      </c>
    </row>
    <row r="9" spans="1:23">
      <c r="A9" s="99">
        <v>3</v>
      </c>
      <c r="B9" s="97">
        <f>C9*B4</f>
        <v>0.23460964382746749</v>
      </c>
      <c r="C9" s="97">
        <f>1/(1-D4*B4/(1-D4*B4))</f>
        <v>1.2244174434967654</v>
      </c>
      <c r="D9" s="150">
        <f>C9*D4*C8</f>
        <v>1.1712247968990719</v>
      </c>
      <c r="E9" s="1">
        <f>D9*(D4)</f>
        <v>0.94680735340230482</v>
      </c>
      <c r="F9" s="1">
        <f>E9*D4</f>
        <v>0.7653903561725276</v>
      </c>
      <c r="G9" s="1"/>
      <c r="H9" s="1"/>
      <c r="I9" s="1"/>
      <c r="J9" s="1"/>
      <c r="K9" s="1"/>
      <c r="L9" s="1"/>
      <c r="M9" s="268"/>
      <c r="N9" s="97">
        <f>B9+F9</f>
        <v>0.99999999999999512</v>
      </c>
      <c r="R9" s="196">
        <f>B9-F9</f>
        <v>-0.53078071234506008</v>
      </c>
      <c r="S9" s="93">
        <f>SUM(C9:E9)*$B$4*$F$4</f>
        <v>-5.178654826123025</v>
      </c>
      <c r="T9" s="268">
        <f>SUM(C9:E9)*$D$4*$H$4</f>
        <v>-37.769541519488676</v>
      </c>
      <c r="U9" s="272">
        <f t="shared" ref="U9:U16" si="0">S9+T9</f>
        <v>-42.948196345611699</v>
      </c>
      <c r="V9" s="93">
        <f>(U9+W9*F9)/B9</f>
        <v>-173.27516726886861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0.23645422604476751</v>
      </c>
      <c r="C10" s="97">
        <f>1/(1-D4*B4/(1-D4*B4/(1-D4*B4)))</f>
        <v>1.2340442372038776</v>
      </c>
      <c r="D10" s="150">
        <f>C10*D4*C9</f>
        <v>1.2214666111213448</v>
      </c>
      <c r="E10" s="1">
        <f>D10*D4*C8</f>
        <v>1.1684021582083692</v>
      </c>
      <c r="F10" s="1">
        <f>E10*D4</f>
        <v>0.94452555824613083</v>
      </c>
      <c r="G10" s="1">
        <f>F10*D4</f>
        <v>0.76354577395522549</v>
      </c>
      <c r="H10" s="1"/>
      <c r="I10" s="1"/>
      <c r="J10" s="1"/>
      <c r="K10" s="1"/>
      <c r="L10" s="1"/>
      <c r="M10" s="268"/>
      <c r="N10" s="97">
        <f>B10+G10</f>
        <v>0.99999999999999301</v>
      </c>
      <c r="R10" s="196">
        <f>B10-G10</f>
        <v>-0.52709154791045798</v>
      </c>
      <c r="S10" s="93">
        <f>SUM(C10:F10)*$B$4*$F$4</f>
        <v>-7.0781520431125564</v>
      </c>
      <c r="T10" s="268">
        <f>SUM(C10:F10)*$D$4*$H$4</f>
        <v>-51.62316594746575</v>
      </c>
      <c r="U10" s="272">
        <f t="shared" si="0"/>
        <v>-58.701317990578303</v>
      </c>
      <c r="V10" s="93">
        <f>(U10+W10*G10)/B10</f>
        <v>-235.33998873939268</v>
      </c>
      <c r="W10" s="9">
        <f t="shared" si="1"/>
        <v>4</v>
      </c>
    </row>
    <row r="11" spans="1:23">
      <c r="A11" s="99">
        <v>5</v>
      </c>
      <c r="B11" s="97">
        <f>C11*B4</f>
        <v>0.23689013630088579</v>
      </c>
      <c r="C11" s="97">
        <f>1/(1-D4*B4/(1-D4*B4/(1-D4*B4/(1-D4*B4))))</f>
        <v>1.2363192337158833</v>
      </c>
      <c r="D11" s="150">
        <f>C11*D4*C10</f>
        <v>1.2333397181588481</v>
      </c>
      <c r="E11" s="1">
        <f>D11*D4*C9</f>
        <v>1.2207692726755592</v>
      </c>
      <c r="F11" s="1">
        <f>E11*D4*C8</f>
        <v>1.1677351143959236</v>
      </c>
      <c r="G11" s="1">
        <f>F11*D4</f>
        <v>0.94398632616332556</v>
      </c>
      <c r="H11" s="1">
        <f>G11*D4</f>
        <v>0.76310986369910538</v>
      </c>
      <c r="I11" s="1"/>
      <c r="J11" s="1"/>
      <c r="K11" s="1"/>
      <c r="L11" s="1"/>
      <c r="M11" s="268"/>
      <c r="N11" s="97">
        <f>B11+H11</f>
        <v>0.99999999999999112</v>
      </c>
      <c r="R11" s="196">
        <f>B11-H11</f>
        <v>-0.52621972739821965</v>
      </c>
      <c r="S11" s="93">
        <f>SUM(C11:G11)*$B$4*$F$4</f>
        <v>-8.9896136117833816</v>
      </c>
      <c r="T11" s="268">
        <f>SUM(C11:G11)*$D$4*$H$4</f>
        <v>-65.564050116196526</v>
      </c>
      <c r="U11" s="272">
        <f t="shared" si="0"/>
        <v>-74.553663727979909</v>
      </c>
      <c r="V11" s="93">
        <f>(U11+W11*H11)/B11</f>
        <v>-298.61148089186975</v>
      </c>
      <c r="W11" s="9">
        <f t="shared" si="1"/>
        <v>5</v>
      </c>
    </row>
    <row r="12" spans="1:23">
      <c r="A12" s="99">
        <v>6</v>
      </c>
      <c r="B12" s="97">
        <f>C12*B4</f>
        <v>0.23699338516939633</v>
      </c>
      <c r="C12" s="97">
        <f>1/(1-D4*B4/(1-D4*B4/(1-D4*B4/(1-D4*B4/(1-D4*B4)))))</f>
        <v>1.2368580850331743</v>
      </c>
      <c r="D12" s="150">
        <f>C12*D4*C11</f>
        <v>1.2361519595551453</v>
      </c>
      <c r="E12" s="1">
        <f>D12*D4*C10</f>
        <v>1.233172847126971</v>
      </c>
      <c r="F12" s="1">
        <f>E12*D4*C9</f>
        <v>1.2206041024266683</v>
      </c>
      <c r="G12" s="1">
        <f>F12*D4*C8</f>
        <v>1.1675771196758724</v>
      </c>
      <c r="H12" s="1">
        <f>G12*D4</f>
        <v>0.9438586046848022</v>
      </c>
      <c r="I12" s="1">
        <f>H12*D4</f>
        <v>0.76300661483059318</v>
      </c>
      <c r="J12" s="1"/>
      <c r="K12" s="1"/>
      <c r="L12" s="1"/>
      <c r="M12" s="268"/>
      <c r="N12" s="97">
        <f>B12+I12</f>
        <v>0.99999999999998956</v>
      </c>
      <c r="R12" s="196">
        <f>B12-I12</f>
        <v>-0.52601322966119679</v>
      </c>
      <c r="S12" s="93">
        <f>SUM(C12:H12)*$B$4*$F$4</f>
        <v>-10.904734694019618</v>
      </c>
      <c r="T12" s="268">
        <f>SUM(C12:H12)*$D$4*$H$4</f>
        <v>-79.531624256394934</v>
      </c>
      <c r="U12" s="272">
        <f t="shared" si="0"/>
        <v>-90.436358950414558</v>
      </c>
      <c r="V12" s="93">
        <f>(U12+W12*I12)/B12</f>
        <v>-362.28150081092707</v>
      </c>
      <c r="W12" s="9">
        <f t="shared" si="1"/>
        <v>6</v>
      </c>
    </row>
    <row r="13" spans="1:23">
      <c r="A13" s="99">
        <v>7</v>
      </c>
      <c r="B13" s="97">
        <f>C13*B4</f>
        <v>0.23701785368356468</v>
      </c>
      <c r="C13" s="97">
        <f>1/(1-D4*B4/(1-D4*B4/(1-D4*B4/(1-D4*B4/(1-D4*B4/(1-D4*B4))))))</f>
        <v>1.2369857851356738</v>
      </c>
      <c r="D13" s="150">
        <f>C13*D4*C12</f>
        <v>1.2368184207904378</v>
      </c>
      <c r="E13" s="1">
        <f>D13*D4*C11</f>
        <v>1.2361123179568274</v>
      </c>
      <c r="F13" s="1">
        <f>E13*D4*C10</f>
        <v>1.2331333010644627</v>
      </c>
      <c r="G13" s="1">
        <f>F13*D4*C9</f>
        <v>1.2205649594255517</v>
      </c>
      <c r="H13" s="1">
        <f>G13*D4*C8</f>
        <v>1.1675396771730917</v>
      </c>
      <c r="I13" s="1">
        <f>H13*D4</f>
        <v>0.94382833650993403</v>
      </c>
      <c r="J13" s="1">
        <f>I13*D4</f>
        <v>0.76298214631642314</v>
      </c>
      <c r="K13" s="1"/>
      <c r="L13" s="1"/>
      <c r="M13" s="268"/>
      <c r="N13" s="97">
        <f>B13+J13</f>
        <v>0.99999999999998779</v>
      </c>
      <c r="R13" s="196">
        <f>B13-J13</f>
        <v>-0.52596429263285849</v>
      </c>
      <c r="S13" s="93">
        <f>SUM(C13:I13)*$B$4*$F$4</f>
        <v>-12.820920226516245</v>
      </c>
      <c r="T13" s="268">
        <f>SUM(C13:I13)*$D$4*$H$4</f>
        <v>-93.506961763655838</v>
      </c>
      <c r="U13" s="272">
        <f t="shared" si="0"/>
        <v>-106.32788199017209</v>
      </c>
      <c r="V13" s="93">
        <f>(U13+W13*J13)/B13</f>
        <v>-426.07341766237494</v>
      </c>
      <c r="W13" s="9">
        <f t="shared" si="1"/>
        <v>7</v>
      </c>
    </row>
    <row r="14" spans="1:23">
      <c r="A14" s="99">
        <v>8</v>
      </c>
      <c r="B14" s="97">
        <f>C14*B4</f>
        <v>0.23702365311419379</v>
      </c>
      <c r="C14" s="97">
        <f>1/(1-D4*B4/(1-D4*B4/(1-D4*B4/(1-D4*B4/(1-D4*B4/(1-D4*B4/(1-D4*B4)))))))</f>
        <v>1.2370160521098221</v>
      </c>
      <c r="D14" s="150">
        <f>C14*D4*C13</f>
        <v>1.2369763828013109</v>
      </c>
      <c r="E14" s="1">
        <f>D14*D4*C12</f>
        <v>1.2368090197282122</v>
      </c>
      <c r="F14" s="1">
        <f>E14*D4*C11</f>
        <v>1.2361029222616926</v>
      </c>
      <c r="G14" s="1">
        <f>F14*D4*C10</f>
        <v>1.2331239280128481</v>
      </c>
      <c r="H14" s="1">
        <f>G14*D4*C9</f>
        <v>1.2205556819059566</v>
      </c>
      <c r="I14" s="1">
        <f>H14*D4*C8</f>
        <v>1.1675308026988991</v>
      </c>
      <c r="J14" s="1">
        <f>I14*D4</f>
        <v>0.94382116246662018</v>
      </c>
      <c r="K14" s="1">
        <f>J14*D4</f>
        <v>0.76297634688579186</v>
      </c>
      <c r="L14" s="1"/>
      <c r="M14" s="268"/>
      <c r="N14" s="97">
        <f>B14+K14</f>
        <v>0.99999999999998568</v>
      </c>
      <c r="R14" s="196">
        <f>B14-K14</f>
        <v>-0.52595269377159803</v>
      </c>
      <c r="S14" s="93">
        <f>SUM(C14:J14)*$B$4*$F$4</f>
        <v>-14.737404900561968</v>
      </c>
      <c r="T14" s="268">
        <f>SUM(C14:J14)*$D$4*$H$4</f>
        <v>-107.48448100334308</v>
      </c>
      <c r="U14" s="272">
        <f t="shared" si="0"/>
        <v>-122.22188590390505</v>
      </c>
      <c r="V14" s="93">
        <f>(U14+W14*K14)/B14</f>
        <v>-489.90079092602241</v>
      </c>
      <c r="W14" s="9">
        <f t="shared" si="1"/>
        <v>8</v>
      </c>
    </row>
    <row r="15" spans="1:23">
      <c r="A15" s="99">
        <v>9</v>
      </c>
      <c r="B15" s="97">
        <f>C15*B4</f>
        <v>0.23702502771395098</v>
      </c>
      <c r="C15" s="97">
        <f>1/(1-D4*B4/(1-D4*B4/(1-D4*B4/(1-D4*B4/(1-D4*B4/(1-D4*B4/(1-D4*B4/(1-D4*B4))))))))</f>
        <v>1.2370232260856786</v>
      </c>
      <c r="D15" s="150">
        <f>C15*D4*C14</f>
        <v>1.2370138234667269</v>
      </c>
      <c r="E15" s="1">
        <f>D15*D4*C13</f>
        <v>1.2369741542296853</v>
      </c>
      <c r="F15" s="1">
        <f>E15*D4*C12</f>
        <v>1.2368067914581125</v>
      </c>
      <c r="G15" s="1">
        <f>F15*D4*C11</f>
        <v>1.2361006952637181</v>
      </c>
      <c r="H15" s="1">
        <f>G15*D4*C10</f>
        <v>1.233121706381914</v>
      </c>
      <c r="I15" s="1">
        <f>H15*D4*C9</f>
        <v>1.22055348291833</v>
      </c>
      <c r="J15" s="1">
        <f>I15*D4*C8</f>
        <v>1.1675286992423939</v>
      </c>
      <c r="K15" s="1">
        <f>J15*D4</f>
        <v>0.94381946205172806</v>
      </c>
      <c r="L15" s="1">
        <f>K15*D4</f>
        <v>0.76297497228603273</v>
      </c>
      <c r="M15" s="268"/>
      <c r="N15" s="97">
        <f>B15+L15</f>
        <v>0.99999999999998368</v>
      </c>
      <c r="R15" s="196">
        <f>B15-L15</f>
        <v>-0.52594994457208177</v>
      </c>
      <c r="S15" s="93">
        <f>SUM(C15:K15)*$B$4*$F$4</f>
        <v>-16.653971590218113</v>
      </c>
      <c r="T15" s="268">
        <f>SUM(C15:K15)*$D$4*$H$4</f>
        <v>-121.46259840840473</v>
      </c>
      <c r="U15" s="272">
        <f t="shared" si="0"/>
        <v>-138.11656999862285</v>
      </c>
      <c r="V15" s="93">
        <f>(U15+W15*L15)/B15</f>
        <v>-553.73812847495913</v>
      </c>
      <c r="W15" s="9">
        <f t="shared" si="1"/>
        <v>9</v>
      </c>
    </row>
    <row r="16" spans="1:23" ht="17" thickBot="1">
      <c r="A16" s="100">
        <v>10</v>
      </c>
      <c r="B16" s="151">
        <f>C16*B4</f>
        <v>0.23702535352835741</v>
      </c>
      <c r="C16" s="151">
        <f>1/(1-D4*B4/(1-D4*B4/(1-D4*B4/(1-D4*B4/(1-D4*B4/(1-D4*B4/(1-D4*B4/(1-D4*B4/(1-D4*B4)))))))))</f>
        <v>1.2370249264967788</v>
      </c>
      <c r="D16" s="159">
        <f>C16*D4*C15</f>
        <v>1.2370226978376953</v>
      </c>
      <c r="E16" s="111">
        <f>D16*D4*C14</f>
        <v>1.2370132952227588</v>
      </c>
      <c r="F16" s="111">
        <f>E16*D4*C13</f>
        <v>1.2369736260026571</v>
      </c>
      <c r="G16" s="111">
        <f>F16*D4*C12</f>
        <v>1.2368062633025536</v>
      </c>
      <c r="H16" s="111">
        <f>G16*D4*C11</f>
        <v>1.2361001674096845</v>
      </c>
      <c r="I16" s="111">
        <f>H16*D4*C10</f>
        <v>1.2331211798000028</v>
      </c>
      <c r="J16" s="111">
        <f>I16*D4*C9</f>
        <v>1.2205529617034472</v>
      </c>
      <c r="K16" s="111">
        <f>J16*D4*C8</f>
        <v>1.1675282006707683</v>
      </c>
      <c r="L16" s="111">
        <f>K16*D4</f>
        <v>0.9438190590110116</v>
      </c>
      <c r="M16" s="270">
        <f>L16*D4</f>
        <v>0.7629746464716245</v>
      </c>
      <c r="N16" s="151">
        <f>B16+M16</f>
        <v>0.9999999999999819</v>
      </c>
      <c r="R16" s="197">
        <f>B16-M16</f>
        <v>-0.52594929294326709</v>
      </c>
      <c r="S16" s="94">
        <f>SUM(C16:L16)*$B$4*$F$4</f>
        <v>-18.570560353975278</v>
      </c>
      <c r="T16" s="270">
        <f>SUM(C16:L16)*$D$4*$H$4</f>
        <v>-135.44087680675574</v>
      </c>
      <c r="U16" s="273">
        <f t="shared" si="0"/>
        <v>-154.01143716073102</v>
      </c>
      <c r="V16" s="94">
        <f>(U16+W16*M16)/B16</f>
        <v>-617.57819793105739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-9.7279165794457665</v>
      </c>
      <c r="F19" s="8">
        <f t="shared" ref="F19:F28" si="4">U7/E19</f>
        <v>1.3208704537064522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-76.846597328667002</v>
      </c>
      <c r="F20" s="9">
        <f t="shared" si="4"/>
        <v>0.35779733173082612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-486.07644173828686</v>
      </c>
      <c r="F21" s="9">
        <f t="shared" si="4"/>
        <v>8.835687693898947E-2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-2948.2544468043579</v>
      </c>
      <c r="F22" s="9">
        <f t="shared" si="4"/>
        <v>1.991053318149159E-2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-17730.236086226148</v>
      </c>
      <c r="F23" s="9">
        <f t="shared" si="4"/>
        <v>4.2048883819374196E-3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-106434.58537356633</v>
      </c>
      <c r="F24" s="9">
        <f t="shared" si="4"/>
        <v>8.4968958758094596E-4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-638678.33749407274</v>
      </c>
      <c r="F25" s="9">
        <f t="shared" si="4"/>
        <v>1.6648111537235106E-4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-3832165.9416678911</v>
      </c>
      <c r="F26" s="9">
        <f t="shared" si="4"/>
        <v>3.1893683040956689E-5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-22993127.244911451</v>
      </c>
      <c r="F27" s="9">
        <f t="shared" si="4"/>
        <v>6.0068632042728801E-6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-137958945.80245554</v>
      </c>
      <c r="F28" s="10">
        <f t="shared" si="4"/>
        <v>1.116357016682783E-6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-9.7279165794457665</v>
      </c>
      <c r="F31" s="8">
        <f t="shared" ref="F31:F40" si="8">U7/E31</f>
        <v>1.3208704537064522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-87.824682661333711</v>
      </c>
      <c r="F32" s="9">
        <f t="shared" si="8"/>
        <v>0.31307266526447286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-644.33388788563605</v>
      </c>
      <c r="F33" s="9">
        <f t="shared" si="8"/>
        <v>6.6655187866255225E-2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-4553.2887209333712</v>
      </c>
      <c r="F34" s="9">
        <f t="shared" si="8"/>
        <v>1.2892070235015806E-2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-31937.229117375846</v>
      </c>
      <c r="F35" s="9">
        <f t="shared" si="8"/>
        <v>2.3343810902937117E-3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-223659.77387256332</v>
      </c>
      <c r="F36" s="9">
        <f t="shared" si="8"/>
        <v>4.0434789584444143E-4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-1565775.4937650515</v>
      </c>
      <c r="F37" s="9">
        <f t="shared" si="8"/>
        <v>6.7907488917518367E-5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-10960681.575106528</v>
      </c>
      <c r="F38" s="9">
        <f t="shared" si="8"/>
        <v>1.1150938476443894E-5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-76725183.482683137</v>
      </c>
      <c r="F39" s="9">
        <f t="shared" si="8"/>
        <v>1.8001464933582824E-6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-537076961.20140982</v>
      </c>
      <c r="F40" s="10">
        <f t="shared" si="8"/>
        <v>2.8675859939368171E-7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-9.7279165794457665</v>
      </c>
      <c r="F43" s="8">
        <f t="shared" ref="F43:F52" si="12">U7/E43</f>
        <v>1.3208704537064522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-142.71510932466728</v>
      </c>
      <c r="F44" s="9">
        <f t="shared" si="12"/>
        <v>0.19266010170121409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-1774.7442175095591</v>
      </c>
      <c r="F45" s="9">
        <f t="shared" si="12"/>
        <v>2.419965419348119E-2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-21457.373097398511</v>
      </c>
      <c r="F46" s="9">
        <f t="shared" si="12"/>
        <v>2.7357178217540172E-3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-257926.47620998177</v>
      </c>
      <c r="F47" s="9">
        <f t="shared" si="12"/>
        <v>2.8905006117822764E-4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-3096344.1756950701</v>
      </c>
      <c r="F48" s="9">
        <f t="shared" si="12"/>
        <v>2.9207463324103279E-5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-37159598.614887021</v>
      </c>
      <c r="F49" s="9">
        <f t="shared" si="12"/>
        <v>2.8613840287170002E-6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-445925028.57652467</v>
      </c>
      <c r="F50" s="9">
        <f t="shared" si="12"/>
        <v>2.7408617608672912E-7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-5351128325.1295815</v>
      </c>
      <c r="F51" s="9">
        <f t="shared" si="12"/>
        <v>2.5810737774687596E-8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-64213619470.808998</v>
      </c>
      <c r="F52" s="10">
        <f t="shared" si="12"/>
        <v>2.3984232384026163E-9</v>
      </c>
    </row>
  </sheetData>
  <conditionalFormatting sqref="F43:F52">
    <cfRule type="cellIs" dxfId="139" priority="41" operator="equal">
      <formula>MAX($F$43:$F$52)</formula>
    </cfRule>
  </conditionalFormatting>
  <conditionalFormatting sqref="F19:F28">
    <cfRule type="cellIs" dxfId="138" priority="39" operator="equal">
      <formula>MAX($F$19:$F$28)</formula>
    </cfRule>
  </conditionalFormatting>
  <conditionalFormatting sqref="E31:E40">
    <cfRule type="cellIs" dxfId="137" priority="37" stopIfTrue="1" operator="lessThan">
      <formula>0</formula>
    </cfRule>
    <cfRule type="cellIs" dxfId="136" priority="38" operator="equal">
      <formula>MIN($E$31:$E$40)</formula>
    </cfRule>
  </conditionalFormatting>
  <conditionalFormatting sqref="E19:E28">
    <cfRule type="cellIs" dxfId="135" priority="33" stopIfTrue="1" operator="lessThan">
      <formula>0</formula>
    </cfRule>
    <cfRule type="cellIs" dxfId="134" priority="34" operator="equal">
      <formula>MIN($E$19:$E$28)</formula>
    </cfRule>
  </conditionalFormatting>
  <conditionalFormatting sqref="E43:E52">
    <cfRule type="cellIs" dxfId="133" priority="29" stopIfTrue="1" operator="lessThan">
      <formula>0</formula>
    </cfRule>
    <cfRule type="cellIs" dxfId="132" priority="30" operator="equal">
      <formula>MIN($E$43:$E$52)</formula>
    </cfRule>
  </conditionalFormatting>
  <conditionalFormatting sqref="F31:F40">
    <cfRule type="cellIs" dxfId="131" priority="19" operator="lessThanOrEqual">
      <formula>0</formula>
    </cfRule>
    <cfRule type="cellIs" dxfId="130" priority="20" operator="equal">
      <formula>MAX($F$31:$F$40)</formula>
    </cfRule>
  </conditionalFormatting>
  <conditionalFormatting sqref="S7:T16">
    <cfRule type="cellIs" dxfId="129" priority="1" operator="lessThanOrEqual">
      <formula>0</formula>
    </cfRule>
    <cfRule type="cellIs" dxfId="128" priority="2" operator="greaterThan">
      <formula>0</formula>
    </cfRule>
  </conditionalFormatting>
  <conditionalFormatting sqref="U7:U16">
    <cfRule type="cellIs" dxfId="127" priority="3" operator="lessThanOrEqual">
      <formula>0</formula>
    </cfRule>
    <cfRule type="cellIs" dxfId="126" priority="4" operator="greaterThan">
      <formula>0</formula>
    </cfRule>
  </conditionalFormatting>
  <conditionalFormatting sqref="R7:R16">
    <cfRule type="cellIs" dxfId="125" priority="5" operator="lessThanOrEqual">
      <formula>0</formula>
    </cfRule>
    <cfRule type="cellIs" dxfId="124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0.99999999999999845</v>
      </c>
    </row>
    <row r="2" spans="1:23">
      <c r="A2" t="s">
        <v>40</v>
      </c>
      <c r="B2" s="155" t="s">
        <v>125</v>
      </c>
      <c r="C2" s="161">
        <f>Analysis!B47</f>
        <v>0.19243741374780182</v>
      </c>
      <c r="D2" s="155" t="s">
        <v>126</v>
      </c>
      <c r="E2" s="161">
        <f>Analysis!N47</f>
        <v>0.80756258625219657</v>
      </c>
      <c r="F2" s="155" t="s">
        <v>47</v>
      </c>
      <c r="G2" s="161">
        <f>Analysis!S47</f>
        <v>-9.1817582159317848</v>
      </c>
      <c r="H2" t="s">
        <v>156</v>
      </c>
      <c r="I2" s="175">
        <f>Analysis!T47</f>
        <v>-15.872509250958153</v>
      </c>
      <c r="J2" t="s">
        <v>48</v>
      </c>
      <c r="K2" s="175">
        <f>C2*G2+E2*I2</f>
        <v>-14.584958425747226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0.19243741374780182</v>
      </c>
      <c r="C4" t="s">
        <v>124</v>
      </c>
      <c r="D4">
        <f>$E$2</f>
        <v>0.80756258625219657</v>
      </c>
      <c r="E4" t="s">
        <v>47</v>
      </c>
      <c r="F4">
        <f>G2</f>
        <v>-9.1817582159317848</v>
      </c>
      <c r="G4" t="s">
        <v>156</v>
      </c>
      <c r="H4">
        <f>I2</f>
        <v>-15.872509250958153</v>
      </c>
      <c r="I4" t="s">
        <v>48</v>
      </c>
      <c r="J4">
        <f>K2</f>
        <v>-14.584958425747226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0.19243741374780182</v>
      </c>
      <c r="C7" s="95">
        <v>1</v>
      </c>
      <c r="D7" s="22">
        <f>C7*D4</f>
        <v>0.80756258625219657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0.99999999999999845</v>
      </c>
      <c r="R7" s="195">
        <f>B7-D7</f>
        <v>-0.61512517250439469</v>
      </c>
      <c r="S7" s="109">
        <f>SUM(C7)*$B$4*$F$4</f>
        <v>-1.7669138047315436</v>
      </c>
      <c r="T7" s="269">
        <f>SUM(C7)*$D$4*$H$4</f>
        <v>-12.818044621015682</v>
      </c>
      <c r="U7" s="271">
        <f>S7+T7</f>
        <v>-14.584958425747226</v>
      </c>
      <c r="V7" s="109">
        <f>(U7+W7*D7)/B7</f>
        <v>-71.594164415194996</v>
      </c>
      <c r="W7" s="57">
        <f>COUNT(D7:M7)</f>
        <v>1</v>
      </c>
    </row>
    <row r="8" spans="1:23">
      <c r="A8" s="99">
        <v>2</v>
      </c>
      <c r="B8" s="97">
        <f>C8*B4</f>
        <v>0.227845857447705</v>
      </c>
      <c r="C8" s="97">
        <f>1/(1-B4*D4)</f>
        <v>1.183999789907318</v>
      </c>
      <c r="D8" s="150">
        <f>C8*D4</f>
        <v>0.95615393245961111</v>
      </c>
      <c r="E8" s="1">
        <f>D8*D4</f>
        <v>0.77215414255229164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0.99999999999999667</v>
      </c>
      <c r="R8" s="196">
        <f>B8-E8</f>
        <v>-0.54430828510458662</v>
      </c>
      <c r="S8" s="93">
        <f>SUM(C8:D8)*$B$4*$F$4</f>
        <v>-3.7814671562977265</v>
      </c>
      <c r="T8" s="268">
        <f>SUM(C8:D8)*$D$4*$H$4</f>
        <v>-27.432585909132104</v>
      </c>
      <c r="U8" s="272">
        <f>S8+T8</f>
        <v>-31.21405306542983</v>
      </c>
      <c r="V8" s="93">
        <f>(U8+W8*E8)/B8</f>
        <v>-130.21849557714702</v>
      </c>
      <c r="W8" s="9">
        <f>COUNT(D8:M8)</f>
        <v>2</v>
      </c>
    </row>
    <row r="9" spans="1:23">
      <c r="A9" s="99">
        <v>3</v>
      </c>
      <c r="B9" s="97">
        <f>C9*B4</f>
        <v>0.23583010318826339</v>
      </c>
      <c r="C9" s="97">
        <f>1/(1-D4*B4/(1-D4*B4))</f>
        <v>1.2254898805558139</v>
      </c>
      <c r="D9" s="150">
        <f>C9*D4*C8</f>
        <v>1.1717569684829006</v>
      </c>
      <c r="E9" s="1">
        <f>D9*(D4)</f>
        <v>0.9462670879270848</v>
      </c>
      <c r="F9" s="1">
        <f>E9*D4</f>
        <v>0.76416989681173131</v>
      </c>
      <c r="G9" s="1"/>
      <c r="H9" s="1"/>
      <c r="I9" s="1"/>
      <c r="J9" s="1"/>
      <c r="K9" s="1"/>
      <c r="L9" s="1"/>
      <c r="M9" s="268"/>
      <c r="N9" s="97">
        <f>B9+F9</f>
        <v>0.99999999999999467</v>
      </c>
      <c r="R9" s="196">
        <f>B9-F9</f>
        <v>-0.52833979362346795</v>
      </c>
      <c r="S9" s="93">
        <f>SUM(C9:E9)*$B$4*$F$4</f>
        <v>-5.9077009315371827</v>
      </c>
      <c r="T9" s="268">
        <f>SUM(C9:E9)*$D$4*$H$4</f>
        <v>-42.857310835015426</v>
      </c>
      <c r="U9" s="272">
        <f t="shared" ref="U9:U16" si="0">S9+T9</f>
        <v>-48.765011766552611</v>
      </c>
      <c r="V9" s="93">
        <f>(U9+W9*F9)/B9</f>
        <v>-197.05924497271823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0.23770840053375963</v>
      </c>
      <c r="C10" s="97">
        <f>1/(1-D4*B4/(1-D4*B4/(1-D4*B4)))</f>
        <v>1.2352504427506366</v>
      </c>
      <c r="D10" s="150">
        <f>C10*D4*C9</f>
        <v>1.2224776781657607</v>
      </c>
      <c r="E10" s="1">
        <f>D10*D4*C8</f>
        <v>1.168876839322287</v>
      </c>
      <c r="F10" s="1">
        <f>E10*D4</f>
        <v>0.94394120337339937</v>
      </c>
      <c r="G10" s="1">
        <f>F10*D4</f>
        <v>0.76229159946623304</v>
      </c>
      <c r="H10" s="1"/>
      <c r="I10" s="1"/>
      <c r="J10" s="1"/>
      <c r="K10" s="1"/>
      <c r="L10" s="1"/>
      <c r="M10" s="268"/>
      <c r="N10" s="97">
        <f>B10+G10</f>
        <v>0.99999999999999267</v>
      </c>
      <c r="R10" s="196">
        <f>B10-G10</f>
        <v>-0.5245831989324734</v>
      </c>
      <c r="S10" s="93">
        <f>SUM(C10:F10)*$B$4*$F$4</f>
        <v>-8.0757611116489869</v>
      </c>
      <c r="T10" s="268">
        <f>SUM(C10:F10)*$D$4*$H$4</f>
        <v>-58.585464667591737</v>
      </c>
      <c r="U10" s="272">
        <f t="shared" si="0"/>
        <v>-66.661225779240723</v>
      </c>
      <c r="V10" s="93">
        <f>(U10+W10*G10)/B10</f>
        <v>-267.60543270048015</v>
      </c>
      <c r="W10" s="9">
        <f t="shared" si="1"/>
        <v>4</v>
      </c>
    </row>
    <row r="11" spans="1:23">
      <c r="A11" s="99">
        <v>5</v>
      </c>
      <c r="B11" s="97">
        <f>C11*B4</f>
        <v>0.23815462622956182</v>
      </c>
      <c r="C11" s="97">
        <f>1/(1-D4*B4/(1-D4*B4/(1-D4*B4/(1-D4*B4))))</f>
        <v>1.2375692522124337</v>
      </c>
      <c r="D11" s="150">
        <f>C11*D4*C10</f>
        <v>1.2345273592368018</v>
      </c>
      <c r="E11" s="1">
        <f>D11*D4*C9</f>
        <v>1.2217620714964408</v>
      </c>
      <c r="F11" s="1">
        <f>E11*D4*C8</f>
        <v>1.1681926091913224</v>
      </c>
      <c r="G11" s="1">
        <f>F11*D4</f>
        <v>0.94338864471924588</v>
      </c>
      <c r="H11" s="1">
        <f>G11*D4</f>
        <v>0.76184537377042882</v>
      </c>
      <c r="I11" s="1"/>
      <c r="J11" s="1"/>
      <c r="K11" s="1"/>
      <c r="L11" s="1"/>
      <c r="M11" s="268"/>
      <c r="N11" s="97">
        <f>B11+H11</f>
        <v>0.99999999999999067</v>
      </c>
      <c r="R11" s="196">
        <f>B11-H11</f>
        <v>-0.52369074754086697</v>
      </c>
      <c r="S11" s="93">
        <f>SUM(C11:G11)*$B$4*$F$4</f>
        <v>-10.257711966971119</v>
      </c>
      <c r="T11" s="268">
        <f>SUM(C11:G11)*$D$4*$H$4</f>
        <v>-74.414388155249796</v>
      </c>
      <c r="U11" s="272">
        <f t="shared" si="0"/>
        <v>-84.672100122220911</v>
      </c>
      <c r="V11" s="93">
        <f>(U11+W11*H11)/B11</f>
        <v>-339.53937630177916</v>
      </c>
      <c r="W11" s="9">
        <f t="shared" si="1"/>
        <v>5</v>
      </c>
    </row>
    <row r="12" spans="1:23">
      <c r="A12" s="99">
        <v>6</v>
      </c>
      <c r="B12" s="97">
        <f>C12*B4</f>
        <v>0.23826088212159929</v>
      </c>
      <c r="C12" s="97">
        <f>1/(1-D4*B4/(1-D4*B4/(1-D4*B4/(1-D4*B4/(1-D4*B4)))))</f>
        <v>1.2381214103919067</v>
      </c>
      <c r="D12" s="150">
        <f>C12*D4*C11</f>
        <v>1.2373966462882109</v>
      </c>
      <c r="E12" s="1">
        <f>D12*D4*C10</f>
        <v>1.2343551775706538</v>
      </c>
      <c r="F12" s="1">
        <f>E12*D4*C9</f>
        <v>1.2215916702270539</v>
      </c>
      <c r="G12" s="1">
        <f>F12*D4*C8</f>
        <v>1.168029679347502</v>
      </c>
      <c r="H12" s="1">
        <f>G12*D4</f>
        <v>0.94325706867319259</v>
      </c>
      <c r="I12" s="1">
        <f>H12*D4</f>
        <v>0.76173911787838922</v>
      </c>
      <c r="J12" s="1"/>
      <c r="K12" s="1"/>
      <c r="L12" s="1"/>
      <c r="M12" s="268"/>
      <c r="N12" s="97">
        <f>B12+I12</f>
        <v>0.99999999999998845</v>
      </c>
      <c r="R12" s="196">
        <f>B12-I12</f>
        <v>-0.52347823575678998</v>
      </c>
      <c r="S12" s="93">
        <f>SUM(C12:H12)*$B$4*$F$4</f>
        <v>-12.443935118095526</v>
      </c>
      <c r="T12" s="268">
        <f>SUM(C12:H12)*$D$4*$H$4</f>
        <v>-90.274304936457952</v>
      </c>
      <c r="U12" s="272">
        <f t="shared" si="0"/>
        <v>-102.71824005455348</v>
      </c>
      <c r="V12" s="93">
        <f>(U12+W12*I12)/B12</f>
        <v>-411.93419781427752</v>
      </c>
      <c r="W12" s="9">
        <f t="shared" si="1"/>
        <v>6</v>
      </c>
    </row>
    <row r="13" spans="1:23">
      <c r="A13" s="99">
        <v>7</v>
      </c>
      <c r="B13" s="97">
        <f>C13*B4</f>
        <v>0.2382861979027894</v>
      </c>
      <c r="C13" s="97">
        <f>1/(1-D4*B4/(1-D4*B4/(1-D4*B4/(1-D4*B4/(1-D4*B4/(1-D4*B4))))))</f>
        <v>1.2382529637146056</v>
      </c>
      <c r="D13" s="150">
        <f>C13*D4*C12</f>
        <v>1.2380802624319569</v>
      </c>
      <c r="E13" s="1">
        <f>D13*D4*C11</f>
        <v>1.2373555224152075</v>
      </c>
      <c r="F13" s="1">
        <f>E13*D4*C10</f>
        <v>1.2343141547783942</v>
      </c>
      <c r="G13" s="1">
        <f>F13*D4*C9</f>
        <v>1.2215510716195994</v>
      </c>
      <c r="H13" s="1">
        <f>G13*D4*C8</f>
        <v>1.1679908608293321</v>
      </c>
      <c r="I13" s="1">
        <f>H13*D4</f>
        <v>0.94322572029026486</v>
      </c>
      <c r="J13" s="1">
        <f>I13*D4</f>
        <v>0.7617138020971973</v>
      </c>
      <c r="K13" s="1"/>
      <c r="L13" s="1"/>
      <c r="M13" s="268"/>
      <c r="N13" s="97">
        <f>B13+J13</f>
        <v>0.99999999999998668</v>
      </c>
      <c r="R13" s="196">
        <f>B13-J13</f>
        <v>-0.52342760419440792</v>
      </c>
      <c r="S13" s="93">
        <f>SUM(C13:I13)*$B$4*$F$4</f>
        <v>-14.631407809351124</v>
      </c>
      <c r="T13" s="268">
        <f>SUM(C13:I13)*$D$4*$H$4</f>
        <v>-106.14328648421808</v>
      </c>
      <c r="U13" s="272">
        <f t="shared" si="0"/>
        <v>-120.77469429356921</v>
      </c>
      <c r="V13" s="93">
        <f>(U13+W13*J13)/B13</f>
        <v>-484.47076958265342</v>
      </c>
      <c r="W13" s="9">
        <f t="shared" si="1"/>
        <v>7</v>
      </c>
    </row>
    <row r="14" spans="1:23">
      <c r="A14" s="99">
        <v>8</v>
      </c>
      <c r="B14" s="97">
        <f>C14*B4</f>
        <v>0.23829223025626278</v>
      </c>
      <c r="C14" s="97">
        <f>1/(1-D4*B4/(1-D4*B4/(1-D4*B4/(1-D4*B4/(1-D4*B4/(1-D4*B4/(1-D4*B4)))))))</f>
        <v>1.2382843108074391</v>
      </c>
      <c r="D14" s="150">
        <f>C14*D4*C13</f>
        <v>1.2382431574336261</v>
      </c>
      <c r="E14" s="1">
        <f>D14*D4*C12</f>
        <v>1.2380704575186765</v>
      </c>
      <c r="F14" s="1">
        <f>E14*D4*C11</f>
        <v>1.2373457232414689</v>
      </c>
      <c r="G14" s="1">
        <f>F14*D4*C10</f>
        <v>1.234304379690611</v>
      </c>
      <c r="H14" s="1">
        <f>G14*D4*C9</f>
        <v>1.2215413976084002</v>
      </c>
      <c r="I14" s="1">
        <f>H14*D4*C8</f>
        <v>1.1679816109854813</v>
      </c>
      <c r="J14" s="1">
        <f>I14*D4</f>
        <v>0.94321825046244223</v>
      </c>
      <c r="K14" s="1">
        <f>J14*D4</f>
        <v>0.7617077697437219</v>
      </c>
      <c r="L14" s="1"/>
      <c r="M14" s="268"/>
      <c r="N14" s="97">
        <f>B14+K14</f>
        <v>0.99999999999998468</v>
      </c>
      <c r="R14" s="196">
        <f>B14-K14</f>
        <v>-0.52341553948745911</v>
      </c>
      <c r="S14" s="93">
        <f>SUM(C14:J14)*$B$4*$F$4</f>
        <v>-16.819233579613883</v>
      </c>
      <c r="T14" s="268">
        <f>SUM(C14:J14)*$D$4*$H$4</f>
        <v>-122.01482943732601</v>
      </c>
      <c r="U14" s="272">
        <f t="shared" si="0"/>
        <v>-138.83406301693989</v>
      </c>
      <c r="V14" s="93">
        <f>(U14+W14*K14)/B14</f>
        <v>-557.04879977093356</v>
      </c>
      <c r="W14" s="9">
        <f t="shared" si="1"/>
        <v>8</v>
      </c>
    </row>
    <row r="15" spans="1:23">
      <c r="A15" s="99">
        <v>9</v>
      </c>
      <c r="B15" s="97">
        <f>C15*B4</f>
        <v>0.23829366771651297</v>
      </c>
      <c r="C15" s="97">
        <f>1/(1-D4*B4/(1-D4*B4/(1-D4*B4/(1-D4*B4/(1-D4*B4/(1-D4*B4/(1-D4*B4/(1-D4*B4))))))))</f>
        <v>1.238291780562006</v>
      </c>
      <c r="D15" s="150">
        <f>C15*D4*C14</f>
        <v>1.2382819739736186</v>
      </c>
      <c r="E15" s="1">
        <f>D15*D4*C13</f>
        <v>1.2382408206774684</v>
      </c>
      <c r="F15" s="1">
        <f>E15*D4*C12</f>
        <v>1.2380681210884301</v>
      </c>
      <c r="G15" s="1">
        <f>F15*D4*C11</f>
        <v>1.237343388178908</v>
      </c>
      <c r="H15" s="1">
        <f>G15*D4*C10</f>
        <v>1.2343020503675353</v>
      </c>
      <c r="I15" s="1">
        <f>H15*D4*C9</f>
        <v>1.2215390923710436</v>
      </c>
      <c r="J15" s="1">
        <f>I15*D4*C8</f>
        <v>1.1679794068237175</v>
      </c>
      <c r="K15" s="1">
        <f>J15*D4</f>
        <v>0.9432164704638677</v>
      </c>
      <c r="L15" s="1">
        <f>K15*D4</f>
        <v>0.76170633228346962</v>
      </c>
      <c r="M15" s="268"/>
      <c r="N15" s="97">
        <f>B15+L15</f>
        <v>0.99999999999998257</v>
      </c>
      <c r="R15" s="196">
        <f>B15-L15</f>
        <v>-0.52341266456695668</v>
      </c>
      <c r="S15" s="93">
        <f>SUM(C15:K15)*$B$4*$F$4</f>
        <v>-19.007156680482005</v>
      </c>
      <c r="T15" s="268">
        <f>SUM(C15:K15)*$D$4*$H$4</f>
        <v>-137.88707847357122</v>
      </c>
      <c r="U15" s="272">
        <f t="shared" si="0"/>
        <v>-156.89423515405323</v>
      </c>
      <c r="V15" s="93">
        <f>(U15+W15*L15)/B15</f>
        <v>-629.63854474721654</v>
      </c>
      <c r="W15" s="9">
        <f t="shared" si="1"/>
        <v>9</v>
      </c>
    </row>
    <row r="16" spans="1:23" ht="17" thickBot="1">
      <c r="A16" s="100">
        <v>10</v>
      </c>
      <c r="B16" s="151">
        <f>C16*B4</f>
        <v>0.23829401025403416</v>
      </c>
      <c r="C16" s="151">
        <f>1/(1-D4*B4/(1-D4*B4/(1-D4*B4/(1-D4*B4/(1-D4*B4/(1-D4*B4/(1-D4*B4/(1-D4*B4/(1-D4*B4)))))))))</f>
        <v>1.2382935605564183</v>
      </c>
      <c r="D16" s="159">
        <f>C16*D4*C15</f>
        <v>1.238291223705142</v>
      </c>
      <c r="E16" s="111">
        <f>D16*D4*C14</f>
        <v>1.2382814171211645</v>
      </c>
      <c r="F16" s="111">
        <f>E16*D4*C13</f>
        <v>1.2382402638435208</v>
      </c>
      <c r="G16" s="111">
        <f>F16*D4*C12</f>
        <v>1.238067564332145</v>
      </c>
      <c r="H16" s="111">
        <f>G16*D4*C11</f>
        <v>1.2373428317485335</v>
      </c>
      <c r="I16" s="111">
        <f>H16*D4*C10</f>
        <v>1.2343014953048432</v>
      </c>
      <c r="J16" s="111">
        <f>I16*D4*C9</f>
        <v>1.2215385430478234</v>
      </c>
      <c r="K16" s="111">
        <f>J16*D4*C8</f>
        <v>1.1679788815861603</v>
      </c>
      <c r="L16" s="111">
        <f>K16*D4</f>
        <v>0.94321604630166767</v>
      </c>
      <c r="M16" s="270">
        <f>L16*D4</f>
        <v>0.76170598974594628</v>
      </c>
      <c r="N16" s="151">
        <f>B16+M16</f>
        <v>0.99999999999998046</v>
      </c>
      <c r="R16" s="197">
        <f>B16-M16</f>
        <v>-0.52341197949191209</v>
      </c>
      <c r="S16" s="94">
        <f>SUM(C16:L16)*$B$4*$F$4</f>
        <v>-21.195106119466228</v>
      </c>
      <c r="T16" s="270">
        <f>SUM(C16:L16)*$D$4*$H$4</f>
        <v>-153.75951857920901</v>
      </c>
      <c r="U16" s="273">
        <f t="shared" si="0"/>
        <v>-174.95462469867525</v>
      </c>
      <c r="V16" s="94">
        <f>(U16+W16*M16)/B16</f>
        <v>-702.23151905003817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-9.7541122818496486</v>
      </c>
      <c r="F19" s="8">
        <f t="shared" ref="F19:F28" si="4">U7/E19</f>
        <v>1.4952625112678646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-77.162154516773285</v>
      </c>
      <c r="F20" s="9">
        <f t="shared" si="4"/>
        <v>0.4045254213144685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-488.32210466408463</v>
      </c>
      <c r="F21" s="9">
        <f t="shared" si="4"/>
        <v>9.9862388576691455E-2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-2962.3518312488645</v>
      </c>
      <c r="F22" s="9">
        <f t="shared" si="4"/>
        <v>2.2502805060510913E-2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-17815.858011262495</v>
      </c>
      <c r="F23" s="9">
        <f t="shared" si="4"/>
        <v>4.7526254457514478E-3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-106950.00513070292</v>
      </c>
      <c r="F24" s="9">
        <f t="shared" si="4"/>
        <v>9.6043230600150202E-4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-641773.56583439594</v>
      </c>
      <c r="F25" s="9">
        <f t="shared" si="4"/>
        <v>1.8818895124878682E-4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-3850741.6153017972</v>
      </c>
      <c r="F26" s="9">
        <f t="shared" si="4"/>
        <v>3.6053850631070954E-5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-23104588.05960549</v>
      </c>
      <c r="F27" s="9">
        <f t="shared" si="4"/>
        <v>6.7906094992603039E-6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-138627721.26544577</v>
      </c>
      <c r="F28" s="10">
        <f t="shared" si="4"/>
        <v>1.2620464586853474E-6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-9.7541122818496486</v>
      </c>
      <c r="F31" s="8">
        <f t="shared" ref="F31:F40" si="8">U7/E31</f>
        <v>1.4952625112678646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-88.185319447740895</v>
      </c>
      <c r="F32" s="9">
        <f t="shared" si="8"/>
        <v>0.35395974365015992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-647.31069688029822</v>
      </c>
      <c r="F33" s="9">
        <f t="shared" si="8"/>
        <v>7.5334784364872495E-2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-4575.0607432414899</v>
      </c>
      <c r="F34" s="9">
        <f t="shared" si="8"/>
        <v>1.4570566276680815E-2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-32091.458707103699</v>
      </c>
      <c r="F35" s="9">
        <f t="shared" si="8"/>
        <v>2.6384621807009996E-3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-224742.86792442642</v>
      </c>
      <c r="F36" s="9">
        <f t="shared" si="8"/>
        <v>4.570478298296621E-4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-1573363.7152505347</v>
      </c>
      <c r="F37" s="9">
        <f t="shared" si="8"/>
        <v>7.6762094563962693E-5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-11013811.331709847</v>
      </c>
      <c r="F38" s="9">
        <f t="shared" si="8"/>
        <v>1.2605451358806462E-5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-77097114.249970227</v>
      </c>
      <c r="F39" s="9">
        <f t="shared" si="8"/>
        <v>2.0350208523416141E-6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-539680517.58044422</v>
      </c>
      <c r="F40" s="10">
        <f t="shared" si="8"/>
        <v>3.2418184277440902E-7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-9.7541122818496486</v>
      </c>
      <c r="F43" s="8">
        <f t="shared" ref="F43:F52" si="12">U7/E43</f>
        <v>1.4952625112678646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-143.30114410257897</v>
      </c>
      <c r="F44" s="9">
        <f t="shared" si="12"/>
        <v>0.2178213807077907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-1782.9434984246811</v>
      </c>
      <c r="F45" s="9">
        <f t="shared" si="12"/>
        <v>2.7350845278966446E-2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-21559.973752525519</v>
      </c>
      <c r="F46" s="9">
        <f t="shared" si="12"/>
        <v>3.091897353141818E-3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-259172.04120435301</v>
      </c>
      <c r="F47" s="9">
        <f t="shared" si="12"/>
        <v>3.2670229292000797E-4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-3111338.5213529845</v>
      </c>
      <c r="F48" s="9">
        <f t="shared" si="12"/>
        <v>3.3014163952139103E-5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-37339685.265702702</v>
      </c>
      <c r="F49" s="9">
        <f t="shared" si="12"/>
        <v>3.2344861354389438E-6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-448086562.79036474</v>
      </c>
      <c r="F50" s="9">
        <f t="shared" si="12"/>
        <v>3.0983759511193549E-7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-5377068299.1182556</v>
      </c>
      <c r="F51" s="9">
        <f t="shared" si="12"/>
        <v>2.917839730244474E-8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-64524904055.08931</v>
      </c>
      <c r="F52" s="10">
        <f t="shared" si="12"/>
        <v>2.7114278937835315E-9</v>
      </c>
    </row>
  </sheetData>
  <conditionalFormatting sqref="F43:F52">
    <cfRule type="cellIs" dxfId="123" priority="41" operator="equal">
      <formula>MAX($F$43:$F$52)</formula>
    </cfRule>
  </conditionalFormatting>
  <conditionalFormatting sqref="F19:F28">
    <cfRule type="cellIs" dxfId="122" priority="39" operator="equal">
      <formula>MAX($F$19:$F$28)</formula>
    </cfRule>
  </conditionalFormatting>
  <conditionalFormatting sqref="E31:E40">
    <cfRule type="cellIs" dxfId="121" priority="37" stopIfTrue="1" operator="lessThan">
      <formula>0</formula>
    </cfRule>
    <cfRule type="cellIs" dxfId="120" priority="38" operator="equal">
      <formula>MIN($E$31:$E$40)</formula>
    </cfRule>
  </conditionalFormatting>
  <conditionalFormatting sqref="E19:E28">
    <cfRule type="cellIs" dxfId="119" priority="33" stopIfTrue="1" operator="lessThan">
      <formula>0</formula>
    </cfRule>
    <cfRule type="cellIs" dxfId="118" priority="34" operator="equal">
      <formula>MIN($E$19:$E$28)</formula>
    </cfRule>
  </conditionalFormatting>
  <conditionalFormatting sqref="E43:E52">
    <cfRule type="cellIs" dxfId="117" priority="29" stopIfTrue="1" operator="lessThan">
      <formula>0</formula>
    </cfRule>
    <cfRule type="cellIs" dxfId="116" priority="30" operator="equal">
      <formula>MIN($E$43:$E$52)</formula>
    </cfRule>
  </conditionalFormatting>
  <conditionalFormatting sqref="F31:F40">
    <cfRule type="cellIs" dxfId="115" priority="19" operator="lessThanOrEqual">
      <formula>0</formula>
    </cfRule>
    <cfRule type="cellIs" dxfId="114" priority="20" operator="equal">
      <formula>MAX($F$31:$F$40)</formula>
    </cfRule>
  </conditionalFormatting>
  <conditionalFormatting sqref="S7:T16">
    <cfRule type="cellIs" dxfId="113" priority="1" operator="lessThanOrEqual">
      <formula>0</formula>
    </cfRule>
    <cfRule type="cellIs" dxfId="112" priority="2" operator="greaterThan">
      <formula>0</formula>
    </cfRule>
  </conditionalFormatting>
  <conditionalFormatting sqref="U7:U16">
    <cfRule type="cellIs" dxfId="111" priority="3" operator="lessThanOrEqual">
      <formula>0</formula>
    </cfRule>
    <cfRule type="cellIs" dxfId="110" priority="4" operator="greaterThan">
      <formula>0</formula>
    </cfRule>
  </conditionalFormatting>
  <conditionalFormatting sqref="R7:R16">
    <cfRule type="cellIs" dxfId="109" priority="5" operator="lessThanOrEqual">
      <formula>0</formula>
    </cfRule>
    <cfRule type="cellIs" dxfId="108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2"/>
  <sheetViews>
    <sheetView workbookViewId="0">
      <selection activeCell="M11" sqref="M11"/>
    </sheetView>
  </sheetViews>
  <sheetFormatPr baseColWidth="10" defaultColWidth="8.6640625" defaultRowHeight="16"/>
  <cols>
    <col min="5" max="5" width="9.1640625" customWidth="1"/>
    <col min="14" max="14" width="5.6640625" bestFit="1" customWidth="1"/>
  </cols>
  <sheetData>
    <row r="1" spans="1:23">
      <c r="C1" t="s">
        <v>95</v>
      </c>
      <c r="D1">
        <f>C2+E2</f>
        <v>0.99999999999999822</v>
      </c>
    </row>
    <row r="2" spans="1:23">
      <c r="A2" t="s">
        <v>40</v>
      </c>
      <c r="B2" s="155" t="s">
        <v>125</v>
      </c>
      <c r="C2" s="161">
        <f>Analysis!B48</f>
        <v>0.1929157370002382</v>
      </c>
      <c r="D2" s="155" t="s">
        <v>126</v>
      </c>
      <c r="E2" s="161">
        <f>Analysis!O48</f>
        <v>0.80708426299975999</v>
      </c>
      <c r="F2" s="155" t="s">
        <v>47</v>
      </c>
      <c r="G2" s="161">
        <f>Analysis!S48</f>
        <v>-10.281447973149472</v>
      </c>
      <c r="H2" t="s">
        <v>156</v>
      </c>
      <c r="I2" s="175">
        <f>Analysis!T48</f>
        <v>-17.773543392146362</v>
      </c>
      <c r="J2" t="s">
        <v>48</v>
      </c>
      <c r="K2" s="175">
        <f>C2*G2+E2*I2</f>
        <v>-16.328200282714434</v>
      </c>
      <c r="L2" t="s">
        <v>47</v>
      </c>
      <c r="M2" s="182">
        <v>3</v>
      </c>
      <c r="N2" t="s">
        <v>156</v>
      </c>
      <c r="O2" s="182">
        <v>6</v>
      </c>
    </row>
    <row r="4" spans="1:23">
      <c r="A4" t="s">
        <v>123</v>
      </c>
      <c r="B4">
        <f>$C$2</f>
        <v>0.1929157370002382</v>
      </c>
      <c r="C4" t="s">
        <v>124</v>
      </c>
      <c r="D4">
        <f>$E$2</f>
        <v>0.80708426299975999</v>
      </c>
      <c r="E4" t="s">
        <v>47</v>
      </c>
      <c r="F4">
        <f>G2</f>
        <v>-10.281447973149472</v>
      </c>
      <c r="G4" t="s">
        <v>156</v>
      </c>
      <c r="H4">
        <f>I2</f>
        <v>-17.773543392146362</v>
      </c>
      <c r="I4" t="s">
        <v>48</v>
      </c>
      <c r="J4">
        <f>K2</f>
        <v>-16.328200282714434</v>
      </c>
    </row>
    <row r="5" spans="1:23" ht="17" thickBot="1"/>
    <row r="6" spans="1:23" ht="17" thickBot="1">
      <c r="A6" s="103"/>
      <c r="B6" s="103">
        <v>1</v>
      </c>
      <c r="C6" s="16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66">
        <v>-10</v>
      </c>
      <c r="N6" s="104" t="s">
        <v>136</v>
      </c>
      <c r="R6" s="194" t="s">
        <v>49</v>
      </c>
      <c r="S6" s="170" t="s">
        <v>130</v>
      </c>
      <c r="T6" s="171" t="s">
        <v>137</v>
      </c>
      <c r="U6" s="274" t="s">
        <v>48</v>
      </c>
      <c r="V6" s="181" t="s">
        <v>47</v>
      </c>
      <c r="W6" s="174" t="s">
        <v>156</v>
      </c>
    </row>
    <row r="7" spans="1:23">
      <c r="A7" s="101">
        <v>1</v>
      </c>
      <c r="B7" s="95">
        <f>C7*B4</f>
        <v>0.1929157370002382</v>
      </c>
      <c r="C7" s="95">
        <v>1</v>
      </c>
      <c r="D7" s="22">
        <f>C7*D4</f>
        <v>0.80708426299975999</v>
      </c>
      <c r="E7" s="2"/>
      <c r="F7" s="2"/>
      <c r="G7" s="2"/>
      <c r="H7" s="2"/>
      <c r="I7" s="2"/>
      <c r="J7" s="2"/>
      <c r="K7" s="2"/>
      <c r="L7" s="2"/>
      <c r="M7" s="267"/>
      <c r="N7" s="96">
        <f>B7+D7</f>
        <v>0.99999999999999822</v>
      </c>
      <c r="R7" s="195">
        <f>B7-D7</f>
        <v>-0.61416852599952176</v>
      </c>
      <c r="S7" s="109">
        <f>SUM(C7)*$B$4*$F$4</f>
        <v>-1.9834531131697357</v>
      </c>
      <c r="T7" s="269">
        <f>SUM(C7)*$D$4*$H$4</f>
        <v>-14.3447471695447</v>
      </c>
      <c r="U7" s="271">
        <f>S7+T7</f>
        <v>-16.328200282714434</v>
      </c>
      <c r="V7" s="109">
        <f>(U7+W7*D7)/B7</f>
        <v>-80.45541675895268</v>
      </c>
      <c r="W7" s="57">
        <f>COUNT(D7:M7)</f>
        <v>1</v>
      </c>
    </row>
    <row r="8" spans="1:23">
      <c r="A8" s="99">
        <v>2</v>
      </c>
      <c r="B8" s="97">
        <f>C8*B4</f>
        <v>0.22849172908845797</v>
      </c>
      <c r="C8" s="97">
        <f>1/(1-B4*D4)</f>
        <v>1.1844120787728989</v>
      </c>
      <c r="D8" s="150">
        <f>C8*D4</f>
        <v>0.95592034968443873</v>
      </c>
      <c r="E8" s="1">
        <f>D8*D4</f>
        <v>0.77150827091153806</v>
      </c>
      <c r="F8" s="1"/>
      <c r="G8" s="1"/>
      <c r="H8" s="1"/>
      <c r="I8" s="1"/>
      <c r="J8" s="1"/>
      <c r="K8" s="1"/>
      <c r="L8" s="1"/>
      <c r="M8" s="268"/>
      <c r="N8" s="97">
        <f>B8+E8</f>
        <v>0.999999999999996</v>
      </c>
      <c r="R8" s="196">
        <f>B8-E8</f>
        <v>-0.54301654182308012</v>
      </c>
      <c r="S8" s="93">
        <f>SUM(C8:D8)*$B$4*$F$4</f>
        <v>-4.2452490184418465</v>
      </c>
      <c r="T8" s="268">
        <f>SUM(C8:D8)*$D$4*$H$4</f>
        <v>-30.702527544998127</v>
      </c>
      <c r="U8" s="272">
        <f>S8+T8</f>
        <v>-34.947776563439973</v>
      </c>
      <c r="V8" s="93">
        <f>(U8+W8*E8)/B8</f>
        <v>-146.19680176119033</v>
      </c>
      <c r="W8" s="9">
        <f>COUNT(D8:M8)</f>
        <v>2</v>
      </c>
    </row>
    <row r="9" spans="1:23">
      <c r="A9" s="99">
        <v>3</v>
      </c>
      <c r="B9" s="97">
        <f>C9*B4</f>
        <v>0.23653579458359911</v>
      </c>
      <c r="C9" s="97">
        <f>1/(1-D4*B4/(1-D4*B4))</f>
        <v>1.2261093794712405</v>
      </c>
      <c r="D9" s="150">
        <f>C9*D4*C8</f>
        <v>1.1720629067755186</v>
      </c>
      <c r="E9" s="1">
        <f>D9*(D4)</f>
        <v>0.94595352730427584</v>
      </c>
      <c r="F9" s="1">
        <f>E9*D4</f>
        <v>0.76346420541639481</v>
      </c>
      <c r="G9" s="1"/>
      <c r="H9" s="1"/>
      <c r="I9" s="1"/>
      <c r="J9" s="1"/>
      <c r="K9" s="1"/>
      <c r="L9" s="1"/>
      <c r="M9" s="268"/>
      <c r="N9" s="97">
        <f>B9+F9</f>
        <v>0.99999999999999389</v>
      </c>
      <c r="R9" s="196">
        <f>B9-F9</f>
        <v>-0.52692841083279573</v>
      </c>
      <c r="S9" s="93">
        <f>SUM(C9:E9)*$B$4*$F$4</f>
        <v>-6.6329167557190765</v>
      </c>
      <c r="T9" s="268">
        <f>SUM(C9:E9)*$D$4*$H$4</f>
        <v>-47.970639298537584</v>
      </c>
      <c r="U9" s="272">
        <f t="shared" ref="U9:U16" si="0">S9+T9</f>
        <v>-54.603556054256657</v>
      </c>
      <c r="V9" s="93">
        <f>(U9+W9*F9)/B9</f>
        <v>-221.16383497094083</v>
      </c>
      <c r="W9" s="9">
        <f t="shared" ref="W9:W16" si="1">COUNT(D9:M9)</f>
        <v>3</v>
      </c>
    </row>
    <row r="10" spans="1:23">
      <c r="A10" s="99">
        <v>4</v>
      </c>
      <c r="B10" s="97">
        <f>C10*B4</f>
        <v>0.2384337738534664</v>
      </c>
      <c r="C10" s="97">
        <f>1/(1-D4*B4/(1-D4*B4/(1-D4*B4)))</f>
        <v>1.2359477643504635</v>
      </c>
      <c r="D10" s="150">
        <f>C10*D4*C9</f>
        <v>1.2230612599021513</v>
      </c>
      <c r="E10" s="1">
        <f>D10*D4*C8</f>
        <v>1.1691491472511548</v>
      </c>
      <c r="F10" s="1">
        <f>E10*D4</f>
        <v>0.94360187784599614</v>
      </c>
      <c r="G10" s="1">
        <f>F10*D4</f>
        <v>0.76156622614652536</v>
      </c>
      <c r="H10" s="1"/>
      <c r="I10" s="1"/>
      <c r="J10" s="1"/>
      <c r="K10" s="1"/>
      <c r="L10" s="1"/>
      <c r="M10" s="268"/>
      <c r="N10" s="97">
        <f>B10+G10</f>
        <v>0.99999999999999178</v>
      </c>
      <c r="R10" s="196">
        <f>B10-G10</f>
        <v>-0.52313245229305894</v>
      </c>
      <c r="S10" s="93">
        <f>SUM(C10:F10)*$B$4*$F$4</f>
        <v>-9.0678717025478175</v>
      </c>
      <c r="T10" s="268">
        <f>SUM(C10:F10)*$D$4*$H$4</f>
        <v>-65.580742027747604</v>
      </c>
      <c r="U10" s="272">
        <f t="shared" si="0"/>
        <v>-74.648613730295423</v>
      </c>
      <c r="V10" s="93">
        <f>(U10+W10*G10)/B10</f>
        <v>-300.30287936353255</v>
      </c>
      <c r="W10" s="9">
        <f t="shared" si="1"/>
        <v>4</v>
      </c>
    </row>
    <row r="11" spans="1:23">
      <c r="A11" s="99">
        <v>5</v>
      </c>
      <c r="B11" s="97">
        <f>C11*B4</f>
        <v>0.23888604746079467</v>
      </c>
      <c r="C11" s="97">
        <f>1/(1-D4*B4/(1-D4*B4/(1-D4*B4/(1-D4*B4))))</f>
        <v>1.2382921744766717</v>
      </c>
      <c r="D11" s="150">
        <f>C11*D4*C10</f>
        <v>1.2352137683634259</v>
      </c>
      <c r="E11" s="1">
        <f>D11*D4*C9</f>
        <v>1.2223349168619653</v>
      </c>
      <c r="F11" s="1">
        <f>E11*D4*C8</f>
        <v>1.1684548211581891</v>
      </c>
      <c r="G11" s="1">
        <f>F11*D4</f>
        <v>0.94304149818297345</v>
      </c>
      <c r="H11" s="1">
        <f>G11*D4</f>
        <v>0.76111395253919467</v>
      </c>
      <c r="I11" s="1"/>
      <c r="J11" s="1"/>
      <c r="K11" s="1"/>
      <c r="L11" s="1"/>
      <c r="M11" s="268"/>
      <c r="N11" s="97">
        <f>B11+H11</f>
        <v>0.99999999999998934</v>
      </c>
      <c r="R11" s="196">
        <f>B11-H11</f>
        <v>-0.5222279050784</v>
      </c>
      <c r="S11" s="93">
        <f>SUM(C11:G11)*$B$4*$F$4</f>
        <v>-11.518581006999636</v>
      </c>
      <c r="T11" s="268">
        <f>SUM(C11:G11)*$D$4*$H$4</f>
        <v>-83.304783561672011</v>
      </c>
      <c r="U11" s="272">
        <f t="shared" si="0"/>
        <v>-94.82336456867165</v>
      </c>
      <c r="V11" s="93">
        <f>(U11+W11*H11)/B11</f>
        <v>-381.0092543011047</v>
      </c>
      <c r="W11" s="9">
        <f t="shared" si="1"/>
        <v>5</v>
      </c>
    </row>
    <row r="12" spans="1:23">
      <c r="A12" s="99">
        <v>6</v>
      </c>
      <c r="B12" s="97">
        <f>C12*B4</f>
        <v>0.23899407398061029</v>
      </c>
      <c r="C12" s="97">
        <f>1/(1-D4*B4/(1-D4*B4/(1-D4*B4/(1-D4*B4/(1-D4*B4)))))</f>
        <v>1.2388521418567071</v>
      </c>
      <c r="D12" s="150">
        <f>C12*D4*C11</f>
        <v>1.2381164210383329</v>
      </c>
      <c r="E12" s="1">
        <f>D12*D4*C10</f>
        <v>1.2350384518498048</v>
      </c>
      <c r="F12" s="1">
        <f>E12*D4*C9</f>
        <v>1.2221614282710913</v>
      </c>
      <c r="G12" s="1">
        <f>F12*D4*C8</f>
        <v>1.1682889798837348</v>
      </c>
      <c r="H12" s="1">
        <f>G12*D4</f>
        <v>0.94290765030020551</v>
      </c>
      <c r="I12" s="1">
        <f>H12*D4</f>
        <v>0.76100592601937678</v>
      </c>
      <c r="J12" s="1"/>
      <c r="K12" s="1"/>
      <c r="L12" s="1"/>
      <c r="M12" s="268"/>
      <c r="N12" s="97">
        <f>B12+I12</f>
        <v>0.99999999999998712</v>
      </c>
      <c r="R12" s="196">
        <f>B12-I12</f>
        <v>-0.52201185203876643</v>
      </c>
      <c r="S12" s="93">
        <f>SUM(C12:H12)*$B$4*$F$4</f>
        <v>-13.974151287855618</v>
      </c>
      <c r="T12" s="268">
        <f>SUM(C12:H12)*$D$4*$H$4</f>
        <v>-101.06398069219301</v>
      </c>
      <c r="U12" s="272">
        <f t="shared" si="0"/>
        <v>-115.03813198004863</v>
      </c>
      <c r="V12" s="93">
        <f>(U12+W12*I12)/B12</f>
        <v>-462.23780608424221</v>
      </c>
      <c r="W12" s="9">
        <f t="shared" si="1"/>
        <v>6</v>
      </c>
    </row>
    <row r="13" spans="1:23">
      <c r="A13" s="99">
        <v>7</v>
      </c>
      <c r="B13" s="97">
        <f>C13*B4</f>
        <v>0.2390198908028239</v>
      </c>
      <c r="C13" s="97">
        <f>1/(1-D4*B4/(1-D4*B4/(1-D4*B4/(1-D4*B4/(1-D4*B4/(1-D4*B4))))))</f>
        <v>1.2389859662020666</v>
      </c>
      <c r="D13" s="150">
        <f>C13*D4*C12</f>
        <v>1.2388101142923944</v>
      </c>
      <c r="E13" s="1">
        <f>D13*D4*C11</f>
        <v>1.2380744184330552</v>
      </c>
      <c r="F13" s="1">
        <f>E13*D4*C10</f>
        <v>1.2349965536634031</v>
      </c>
      <c r="G13" s="1">
        <f>F13*D4*C9</f>
        <v>1.2221199669325735</v>
      </c>
      <c r="H13" s="1">
        <f>G13*D4*C8</f>
        <v>1.1682493461465204</v>
      </c>
      <c r="I13" s="1">
        <f>H13*D4</f>
        <v>0.94287566253461597</v>
      </c>
      <c r="J13" s="1">
        <f>I13*D4</f>
        <v>0.76098010919716097</v>
      </c>
      <c r="K13" s="1"/>
      <c r="L13" s="1"/>
      <c r="M13" s="268"/>
      <c r="N13" s="97">
        <f>B13+J13</f>
        <v>0.9999999999999849</v>
      </c>
      <c r="R13" s="196">
        <f>B13-J13</f>
        <v>-0.52196021839433704</v>
      </c>
      <c r="S13" s="93">
        <f>SUM(C13:I13)*$B$4*$F$4</f>
        <v>-16.431147792189321</v>
      </c>
      <c r="T13" s="268">
        <f>SUM(C13:I13)*$D$4*$H$4</f>
        <v>-118.83349256877956</v>
      </c>
      <c r="U13" s="272">
        <f t="shared" si="0"/>
        <v>-135.26464036096888</v>
      </c>
      <c r="V13" s="93">
        <f>(U13+W13*J13)/B13</f>
        <v>-543.62747451750408</v>
      </c>
      <c r="W13" s="9">
        <f t="shared" si="1"/>
        <v>7</v>
      </c>
    </row>
    <row r="14" spans="1:23">
      <c r="A14" s="99">
        <v>8</v>
      </c>
      <c r="B14" s="97">
        <f>C14*B4</f>
        <v>0.23902606148681263</v>
      </c>
      <c r="C14" s="97">
        <f>1/(1-D4*B4/(1-D4*B4/(1-D4*B4/(1-D4*B4/(1-D4*B4/(1-D4*B4/(1-D4*B4)))))))</f>
        <v>1.2390179526231055</v>
      </c>
      <c r="D14" s="150">
        <f>C14*D4*C13</f>
        <v>1.2389759194337289</v>
      </c>
      <c r="E14" s="1">
        <f>D14*D4*C12</f>
        <v>1.238800068950016</v>
      </c>
      <c r="F14" s="1">
        <f>E14*D4*C11</f>
        <v>1.2380643790563342</v>
      </c>
      <c r="G14" s="1">
        <f>F14*D4*C10</f>
        <v>1.2349865392446679</v>
      </c>
      <c r="H14" s="1">
        <f>G14*D4*C9</f>
        <v>1.2221100569283252</v>
      </c>
      <c r="I14" s="1">
        <f>H14*D4*C8</f>
        <v>1.168239872971794</v>
      </c>
      <c r="J14" s="1">
        <f>I14*D4</f>
        <v>0.94286801688437361</v>
      </c>
      <c r="K14" s="1">
        <f>J14*D4</f>
        <v>0.76097393851316997</v>
      </c>
      <c r="L14" s="1"/>
      <c r="M14" s="268"/>
      <c r="N14" s="97">
        <f>B14+K14</f>
        <v>0.99999999999998257</v>
      </c>
      <c r="R14" s="196">
        <f>B14-K14</f>
        <v>-0.52194787702635737</v>
      </c>
      <c r="S14" s="93">
        <f>SUM(C14:J14)*$B$4*$F$4</f>
        <v>-18.888548569654777</v>
      </c>
      <c r="T14" s="268">
        <f>SUM(C14:J14)*$D$4*$H$4</f>
        <v>-136.60592823308957</v>
      </c>
      <c r="U14" s="272">
        <f t="shared" si="0"/>
        <v>-155.49447680274434</v>
      </c>
      <c r="V14" s="93">
        <f>(U14+W14*K14)/B14</f>
        <v>-625.06441500682104</v>
      </c>
      <c r="W14" s="9">
        <f t="shared" si="1"/>
        <v>8</v>
      </c>
    </row>
    <row r="15" spans="1:23">
      <c r="A15" s="99">
        <v>9</v>
      </c>
      <c r="B15" s="97">
        <f>C15*B4</f>
        <v>0.23902753643824431</v>
      </c>
      <c r="C15" s="97">
        <f>1/(1-D4*B4/(1-D4*B4/(1-D4*B4/(1-D4*B4/(1-D4*B4/(1-D4*B4/(1-D4*B4/(1-D4*B4))))))))</f>
        <v>1.2390255981965286</v>
      </c>
      <c r="D15" s="150">
        <f>C15*D4*C14</f>
        <v>1.2390155511068204</v>
      </c>
      <c r="E15" s="1">
        <f>D15*D4*C13</f>
        <v>1.2389735179989141</v>
      </c>
      <c r="F15" s="1">
        <f>E15*D4*C12</f>
        <v>1.238797667856042</v>
      </c>
      <c r="G15" s="1">
        <f>F15*D4*C11</f>
        <v>1.238061979388305</v>
      </c>
      <c r="H15" s="1">
        <f>G15*D4*C10</f>
        <v>1.2349841455422363</v>
      </c>
      <c r="I15" s="1">
        <f>H15*D4*C9</f>
        <v>1.2221076881836288</v>
      </c>
      <c r="J15" s="1">
        <f>I15*D4*C8</f>
        <v>1.1682376086405355</v>
      </c>
      <c r="K15" s="1">
        <f>J15*D4</f>
        <v>0.94286618937824862</v>
      </c>
      <c r="L15" s="1">
        <f>K15*D4</f>
        <v>0.76097246356173587</v>
      </c>
      <c r="M15" s="268"/>
      <c r="N15" s="97">
        <f>B15+L15</f>
        <v>0.99999999999998024</v>
      </c>
      <c r="R15" s="196">
        <f>B15-L15</f>
        <v>-0.5219449271234915</v>
      </c>
      <c r="S15" s="93">
        <f>SUM(C15:K15)*$B$4*$F$4</f>
        <v>-21.346061139121847</v>
      </c>
      <c r="T15" s="268">
        <f>SUM(C15:K15)*$D$4*$H$4</f>
        <v>-154.37917240050359</v>
      </c>
      <c r="U15" s="272">
        <f t="shared" si="0"/>
        <v>-175.72523353962544</v>
      </c>
      <c r="V15" s="93">
        <f>(U15+W15*L15)/B15</f>
        <v>-706.51475509475927</v>
      </c>
      <c r="W15" s="9">
        <f t="shared" si="1"/>
        <v>9</v>
      </c>
    </row>
    <row r="16" spans="1:23" ht="17" thickBot="1">
      <c r="A16" s="100">
        <v>10</v>
      </c>
      <c r="B16" s="151">
        <f>C16*B4</f>
        <v>0.23902788899208807</v>
      </c>
      <c r="C16" s="151">
        <f>1/(1-D4*B4/(1-D4*B4/(1-D4*B4/(1-D4*B4/(1-D4*B4/(1-D4*B4/(1-D4*B4/(1-D4*B4/(1-D4*B4)))))))))</f>
        <v>1.2390274256982619</v>
      </c>
      <c r="D16" s="159">
        <f>C16*D4*C15</f>
        <v>1.2390250241636156</v>
      </c>
      <c r="E16" s="111">
        <f>D16*D4*C14</f>
        <v>1.2390149770785623</v>
      </c>
      <c r="F16" s="111">
        <f>E16*D4*C13</f>
        <v>1.2389729439901298</v>
      </c>
      <c r="G16" s="111">
        <f>F16*D4*C12</f>
        <v>1.2387970939287281</v>
      </c>
      <c r="H16" s="111">
        <f>G16*D4*C11</f>
        <v>1.2380614058018309</v>
      </c>
      <c r="I16" s="111">
        <f>H16*D4*C10</f>
        <v>1.2349835733817036</v>
      </c>
      <c r="J16" s="111">
        <f>I16*D4*C9</f>
        <v>1.2221071219886794</v>
      </c>
      <c r="K16" s="111">
        <f>J16*D4*C8</f>
        <v>1.1682370674032614</v>
      </c>
      <c r="L16" s="111">
        <f>K16*D4</f>
        <v>0.94286575255416216</v>
      </c>
      <c r="M16" s="270">
        <f>L16*D4</f>
        <v>0.76097211100789008</v>
      </c>
      <c r="N16" s="151">
        <f>B16+M16</f>
        <v>0.99999999999997813</v>
      </c>
      <c r="R16" s="197">
        <f>B16-M16</f>
        <v>-0.52194422201580204</v>
      </c>
      <c r="S16" s="94">
        <f>SUM(C16:L16)*$B$4*$F$4</f>
        <v>-23.80360405442736</v>
      </c>
      <c r="T16" s="270">
        <f>SUM(C16:L16)*$D$4*$H$4</f>
        <v>-172.15263603535922</v>
      </c>
      <c r="U16" s="273">
        <f t="shared" si="0"/>
        <v>-195.95624008978658</v>
      </c>
      <c r="V16" s="94">
        <f>(U16+W16*M16)/B16</f>
        <v>-787.96880051909761</v>
      </c>
      <c r="W16" s="10">
        <f t="shared" si="1"/>
        <v>10</v>
      </c>
    </row>
    <row r="17" spans="1:6" ht="17" thickBot="1"/>
    <row r="18" spans="1:6" ht="17" thickBot="1">
      <c r="A18" s="29" t="s">
        <v>135</v>
      </c>
      <c r="B18" s="19" t="s">
        <v>140</v>
      </c>
      <c r="C18" s="19" t="s">
        <v>139</v>
      </c>
      <c r="D18" s="19" t="s">
        <v>138</v>
      </c>
      <c r="E18" s="173" t="s">
        <v>151</v>
      </c>
      <c r="F18" s="174" t="s">
        <v>152</v>
      </c>
    </row>
    <row r="19" spans="1:6">
      <c r="A19" s="95">
        <v>1</v>
      </c>
      <c r="B19" s="109">
        <v>1</v>
      </c>
      <c r="C19" s="110">
        <f t="shared" ref="C19:C28" si="2">B19*$O$2</f>
        <v>6</v>
      </c>
      <c r="D19" s="57">
        <f>SUM($C$19:C19)</f>
        <v>6</v>
      </c>
      <c r="E19" s="57">
        <f t="shared" ref="E19:E28" si="3">D19/R7</f>
        <v>-9.7693055667992201</v>
      </c>
      <c r="F19" s="8">
        <f t="shared" ref="F19:F28" si="4">U7/E19</f>
        <v>1.6713777833099499</v>
      </c>
    </row>
    <row r="20" spans="1:6">
      <c r="A20" s="97">
        <v>2</v>
      </c>
      <c r="B20" s="93">
        <f>C19</f>
        <v>6</v>
      </c>
      <c r="C20" s="1">
        <f t="shared" si="2"/>
        <v>36</v>
      </c>
      <c r="D20" s="9">
        <f>SUM($C$19:C20)</f>
        <v>42</v>
      </c>
      <c r="E20" s="9">
        <f t="shared" si="3"/>
        <v>-77.345710056994903</v>
      </c>
      <c r="F20" s="9">
        <f t="shared" si="4"/>
        <v>0.45183858985440145</v>
      </c>
    </row>
    <row r="21" spans="1:6">
      <c r="A21" s="97">
        <v>3</v>
      </c>
      <c r="B21" s="93">
        <f t="shared" ref="B21:B28" si="5">C20</f>
        <v>36</v>
      </c>
      <c r="C21" s="1">
        <f t="shared" si="2"/>
        <v>216</v>
      </c>
      <c r="D21" s="9">
        <f>SUM($C$19:C21)</f>
        <v>258</v>
      </c>
      <c r="E21" s="9">
        <f t="shared" si="3"/>
        <v>-489.63008009425448</v>
      </c>
      <c r="F21" s="9">
        <f t="shared" si="4"/>
        <v>0.11152001944763155</v>
      </c>
    </row>
    <row r="22" spans="1:6">
      <c r="A22" s="97">
        <v>4</v>
      </c>
      <c r="B22" s="93">
        <f t="shared" si="5"/>
        <v>216</v>
      </c>
      <c r="C22" s="1">
        <f t="shared" si="2"/>
        <v>1296</v>
      </c>
      <c r="D22" s="9">
        <f>SUM($C$19:C22)</f>
        <v>1554</v>
      </c>
      <c r="E22" s="9">
        <f t="shared" si="3"/>
        <v>-2970.567001126225</v>
      </c>
      <c r="F22" s="9">
        <f t="shared" si="4"/>
        <v>2.5129415933723781E-2</v>
      </c>
    </row>
    <row r="23" spans="1:6">
      <c r="A23" s="97">
        <v>5</v>
      </c>
      <c r="B23" s="93">
        <f t="shared" si="5"/>
        <v>1296</v>
      </c>
      <c r="C23" s="1">
        <f t="shared" si="2"/>
        <v>7776</v>
      </c>
      <c r="D23" s="9">
        <f>SUM($C$19:C23)</f>
        <v>9330</v>
      </c>
      <c r="E23" s="9">
        <f t="shared" si="3"/>
        <v>-17865.76303041356</v>
      </c>
      <c r="F23" s="9">
        <f t="shared" si="4"/>
        <v>5.307546305593009E-3</v>
      </c>
    </row>
    <row r="24" spans="1:6">
      <c r="A24" s="97">
        <v>6</v>
      </c>
      <c r="B24" s="93">
        <f t="shared" si="5"/>
        <v>7776</v>
      </c>
      <c r="C24" s="1">
        <f t="shared" si="2"/>
        <v>46656</v>
      </c>
      <c r="D24" s="9">
        <f>SUM($C$19:C24)</f>
        <v>55986</v>
      </c>
      <c r="E24" s="9">
        <f t="shared" si="3"/>
        <v>-107250.43843610333</v>
      </c>
      <c r="F24" s="9">
        <f t="shared" si="4"/>
        <v>1.0726122303787596E-3</v>
      </c>
    </row>
    <row r="25" spans="1:6">
      <c r="A25" s="97">
        <v>7</v>
      </c>
      <c r="B25" s="93">
        <f t="shared" si="5"/>
        <v>46656</v>
      </c>
      <c r="C25" s="1">
        <f t="shared" si="2"/>
        <v>279936</v>
      </c>
      <c r="D25" s="9">
        <f>SUM($C$19:C25)</f>
        <v>335922</v>
      </c>
      <c r="E25" s="9">
        <f t="shared" si="3"/>
        <v>-643577.78267732554</v>
      </c>
      <c r="F25" s="9">
        <f t="shared" si="4"/>
        <v>2.1017605641739085E-4</v>
      </c>
    </row>
    <row r="26" spans="1:6">
      <c r="A26" s="97">
        <v>8</v>
      </c>
      <c r="B26" s="93">
        <f t="shared" si="5"/>
        <v>279936</v>
      </c>
      <c r="C26" s="1">
        <f t="shared" si="2"/>
        <v>1679616</v>
      </c>
      <c r="D26" s="9">
        <f>SUM($C$19:C26)</f>
        <v>2015538</v>
      </c>
      <c r="E26" s="9">
        <f t="shared" si="3"/>
        <v>-3861569.4951820243</v>
      </c>
      <c r="F26" s="9">
        <f t="shared" si="4"/>
        <v>4.0267170381563919E-5</v>
      </c>
    </row>
    <row r="27" spans="1:6">
      <c r="A27" s="97">
        <v>9</v>
      </c>
      <c r="B27" s="93">
        <f t="shared" si="5"/>
        <v>1679616</v>
      </c>
      <c r="C27" s="1">
        <f t="shared" si="2"/>
        <v>10077696</v>
      </c>
      <c r="D27" s="9">
        <f>SUM($C$19:C27)</f>
        <v>12093234</v>
      </c>
      <c r="E27" s="9">
        <f t="shared" si="3"/>
        <v>-23169559.414337896</v>
      </c>
      <c r="F27" s="9">
        <f t="shared" si="4"/>
        <v>7.5843148502376061E-6</v>
      </c>
    </row>
    <row r="28" spans="1:6" ht="17" thickBot="1">
      <c r="A28" s="151">
        <v>10</v>
      </c>
      <c r="B28" s="94">
        <f t="shared" si="5"/>
        <v>10077696</v>
      </c>
      <c r="C28" s="111">
        <f t="shared" si="2"/>
        <v>60466176</v>
      </c>
      <c r="D28" s="10">
        <f>SUM($C$19:C28)</f>
        <v>72559410</v>
      </c>
      <c r="E28" s="10">
        <f t="shared" si="3"/>
        <v>-139017555.78358188</v>
      </c>
      <c r="F28" s="10">
        <f t="shared" si="4"/>
        <v>1.4095790922611604E-6</v>
      </c>
    </row>
    <row r="29" spans="1:6" ht="17" thickBot="1"/>
    <row r="30" spans="1:6" ht="17" thickBot="1">
      <c r="A30" s="117" t="s">
        <v>135</v>
      </c>
      <c r="B30" s="118" t="s">
        <v>140</v>
      </c>
      <c r="C30" s="118" t="s">
        <v>139</v>
      </c>
      <c r="D30" s="176" t="s">
        <v>138</v>
      </c>
      <c r="E30" s="173" t="s">
        <v>151</v>
      </c>
      <c r="F30" s="174" t="s">
        <v>152</v>
      </c>
    </row>
    <row r="31" spans="1:6">
      <c r="A31" s="95">
        <v>1</v>
      </c>
      <c r="B31" s="109">
        <v>1</v>
      </c>
      <c r="C31" s="110">
        <f t="shared" ref="C31:C40" si="6">B31*$O$2</f>
        <v>6</v>
      </c>
      <c r="D31" s="57">
        <f>SUM($C$31:C31)</f>
        <v>6</v>
      </c>
      <c r="E31" s="9">
        <f t="shared" ref="E31:E40" si="7">D31/R7</f>
        <v>-9.7693055667992201</v>
      </c>
      <c r="F31" s="8">
        <f t="shared" ref="F31:F40" si="8">U7/E31</f>
        <v>1.6713777833099499</v>
      </c>
    </row>
    <row r="32" spans="1:6">
      <c r="A32" s="97">
        <v>2</v>
      </c>
      <c r="B32" s="93">
        <f t="shared" ref="B32:B40" si="9">B31*($O$2+1)</f>
        <v>7</v>
      </c>
      <c r="C32" s="1">
        <f t="shared" si="6"/>
        <v>42</v>
      </c>
      <c r="D32" s="9">
        <f>SUM($C$31:C32)</f>
        <v>48</v>
      </c>
      <c r="E32" s="9">
        <f t="shared" si="7"/>
        <v>-88.395097207994169</v>
      </c>
      <c r="F32" s="9">
        <f t="shared" si="8"/>
        <v>0.39535876612260129</v>
      </c>
    </row>
    <row r="33" spans="1:6">
      <c r="A33" s="97">
        <v>3</v>
      </c>
      <c r="B33" s="93">
        <f t="shared" si="9"/>
        <v>49</v>
      </c>
      <c r="C33" s="1">
        <f t="shared" si="6"/>
        <v>294</v>
      </c>
      <c r="D33" s="9">
        <f>SUM($C$31:C33)</f>
        <v>342</v>
      </c>
      <c r="E33" s="9">
        <f t="shared" si="7"/>
        <v>-649.04452477610471</v>
      </c>
      <c r="F33" s="9">
        <f t="shared" si="8"/>
        <v>8.4129137478037852E-2</v>
      </c>
    </row>
    <row r="34" spans="1:6">
      <c r="A34" s="97">
        <v>4</v>
      </c>
      <c r="B34" s="93">
        <f t="shared" si="9"/>
        <v>343</v>
      </c>
      <c r="C34" s="1">
        <f t="shared" si="6"/>
        <v>2058</v>
      </c>
      <c r="D34" s="9">
        <f>SUM($C$31:C34)</f>
        <v>2400</v>
      </c>
      <c r="E34" s="9">
        <f t="shared" si="7"/>
        <v>-4587.7482642876057</v>
      </c>
      <c r="F34" s="9">
        <f t="shared" si="8"/>
        <v>1.627129681708615E-2</v>
      </c>
    </row>
    <row r="35" spans="1:6">
      <c r="A35" s="97">
        <v>5</v>
      </c>
      <c r="B35" s="93">
        <f t="shared" si="9"/>
        <v>2401</v>
      </c>
      <c r="C35" s="1">
        <f t="shared" si="6"/>
        <v>14406</v>
      </c>
      <c r="D35" s="9">
        <f>SUM($C$31:C35)</f>
        <v>16806</v>
      </c>
      <c r="E35" s="9">
        <f t="shared" si="7"/>
        <v>-32181.351928095421</v>
      </c>
      <c r="F35" s="9">
        <f t="shared" si="8"/>
        <v>2.946531419206401E-3</v>
      </c>
    </row>
    <row r="36" spans="1:6">
      <c r="A36" s="97">
        <v>6</v>
      </c>
      <c r="B36" s="93">
        <f t="shared" si="9"/>
        <v>16807</v>
      </c>
      <c r="C36" s="1">
        <f t="shared" si="6"/>
        <v>100842</v>
      </c>
      <c r="D36" s="9">
        <f>SUM($C$31:C36)</f>
        <v>117648</v>
      </c>
      <c r="E36" s="9">
        <f t="shared" si="7"/>
        <v>-225374.19321135076</v>
      </c>
      <c r="F36" s="9">
        <f t="shared" si="8"/>
        <v>5.1043169735129573E-4</v>
      </c>
    </row>
    <row r="37" spans="1:6">
      <c r="A37" s="97">
        <v>7</v>
      </c>
      <c r="B37" s="93">
        <f t="shared" si="9"/>
        <v>117649</v>
      </c>
      <c r="C37" s="1">
        <f t="shared" si="6"/>
        <v>705894</v>
      </c>
      <c r="D37" s="9">
        <f>SUM($C$31:C37)</f>
        <v>823542</v>
      </c>
      <c r="E37" s="9">
        <f t="shared" si="7"/>
        <v>-1577786.909763725</v>
      </c>
      <c r="F37" s="9">
        <f t="shared" si="8"/>
        <v>8.5730613889568188E-5</v>
      </c>
    </row>
    <row r="38" spans="1:6">
      <c r="A38" s="97">
        <v>8</v>
      </c>
      <c r="B38" s="93">
        <f t="shared" si="9"/>
        <v>823543</v>
      </c>
      <c r="C38" s="1">
        <f t="shared" si="6"/>
        <v>4941258</v>
      </c>
      <c r="D38" s="9">
        <f>SUM($C$31:C38)</f>
        <v>5764800</v>
      </c>
      <c r="E38" s="9">
        <f t="shared" si="7"/>
        <v>-11044781.009251788</v>
      </c>
      <c r="F38" s="9">
        <f t="shared" si="8"/>
        <v>1.4078547747799852E-5</v>
      </c>
    </row>
    <row r="39" spans="1:6">
      <c r="A39" s="97">
        <v>9</v>
      </c>
      <c r="B39" s="93">
        <f t="shared" si="9"/>
        <v>5764801</v>
      </c>
      <c r="C39" s="1">
        <f t="shared" si="6"/>
        <v>34588806</v>
      </c>
      <c r="D39" s="9">
        <f>SUM($C$31:C39)</f>
        <v>40353606</v>
      </c>
      <c r="E39" s="9">
        <f t="shared" si="7"/>
        <v>-77313915.516708121</v>
      </c>
      <c r="F39" s="9">
        <f t="shared" si="8"/>
        <v>2.2728797573529942E-6</v>
      </c>
    </row>
    <row r="40" spans="1:6" ht="17" thickBot="1">
      <c r="A40" s="151">
        <v>10</v>
      </c>
      <c r="B40" s="94">
        <f t="shared" si="9"/>
        <v>40353607</v>
      </c>
      <c r="C40" s="111">
        <f t="shared" si="6"/>
        <v>242121642</v>
      </c>
      <c r="D40" s="10">
        <f>SUM($C$31:C40)</f>
        <v>282475248</v>
      </c>
      <c r="E40" s="9">
        <f t="shared" si="7"/>
        <v>-541198151.22974575</v>
      </c>
      <c r="F40" s="10">
        <f t="shared" si="8"/>
        <v>3.6207854672918233E-7</v>
      </c>
    </row>
    <row r="41" spans="1:6" ht="17" thickBot="1"/>
    <row r="42" spans="1:6" ht="17" thickBot="1">
      <c r="A42" s="117" t="s">
        <v>135</v>
      </c>
      <c r="B42" s="118" t="s">
        <v>140</v>
      </c>
      <c r="C42" s="118" t="s">
        <v>139</v>
      </c>
      <c r="D42" s="176" t="s">
        <v>138</v>
      </c>
      <c r="E42" s="173" t="s">
        <v>151</v>
      </c>
      <c r="F42" s="174" t="s">
        <v>152</v>
      </c>
    </row>
    <row r="43" spans="1:6">
      <c r="A43" s="95">
        <v>1</v>
      </c>
      <c r="B43" s="109">
        <v>1</v>
      </c>
      <c r="C43" s="110">
        <f t="shared" ref="C43:C52" si="10">B43*$O$2</f>
        <v>6</v>
      </c>
      <c r="D43" s="57">
        <f>SUM(C43:C43)</f>
        <v>6</v>
      </c>
      <c r="E43" s="57">
        <f t="shared" ref="E43:E52" si="11">D43/R7</f>
        <v>-9.7693055667992201</v>
      </c>
      <c r="F43" s="8">
        <f t="shared" ref="F43:F52" si="12">U7/E43</f>
        <v>1.6713777833099499</v>
      </c>
    </row>
    <row r="44" spans="1:6">
      <c r="A44" s="97">
        <v>2</v>
      </c>
      <c r="B44" s="93">
        <f t="shared" ref="B44:B52" si="13">B43*$O$2*2</f>
        <v>12</v>
      </c>
      <c r="C44" s="1">
        <f t="shared" si="10"/>
        <v>72</v>
      </c>
      <c r="D44" s="9">
        <f>SUM($C$43:C44)</f>
        <v>78</v>
      </c>
      <c r="E44" s="9">
        <f t="shared" si="11"/>
        <v>-143.64203296299053</v>
      </c>
      <c r="F44" s="9">
        <f t="shared" si="12"/>
        <v>0.24329770222929309</v>
      </c>
    </row>
    <row r="45" spans="1:6">
      <c r="A45" s="97">
        <v>3</v>
      </c>
      <c r="B45" s="93">
        <f t="shared" si="13"/>
        <v>144</v>
      </c>
      <c r="C45" s="1">
        <f t="shared" si="10"/>
        <v>864</v>
      </c>
      <c r="D45" s="9">
        <f>SUM($C$43:C45)</f>
        <v>942</v>
      </c>
      <c r="E45" s="9">
        <f t="shared" si="11"/>
        <v>-1787.7191296464639</v>
      </c>
      <c r="F45" s="9">
        <f t="shared" si="12"/>
        <v>3.054369959393731E-2</v>
      </c>
    </row>
    <row r="46" spans="1:6">
      <c r="A46" s="97">
        <v>4</v>
      </c>
      <c r="B46" s="93">
        <f t="shared" si="13"/>
        <v>1728</v>
      </c>
      <c r="C46" s="1">
        <f t="shared" si="10"/>
        <v>10368</v>
      </c>
      <c r="D46" s="9">
        <f>SUM($C$43:C46)</f>
        <v>11310</v>
      </c>
      <c r="E46" s="9">
        <f t="shared" si="11"/>
        <v>-21619.763695455342</v>
      </c>
      <c r="F46" s="9">
        <f t="shared" si="12"/>
        <v>3.4527950805487849E-3</v>
      </c>
    </row>
    <row r="47" spans="1:6">
      <c r="A47" s="97">
        <v>5</v>
      </c>
      <c r="B47" s="93">
        <f t="shared" si="13"/>
        <v>20736</v>
      </c>
      <c r="C47" s="1">
        <f t="shared" si="10"/>
        <v>124416</v>
      </c>
      <c r="D47" s="9">
        <f>SUM($C$43:C47)</f>
        <v>135726</v>
      </c>
      <c r="E47" s="9">
        <f t="shared" si="11"/>
        <v>-259898.02283664639</v>
      </c>
      <c r="F47" s="9">
        <f t="shared" si="12"/>
        <v>3.6484834910910786E-4</v>
      </c>
    </row>
    <row r="48" spans="1:6">
      <c r="A48" s="97">
        <v>6</v>
      </c>
      <c r="B48" s="93">
        <f t="shared" si="13"/>
        <v>248832</v>
      </c>
      <c r="C48" s="1">
        <f t="shared" si="10"/>
        <v>1492992</v>
      </c>
      <c r="D48" s="9">
        <f>SUM($C$43:C48)</f>
        <v>1628718</v>
      </c>
      <c r="E48" s="9">
        <f t="shared" si="11"/>
        <v>-3120078.5837311712</v>
      </c>
      <c r="F48" s="9">
        <f t="shared" si="12"/>
        <v>3.6870267492583264E-5</v>
      </c>
    </row>
    <row r="49" spans="1:6">
      <c r="A49" s="97">
        <v>7</v>
      </c>
      <c r="B49" s="93">
        <f t="shared" si="13"/>
        <v>2985984</v>
      </c>
      <c r="C49" s="1">
        <f t="shared" si="10"/>
        <v>17915904</v>
      </c>
      <c r="D49" s="9">
        <f>SUM($C$43:C49)</f>
        <v>19544622</v>
      </c>
      <c r="E49" s="9">
        <f t="shared" si="11"/>
        <v>-37444658.254078254</v>
      </c>
      <c r="F49" s="9">
        <f t="shared" si="12"/>
        <v>3.612388166107422E-6</v>
      </c>
    </row>
    <row r="50" spans="1:6">
      <c r="A50" s="97">
        <v>8</v>
      </c>
      <c r="B50" s="93">
        <f t="shared" si="13"/>
        <v>35831808</v>
      </c>
      <c r="C50" s="1">
        <f t="shared" si="10"/>
        <v>214990848</v>
      </c>
      <c r="D50" s="9">
        <f>SUM($C$43:C50)</f>
        <v>234535470</v>
      </c>
      <c r="E50" s="9">
        <f t="shared" si="11"/>
        <v>-449346535.01456124</v>
      </c>
      <c r="F50" s="9">
        <f t="shared" si="12"/>
        <v>3.4604579024450583E-7</v>
      </c>
    </row>
    <row r="51" spans="1:6">
      <c r="A51" s="97">
        <v>9</v>
      </c>
      <c r="B51" s="93">
        <f t="shared" si="13"/>
        <v>429981696</v>
      </c>
      <c r="C51" s="1">
        <f t="shared" si="10"/>
        <v>2579890176</v>
      </c>
      <c r="D51" s="9">
        <f>SUM($C$43:C51)</f>
        <v>2814425646</v>
      </c>
      <c r="E51" s="9">
        <f t="shared" si="11"/>
        <v>-5392188906.8079987</v>
      </c>
      <c r="F51" s="9">
        <f t="shared" si="12"/>
        <v>3.2588849644670387E-8</v>
      </c>
    </row>
    <row r="52" spans="1:6" ht="17" thickBot="1">
      <c r="A52" s="151">
        <v>10</v>
      </c>
      <c r="B52" s="94">
        <f t="shared" si="13"/>
        <v>5159780352</v>
      </c>
      <c r="C52" s="111">
        <f t="shared" si="10"/>
        <v>30958682112</v>
      </c>
      <c r="D52" s="10">
        <f>SUM($C$43:C52)</f>
        <v>33773107758</v>
      </c>
      <c r="E52" s="10">
        <f t="shared" si="11"/>
        <v>-64706354306.52877</v>
      </c>
      <c r="F52" s="10">
        <f t="shared" si="12"/>
        <v>3.0283925309946706E-9</v>
      </c>
    </row>
  </sheetData>
  <conditionalFormatting sqref="F43:F52">
    <cfRule type="cellIs" dxfId="107" priority="41" operator="equal">
      <formula>MAX($F$43:$F$52)</formula>
    </cfRule>
  </conditionalFormatting>
  <conditionalFormatting sqref="F19:F28">
    <cfRule type="cellIs" dxfId="106" priority="39" operator="equal">
      <formula>MAX($F$19:$F$28)</formula>
    </cfRule>
  </conditionalFormatting>
  <conditionalFormatting sqref="E31:E40">
    <cfRule type="cellIs" dxfId="105" priority="37" stopIfTrue="1" operator="lessThan">
      <formula>0</formula>
    </cfRule>
    <cfRule type="cellIs" dxfId="104" priority="38" operator="equal">
      <formula>MIN($E$31:$E$40)</formula>
    </cfRule>
  </conditionalFormatting>
  <conditionalFormatting sqref="E19:E28">
    <cfRule type="cellIs" dxfId="103" priority="33" stopIfTrue="1" operator="lessThan">
      <formula>0</formula>
    </cfRule>
    <cfRule type="cellIs" dxfId="102" priority="34" operator="equal">
      <formula>MIN($E$19:$E$28)</formula>
    </cfRule>
  </conditionalFormatting>
  <conditionalFormatting sqref="E43:E52">
    <cfRule type="cellIs" dxfId="101" priority="29" stopIfTrue="1" operator="lessThan">
      <formula>0</formula>
    </cfRule>
    <cfRule type="cellIs" dxfId="100" priority="30" operator="equal">
      <formula>MIN($E$43:$E$52)</formula>
    </cfRule>
  </conditionalFormatting>
  <conditionalFormatting sqref="F31:F40">
    <cfRule type="cellIs" dxfId="99" priority="19" operator="lessThanOrEqual">
      <formula>0</formula>
    </cfRule>
    <cfRule type="cellIs" dxfId="98" priority="20" operator="equal">
      <formula>MAX($F$31:$F$40)</formula>
    </cfRule>
  </conditionalFormatting>
  <conditionalFormatting sqref="S7:T16">
    <cfRule type="cellIs" dxfId="97" priority="1" operator="lessThanOrEqual">
      <formula>0</formula>
    </cfRule>
    <cfRule type="cellIs" dxfId="96" priority="2" operator="greaterThan">
      <formula>0</formula>
    </cfRule>
  </conditionalFormatting>
  <conditionalFormatting sqref="U7:U16">
    <cfRule type="cellIs" dxfId="95" priority="3" operator="lessThanOrEqual">
      <formula>0</formula>
    </cfRule>
    <cfRule type="cellIs" dxfId="94" priority="4" operator="greaterThan">
      <formula>0</formula>
    </cfRule>
  </conditionalFormatting>
  <conditionalFormatting sqref="R7:R16">
    <cfRule type="cellIs" dxfId="93" priority="5" operator="lessThanOrEqual">
      <formula>0</formula>
    </cfRule>
    <cfRule type="cellIs" dxfId="92" priority="6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66"/>
  <sheetViews>
    <sheetView workbookViewId="0">
      <selection activeCell="F14" sqref="F14"/>
    </sheetView>
  </sheetViews>
  <sheetFormatPr baseColWidth="10" defaultColWidth="8.83203125" defaultRowHeight="16"/>
  <cols>
    <col min="1" max="27" width="6.6640625" customWidth="1"/>
  </cols>
  <sheetData>
    <row r="1" spans="1:27">
      <c r="B1" s="341" t="s">
        <v>48</v>
      </c>
      <c r="C1" s="341"/>
      <c r="D1" s="341"/>
      <c r="E1" s="341"/>
      <c r="F1" s="341"/>
      <c r="G1" s="341"/>
      <c r="H1" s="341"/>
      <c r="I1" s="341"/>
      <c r="J1" s="341"/>
      <c r="L1" s="341" t="s">
        <v>48</v>
      </c>
      <c r="M1" s="341"/>
      <c r="N1" s="341"/>
      <c r="O1" s="341"/>
      <c r="P1" s="341"/>
      <c r="Q1" s="341"/>
      <c r="R1" s="341"/>
      <c r="S1" s="341"/>
      <c r="U1" s="341" t="s">
        <v>48</v>
      </c>
      <c r="V1" s="341"/>
      <c r="W1" s="341"/>
      <c r="X1" s="341"/>
      <c r="Y1" s="341"/>
      <c r="Z1" s="341"/>
      <c r="AA1" s="341"/>
    </row>
    <row r="2" spans="1:27">
      <c r="A2" s="31" t="s">
        <v>57</v>
      </c>
      <c r="B2" s="49" t="s">
        <v>142</v>
      </c>
      <c r="C2" s="49" t="s">
        <v>143</v>
      </c>
      <c r="D2" s="49" t="s">
        <v>144</v>
      </c>
      <c r="E2" s="49" t="s">
        <v>145</v>
      </c>
      <c r="F2" s="49" t="s">
        <v>146</v>
      </c>
      <c r="G2" s="49" t="s">
        <v>147</v>
      </c>
      <c r="H2" s="49" t="s">
        <v>148</v>
      </c>
      <c r="I2" s="49" t="s">
        <v>149</v>
      </c>
      <c r="J2" s="49" t="s">
        <v>150</v>
      </c>
      <c r="K2" s="31" t="s">
        <v>57</v>
      </c>
      <c r="L2" s="49" t="s">
        <v>165</v>
      </c>
      <c r="M2" s="49" t="s">
        <v>166</v>
      </c>
      <c r="N2" s="49" t="s">
        <v>167</v>
      </c>
      <c r="O2" s="49" t="s">
        <v>168</v>
      </c>
      <c r="P2" s="49" t="s">
        <v>169</v>
      </c>
      <c r="Q2" s="49" t="s">
        <v>170</v>
      </c>
      <c r="R2" s="49" t="s">
        <v>171</v>
      </c>
      <c r="S2" s="49" t="s">
        <v>172</v>
      </c>
      <c r="T2" s="31" t="s">
        <v>57</v>
      </c>
      <c r="U2" s="49" t="s">
        <v>176</v>
      </c>
      <c r="V2" s="49" t="s">
        <v>177</v>
      </c>
      <c r="W2" s="49" t="s">
        <v>178</v>
      </c>
      <c r="X2" s="49" t="s">
        <v>179</v>
      </c>
      <c r="Y2" s="49" t="s">
        <v>180</v>
      </c>
      <c r="Z2" s="49" t="s">
        <v>181</v>
      </c>
      <c r="AA2" s="49" t="s">
        <v>182</v>
      </c>
    </row>
    <row r="3" spans="1:27">
      <c r="A3">
        <v>2</v>
      </c>
      <c r="B3" s="1">
        <f>'1x2'!U8</f>
        <v>-0.13516671841835581</v>
      </c>
      <c r="C3" s="1">
        <f>'1x3'!U8</f>
        <v>0.19362454637667792</v>
      </c>
      <c r="D3" s="1">
        <f>'1x4'!U8</f>
        <v>0.53865738005464125</v>
      </c>
      <c r="E3" s="1">
        <f>'1x5'!U8</f>
        <v>0.87943953476057324</v>
      </c>
      <c r="F3" s="1">
        <f>'1x6'!U8</f>
        <v>1.2103110596378936</v>
      </c>
      <c r="G3" s="1">
        <f>'1x7'!U8</f>
        <v>1.5306355397481486</v>
      </c>
      <c r="H3" s="1">
        <f>'1x8'!U8</f>
        <v>1.8416943158720667</v>
      </c>
      <c r="I3" s="1">
        <f>'1x9'!U8</f>
        <v>2.1453571756687975</v>
      </c>
      <c r="J3" s="1">
        <f>'1x10'!U8</f>
        <v>2.443465836355486</v>
      </c>
      <c r="K3">
        <v>2</v>
      </c>
      <c r="L3" s="1">
        <f>'2x3'!U8</f>
        <v>-3.3839630305009751</v>
      </c>
      <c r="M3" s="1">
        <f>'2x4'!U8</f>
        <v>-4.2191164022946044</v>
      </c>
      <c r="N3" s="1">
        <f>'2x5'!U8</f>
        <v>-5.1038306722286766</v>
      </c>
      <c r="O3" s="1">
        <f>'2x6'!U8</f>
        <v>-6.0461521911535598</v>
      </c>
      <c r="P3" s="1">
        <f>'2x7'!U8</f>
        <v>-7.0395772877625147</v>
      </c>
      <c r="Q3" s="1">
        <f>'2x8'!U8</f>
        <v>-8.0734679265459057</v>
      </c>
      <c r="R3" s="1">
        <f>'2x9'!U8</f>
        <v>-9.1373801151949312</v>
      </c>
      <c r="S3" s="1">
        <f>'2x10'!U8</f>
        <v>-10.222622500439154</v>
      </c>
      <c r="T3">
        <v>2</v>
      </c>
      <c r="U3" s="1">
        <f>'3x4'!U8</f>
        <v>-12.980330657323359</v>
      </c>
      <c r="V3" s="1">
        <f>'3x5'!U8</f>
        <v>-16.52499688634915</v>
      </c>
      <c r="W3" s="1">
        <f>'3x6'!U8</f>
        <v>-20.13800313888332</v>
      </c>
      <c r="X3" s="1">
        <f>'3x7'!U8</f>
        <v>-23.799840085532679</v>
      </c>
      <c r="Y3" s="1">
        <f>'3x8'!U8</f>
        <v>-27.495507476790284</v>
      </c>
      <c r="Z3" s="1">
        <f>'3x9'!U8</f>
        <v>-31.21405306542983</v>
      </c>
      <c r="AA3" s="1">
        <f>'3x10'!U8</f>
        <v>-34.947776563439973</v>
      </c>
    </row>
    <row r="4" spans="1:27">
      <c r="A4">
        <v>3</v>
      </c>
      <c r="B4" s="1">
        <f>'1x2'!U9</f>
        <v>-0.20562901474762829</v>
      </c>
      <c r="C4" s="1">
        <f>'1x3'!U9</f>
        <v>0.2852161613089681</v>
      </c>
      <c r="D4" s="1">
        <f>'1x4'!U9</f>
        <v>0.77822501341977857</v>
      </c>
      <c r="E4" s="1">
        <f>'1x5'!U9</f>
        <v>1.2564541972515686</v>
      </c>
      <c r="F4" s="1">
        <f>'1x6'!U9</f>
        <v>1.718125348605855</v>
      </c>
      <c r="G4" s="1">
        <f>'1x7'!U9</f>
        <v>2.1648634827590136</v>
      </c>
      <c r="H4" s="1">
        <f>'1x8'!U9</f>
        <v>2.5992930658829154</v>
      </c>
      <c r="I4" s="1">
        <f>'1x9'!U9</f>
        <v>3.0241682673160586</v>
      </c>
      <c r="J4" s="1">
        <f>'1x10'!U9</f>
        <v>3.4419593382465941</v>
      </c>
      <c r="K4">
        <v>3</v>
      </c>
      <c r="L4" s="1">
        <f>'2x3'!U9</f>
        <v>-5.3646509283249006</v>
      </c>
      <c r="M4" s="1">
        <f>'2x4'!U9</f>
        <v>-6.6953853307571096</v>
      </c>
      <c r="N4" s="1">
        <f>'2x5'!U9</f>
        <v>-8.1004079856891469</v>
      </c>
      <c r="O4" s="1">
        <f>'2x6'!U9</f>
        <v>-9.5952971379923291</v>
      </c>
      <c r="P4" s="1">
        <f>'2x7'!U9</f>
        <v>-11.17086621356272</v>
      </c>
      <c r="Q4" s="1">
        <f>'2x8'!U9</f>
        <v>-12.810640692278527</v>
      </c>
      <c r="R4" s="1">
        <f>'2x9'!U9</f>
        <v>-14.49816459625387</v>
      </c>
      <c r="S4" s="1">
        <f>'2x10'!U9</f>
        <v>-16.219657260099439</v>
      </c>
      <c r="T4">
        <v>3</v>
      </c>
      <c r="U4" s="1">
        <f>'3x4'!U9</f>
        <v>-20.206580956012825</v>
      </c>
      <c r="V4" s="1">
        <f>'3x5'!U9</f>
        <v>-25.767031753521668</v>
      </c>
      <c r="W4" s="1">
        <f>'3x6'!U9</f>
        <v>-31.429760527105397</v>
      </c>
      <c r="X4" s="1">
        <f>'3x7'!U9</f>
        <v>-37.16436897230691</v>
      </c>
      <c r="Y4" s="1">
        <f>'3x8'!U9</f>
        <v>-42.948196345611699</v>
      </c>
      <c r="Z4" s="1">
        <f>'3x9'!U9</f>
        <v>-48.765011766552611</v>
      </c>
      <c r="AA4" s="1">
        <f>'3x10'!U9</f>
        <v>-54.603556054256657</v>
      </c>
    </row>
    <row r="5" spans="1:27">
      <c r="A5">
        <v>4</v>
      </c>
      <c r="B5" s="1">
        <f>'1x2'!U10</f>
        <v>-0.2779969285375512</v>
      </c>
      <c r="C5" s="1">
        <f>'1x3'!U10</f>
        <v>0.3733581140950073</v>
      </c>
      <c r="D5" s="1">
        <f>'1x4'!U10</f>
        <v>0.99860734014210895</v>
      </c>
      <c r="E5" s="1">
        <f>'1x5'!U10</f>
        <v>1.5938320037731044</v>
      </c>
      <c r="F5" s="1">
        <f>'1x6'!U10</f>
        <v>2.1651891805205956</v>
      </c>
      <c r="G5" s="1">
        <f>'1x7'!U10</f>
        <v>2.717913800333017</v>
      </c>
      <c r="H5" s="1">
        <f>'1x8'!U10</f>
        <v>3.2562675026941577</v>
      </c>
      <c r="I5" s="1">
        <f>'1x9'!U10</f>
        <v>3.7838066752929436</v>
      </c>
      <c r="J5" s="1">
        <f>'1x10'!U10</f>
        <v>4.303442616780405</v>
      </c>
      <c r="K5">
        <v>4</v>
      </c>
      <c r="L5" s="1">
        <f>'2x3'!U10</f>
        <v>-7.4501271745476298</v>
      </c>
      <c r="M5" s="1">
        <f>'2x4'!U10</f>
        <v>-9.3202871038211654</v>
      </c>
      <c r="N5" s="1">
        <f>'2x5'!U10</f>
        <v>-11.287607760115666</v>
      </c>
      <c r="O5" s="1">
        <f>'2x6'!U10</f>
        <v>-13.3768547997069</v>
      </c>
      <c r="P5" s="1">
        <f>'2x7'!U10</f>
        <v>-15.576853771503057</v>
      </c>
      <c r="Q5" s="1">
        <f>'2x8'!U10</f>
        <v>-17.865439468889036</v>
      </c>
      <c r="R5" s="1">
        <f>'2x9'!U10</f>
        <v>-20.22006983765278</v>
      </c>
      <c r="S5" s="1">
        <f>'2x10'!U10</f>
        <v>-22.621743328401728</v>
      </c>
      <c r="T5">
        <v>4</v>
      </c>
      <c r="U5" s="1">
        <f>'3x4'!U10</f>
        <v>-27.543489338615519</v>
      </c>
      <c r="V5" s="1">
        <f>'3x5'!U10</f>
        <v>-35.168275194913932</v>
      </c>
      <c r="W5" s="1">
        <f>'3x6'!U10</f>
        <v>-42.928975368333369</v>
      </c>
      <c r="X5" s="1">
        <f>'3x7'!U10</f>
        <v>-50.783460202682896</v>
      </c>
      <c r="Y5" s="1">
        <f>'3x8'!U10</f>
        <v>-58.701317990578303</v>
      </c>
      <c r="Z5" s="1">
        <f>'3x9'!U10</f>
        <v>-66.661225779240723</v>
      </c>
      <c r="AA5" s="1">
        <f>'3x10'!U10</f>
        <v>-74.648613730295423</v>
      </c>
    </row>
    <row r="6" spans="1:27">
      <c r="A6">
        <v>5</v>
      </c>
      <c r="B6" s="1">
        <f>'1x2'!U11</f>
        <v>-0.35225638685378513</v>
      </c>
      <c r="C6" s="1">
        <f>'1x3'!U11</f>
        <v>0.45808201070681243</v>
      </c>
      <c r="D6" s="1">
        <f>'1x4'!U11</f>
        <v>1.2004569689851898</v>
      </c>
      <c r="E6" s="1">
        <f>'1x5'!U11</f>
        <v>1.893678417096134</v>
      </c>
      <c r="F6" s="1">
        <f>'1x6'!U11</f>
        <v>2.5554665176596369</v>
      </c>
      <c r="G6" s="1">
        <f>'1x7'!U11</f>
        <v>3.195675748505705</v>
      </c>
      <c r="H6" s="1">
        <f>'1x8'!U11</f>
        <v>3.8203505171184755</v>
      </c>
      <c r="I6" s="1">
        <f>'1x9'!U11</f>
        <v>4.4337301203178399</v>
      </c>
      <c r="J6" s="1">
        <f>'1x10'!U11</f>
        <v>5.0389891682841217</v>
      </c>
      <c r="K6">
        <v>5</v>
      </c>
      <c r="L6" s="1">
        <f>'2x3'!U11</f>
        <v>-9.5954702561373963</v>
      </c>
      <c r="M6" s="1">
        <f>'2x4'!U11</f>
        <v>-12.038374477498504</v>
      </c>
      <c r="N6" s="1">
        <f>'2x5'!U11</f>
        <v>-14.600251542049696</v>
      </c>
      <c r="O6" s="1">
        <f>'2x6'!U11</f>
        <v>-17.315445673122678</v>
      </c>
      <c r="P6" s="1">
        <f>'2x7'!U11</f>
        <v>-20.171199550760015</v>
      </c>
      <c r="Q6" s="1">
        <f>'2x8'!U11</f>
        <v>-23.139856729457161</v>
      </c>
      <c r="R6" s="1">
        <f>'2x9'!U11</f>
        <v>-26.192861506821554</v>
      </c>
      <c r="S6" s="1">
        <f>'2x10'!U11</f>
        <v>-29.306008592730233</v>
      </c>
      <c r="T6">
        <v>5</v>
      </c>
      <c r="U6" s="1">
        <f>'3x4'!U11</f>
        <v>-34.913137451849764</v>
      </c>
      <c r="V6" s="1">
        <f>'3x5'!U11</f>
        <v>-44.619220081215531</v>
      </c>
      <c r="W6" s="1">
        <f>'3x6'!U11</f>
        <v>-54.494914933968303</v>
      </c>
      <c r="X6" s="1">
        <f>'3x7'!U11</f>
        <v>-64.485819655134591</v>
      </c>
      <c r="Y6" s="1">
        <f>'3x8'!U11</f>
        <v>-74.553663727979909</v>
      </c>
      <c r="Z6" s="1">
        <f>'3x9'!U11</f>
        <v>-84.672100122220911</v>
      </c>
      <c r="AA6" s="1">
        <f>'3x10'!U11</f>
        <v>-94.82336456867165</v>
      </c>
    </row>
    <row r="7" spans="1:27">
      <c r="A7">
        <v>6</v>
      </c>
      <c r="B7" s="1">
        <f>'1x2'!U12</f>
        <v>-0.42839035701460304</v>
      </c>
      <c r="C7" s="1">
        <f>'1x3'!U12</f>
        <v>0.53942601406132695</v>
      </c>
      <c r="D7" s="1">
        <f>'1x4'!U12</f>
        <v>1.384536080608207</v>
      </c>
      <c r="E7" s="1">
        <f>'1x5'!U12</f>
        <v>2.1583893820468214</v>
      </c>
      <c r="F7" s="1">
        <f>'1x6'!U12</f>
        <v>2.893393693862679</v>
      </c>
      <c r="G7" s="1">
        <f>'1x7'!U12</f>
        <v>3.6046742351643424</v>
      </c>
      <c r="H7" s="1">
        <f>'1x8'!U12</f>
        <v>4.3000586560802567</v>
      </c>
      <c r="I7" s="1">
        <f>'1x9'!U12</f>
        <v>4.9843184379569987</v>
      </c>
      <c r="J7" s="1">
        <f>'1x10'!U12</f>
        <v>5.6607274346035084</v>
      </c>
      <c r="K7">
        <v>6</v>
      </c>
      <c r="L7" s="1">
        <f>'2x3'!U12</f>
        <v>-11.772811965320255</v>
      </c>
      <c r="M7" s="1">
        <f>'2x4'!U12</f>
        <v>-14.811406880702311</v>
      </c>
      <c r="N7" s="1">
        <f>'2x5'!U12</f>
        <v>-17.990796722146371</v>
      </c>
      <c r="O7" s="1">
        <f>'2x6'!U12</f>
        <v>-21.3543684000539</v>
      </c>
      <c r="P7" s="1">
        <f>'2x7'!U12</f>
        <v>-24.887826451618363</v>
      </c>
      <c r="Q7" s="1">
        <f>'2x8'!U12</f>
        <v>-28.558147056809862</v>
      </c>
      <c r="R7" s="1">
        <f>'2x9'!U12</f>
        <v>-32.330864873027664</v>
      </c>
      <c r="S7" s="1">
        <f>'2x10'!U12</f>
        <v>-36.176647297902633</v>
      </c>
      <c r="T7">
        <v>6</v>
      </c>
      <c r="U7" s="1">
        <f>'3x4'!U12</f>
        <v>-42.291757855846171</v>
      </c>
      <c r="V7" s="1">
        <f>'3x5'!U12</f>
        <v>-54.084534859967214</v>
      </c>
      <c r="W7" s="1">
        <f>'3x6'!U12</f>
        <v>-66.080729704639126</v>
      </c>
      <c r="X7" s="1">
        <f>'3x7'!U12</f>
        <v>-78.213403956364331</v>
      </c>
      <c r="Y7" s="1">
        <f>'3x8'!U12</f>
        <v>-90.436358950414558</v>
      </c>
      <c r="Z7" s="1">
        <f>'3x9'!U12</f>
        <v>-102.71824005455348</v>
      </c>
      <c r="AA7" s="1">
        <f>'3x10'!U12</f>
        <v>-115.03813198004863</v>
      </c>
    </row>
    <row r="8" spans="1:27">
      <c r="A8">
        <v>7</v>
      </c>
      <c r="B8" s="1">
        <f>'1x2'!U13</f>
        <v>-0.50637894414807061</v>
      </c>
      <c r="C8" s="1">
        <f>'1x3'!U13</f>
        <v>0.61743457435750582</v>
      </c>
      <c r="D8" s="1">
        <f>'1x4'!U13</f>
        <v>1.5516980062750276</v>
      </c>
      <c r="E8" s="1">
        <f>'1x5'!U13</f>
        <v>2.3905668356781984</v>
      </c>
      <c r="F8" s="1">
        <f>'1x6'!U13</f>
        <v>3.1836958341364205</v>
      </c>
      <c r="G8" s="1">
        <f>'1x7'!U13</f>
        <v>3.951778074695353</v>
      </c>
      <c r="H8" s="1">
        <f>'1x8'!U13</f>
        <v>4.7042956515770076</v>
      </c>
      <c r="I8" s="1">
        <f>'1x9'!U13</f>
        <v>5.4463796470751564</v>
      </c>
      <c r="J8" s="1">
        <f>'1x10'!U13</f>
        <v>6.1812565543107141</v>
      </c>
      <c r="K8">
        <v>7</v>
      </c>
      <c r="L8" s="1">
        <f>'2x3'!U13</f>
        <v>-13.966424475469724</v>
      </c>
      <c r="M8" s="1">
        <f>'2x4'!U13</f>
        <v>-17.615329080921562</v>
      </c>
      <c r="N8" s="1">
        <f>'2x5'!U13</f>
        <v>-21.427546876371924</v>
      </c>
      <c r="O8" s="1">
        <f>'2x6'!U13</f>
        <v>-25.454585329293238</v>
      </c>
      <c r="P8" s="1">
        <f>'2x7'!U13</f>
        <v>-29.680410055771794</v>
      </c>
      <c r="Q8" s="1">
        <f>'2x8'!U13</f>
        <v>-34.066656911224726</v>
      </c>
      <c r="R8" s="1">
        <f>'2x9'!U13</f>
        <v>-38.57303281705839</v>
      </c>
      <c r="S8" s="1">
        <f>'2x10'!U13</f>
        <v>-43.165160590701184</v>
      </c>
      <c r="T8">
        <v>7</v>
      </c>
      <c r="U8" s="1">
        <f>'3x4'!U13</f>
        <v>-49.672718436536016</v>
      </c>
      <c r="V8" s="1">
        <f>'3x5'!U13</f>
        <v>-63.553802232682564</v>
      </c>
      <c r="W8" s="1">
        <f>'3x6'!U13</f>
        <v>-77.672175485899601</v>
      </c>
      <c r="X8" s="1">
        <f>'3x7'!U13</f>
        <v>-91.948255594413197</v>
      </c>
      <c r="Y8" s="1">
        <f>'3x8'!U13</f>
        <v>-106.32788199017209</v>
      </c>
      <c r="Z8" s="1">
        <f>'3x9'!U13</f>
        <v>-120.77469429356921</v>
      </c>
      <c r="AA8" s="1">
        <f>'3x10'!U13</f>
        <v>-135.26464036096888</v>
      </c>
    </row>
    <row r="9" spans="1:27">
      <c r="A9">
        <v>8</v>
      </c>
      <c r="B9" s="1">
        <f>'1x2'!U14</f>
        <v>-0.58619950384788311</v>
      </c>
      <c r="C9" s="1">
        <f>'1x3'!U14</f>
        <v>0.69215811942597316</v>
      </c>
      <c r="D9" s="1">
        <f>'1x4'!U14</f>
        <v>1.702867728211606</v>
      </c>
      <c r="E9" s="1">
        <f>'1x5'!U14</f>
        <v>2.5929350486049874</v>
      </c>
      <c r="F9" s="1">
        <f>'1x6'!U14</f>
        <v>3.4312130620810937</v>
      </c>
      <c r="G9" s="1">
        <f>'1x7'!U14</f>
        <v>4.2439314637364429</v>
      </c>
      <c r="H9" s="1">
        <f>'1x8'!U14</f>
        <v>5.0419936734739927</v>
      </c>
      <c r="I9" s="1">
        <f>'1x9'!U14</f>
        <v>5.830707517172808</v>
      </c>
      <c r="J9" s="1">
        <f>'1x10'!U14</f>
        <v>6.6131261323455597</v>
      </c>
      <c r="K9">
        <v>8</v>
      </c>
      <c r="L9" s="1">
        <f>'2x3'!U14</f>
        <v>-16.168007793214027</v>
      </c>
      <c r="M9" s="1">
        <f>'2x4'!U14</f>
        <v>-20.435991960492185</v>
      </c>
      <c r="N9" s="1">
        <f>'2x5'!U14</f>
        <v>-24.89073292550917</v>
      </c>
      <c r="O9" s="1">
        <f>'2x6'!U14</f>
        <v>-29.590941568274044</v>
      </c>
      <c r="P9" s="1">
        <f>'2x7'!U14</f>
        <v>-34.51854443943968</v>
      </c>
      <c r="Q9" s="1">
        <f>'2x8'!U14</f>
        <v>-39.629797001844182</v>
      </c>
      <c r="R9" s="1">
        <f>'2x9'!U14</f>
        <v>-44.878626259738922</v>
      </c>
      <c r="S9" s="1">
        <f>'2x10'!U14</f>
        <v>-50.225677159422453</v>
      </c>
      <c r="T9">
        <v>8</v>
      </c>
      <c r="U9" s="1">
        <f>'3x4'!U14</f>
        <v>-57.054269163282683</v>
      </c>
      <c r="V9" s="1">
        <f>'3x5'!U14</f>
        <v>-73.024120418489687</v>
      </c>
      <c r="W9" s="1">
        <f>'3x6'!U14</f>
        <v>-89.265162928454743</v>
      </c>
      <c r="X9" s="1">
        <f>'3x7'!U14</f>
        <v>-105.68513025195624</v>
      </c>
      <c r="Y9" s="1">
        <f>'3x8'!U14</f>
        <v>-122.22188590390505</v>
      </c>
      <c r="Z9" s="1">
        <f>'3x9'!U14</f>
        <v>-138.83406301693989</v>
      </c>
      <c r="AA9" s="1">
        <f>'3x10'!U14</f>
        <v>-155.49447680274434</v>
      </c>
    </row>
    <row r="10" spans="1:27">
      <c r="A10">
        <v>9</v>
      </c>
      <c r="B10" s="1">
        <f>'1x2'!U15</f>
        <v>-0.66782676869356106</v>
      </c>
      <c r="C10" s="1">
        <f>'1x3'!U15</f>
        <v>0.76365270925113027</v>
      </c>
      <c r="D10" s="1">
        <f>'1x4'!U15</f>
        <v>1.8390221116947938</v>
      </c>
      <c r="E10" s="1">
        <f>'1x5'!U15</f>
        <v>2.7682623581305581</v>
      </c>
      <c r="F10" s="1">
        <f>'1x6'!U15</f>
        <v>3.640746667269136</v>
      </c>
      <c r="G10" s="1">
        <f>'1x7'!U15</f>
        <v>4.4879245825250749</v>
      </c>
      <c r="H10" s="1">
        <f>'1x8'!U15</f>
        <v>5.321813471069909</v>
      </c>
      <c r="I10" s="1">
        <f>'1x9'!U15</f>
        <v>6.1477165744364477</v>
      </c>
      <c r="J10" s="1">
        <f>'1x10'!U15</f>
        <v>6.9684103763304925</v>
      </c>
      <c r="K10">
        <v>9</v>
      </c>
      <c r="L10" s="1">
        <f>'2x3'!U15</f>
        <v>-18.373387838518376</v>
      </c>
      <c r="M10" s="1">
        <f>'2x4'!U15</f>
        <v>-23.265474611643409</v>
      </c>
      <c r="N10" s="1">
        <f>'2x5'!U15</f>
        <v>-28.368624130590092</v>
      </c>
      <c r="O10" s="1">
        <f>'2x6'!U15</f>
        <v>-33.74801699785624</v>
      </c>
      <c r="P10" s="1">
        <f>'2x7'!U15</f>
        <v>-39.383243652633695</v>
      </c>
      <c r="Q10" s="1">
        <f>'2x8'!U15</f>
        <v>-45.225109237005611</v>
      </c>
      <c r="R10" s="1">
        <f>'2x9'!U15</f>
        <v>-51.2217811815283</v>
      </c>
      <c r="S10" s="1">
        <f>'2x10'!U15</f>
        <v>-57.328972833937272</v>
      </c>
      <c r="T10">
        <v>9</v>
      </c>
      <c r="U10" s="1">
        <f>'3x4'!U15</f>
        <v>-64.435965158467951</v>
      </c>
      <c r="V10" s="1">
        <f>'3x5'!U15</f>
        <v>-82.494711225956863</v>
      </c>
      <c r="W10" s="1">
        <f>'3x6'!U15</f>
        <v>-100.85856220204873</v>
      </c>
      <c r="X10" s="1">
        <f>'3x7'!U15</f>
        <v>-119.42255434277922</v>
      </c>
      <c r="Y10" s="1">
        <f>'3x8'!U15</f>
        <v>-138.11656999862285</v>
      </c>
      <c r="Z10" s="1">
        <f>'3x9'!U15</f>
        <v>-156.89423515405323</v>
      </c>
      <c r="AA10" s="1">
        <f>'3x10'!U15</f>
        <v>-175.72523353962544</v>
      </c>
    </row>
    <row r="11" spans="1:27">
      <c r="A11">
        <v>10</v>
      </c>
      <c r="B11" s="1">
        <f>'1x2'!U16</f>
        <v>-0.75123298727291044</v>
      </c>
      <c r="C11" s="1">
        <f>'1x3'!U16</f>
        <v>0.83197965920571448</v>
      </c>
      <c r="D11" s="1">
        <f>'1x4'!U16</f>
        <v>1.9611706104105693</v>
      </c>
      <c r="E11" s="1">
        <f>'1x5'!U16</f>
        <v>2.9192917694416511</v>
      </c>
      <c r="F11" s="1">
        <f>'1x6'!U16</f>
        <v>3.8169318111387032</v>
      </c>
      <c r="G11" s="1">
        <f>'1x7'!U16</f>
        <v>4.6902123097432593</v>
      </c>
      <c r="H11" s="1">
        <f>'1x8'!U16</f>
        <v>5.5519142130818793</v>
      </c>
      <c r="I11" s="1">
        <f>'1x9'!U16</f>
        <v>6.4071668989635846</v>
      </c>
      <c r="J11" s="1">
        <f>'1x10'!U16</f>
        <v>7.2583904084229403</v>
      </c>
      <c r="K11">
        <v>10</v>
      </c>
      <c r="L11" s="1">
        <f>'2x3'!U16</f>
        <v>-20.580538000476686</v>
      </c>
      <c r="M11" s="1">
        <f>'2x4'!U16</f>
        <v>-26.09950303744623</v>
      </c>
      <c r="N11" s="1">
        <f>'2x5'!U16</f>
        <v>-31.854516229550942</v>
      </c>
      <c r="O11" s="1">
        <f>'2x6'!U16</f>
        <v>-37.916710656183376</v>
      </c>
      <c r="P11" s="1">
        <f>'2x7'!U16</f>
        <v>-44.263095572567678</v>
      </c>
      <c r="Q11" s="1">
        <f>'2x8'!U16</f>
        <v>-50.838952552774941</v>
      </c>
      <c r="R11" s="1">
        <f>'2x9'!U16</f>
        <v>-57.586693024010799</v>
      </c>
      <c r="S11" s="1">
        <f>'2x10'!U16</f>
        <v>-64.457127797715714</v>
      </c>
      <c r="T11">
        <v>10</v>
      </c>
      <c r="U11" s="1">
        <f>'3x4'!U16</f>
        <v>-71.817696270289588</v>
      </c>
      <c r="V11" s="1">
        <f>'3x5'!U16</f>
        <v>-91.965371479705439</v>
      </c>
      <c r="W11" s="1">
        <f>'3x6'!U16</f>
        <v>-112.45206948410983</v>
      </c>
      <c r="X11" s="1">
        <f>'3x7'!U16</f>
        <v>-133.16012492496105</v>
      </c>
      <c r="Y11" s="1">
        <f>'3x8'!U16</f>
        <v>-154.01143716073102</v>
      </c>
      <c r="Z11" s="1">
        <f>'3x9'!U16</f>
        <v>-174.95462469867525</v>
      </c>
      <c r="AA11" s="1">
        <f>'3x10'!U16</f>
        <v>-195.95624008978658</v>
      </c>
    </row>
    <row r="12" spans="1:27">
      <c r="B12" s="341" t="s">
        <v>49</v>
      </c>
      <c r="C12" s="341"/>
      <c r="D12" s="341"/>
      <c r="E12" s="341"/>
      <c r="F12" s="341"/>
      <c r="G12" s="341"/>
      <c r="H12" s="341"/>
      <c r="I12" s="341"/>
      <c r="J12" s="341"/>
      <c r="L12" s="341" t="s">
        <v>49</v>
      </c>
      <c r="M12" s="341"/>
      <c r="N12" s="341"/>
      <c r="O12" s="341"/>
      <c r="P12" s="341"/>
      <c r="Q12" s="341"/>
      <c r="R12" s="341"/>
      <c r="S12" s="341"/>
      <c r="U12" s="341" t="s">
        <v>49</v>
      </c>
      <c r="V12" s="341"/>
      <c r="W12" s="341"/>
      <c r="X12" s="341"/>
      <c r="Y12" s="341"/>
      <c r="Z12" s="341"/>
      <c r="AA12" s="341"/>
    </row>
    <row r="13" spans="1:27">
      <c r="A13" s="31" t="s">
        <v>57</v>
      </c>
      <c r="B13" s="49" t="s">
        <v>142</v>
      </c>
      <c r="C13" s="49" t="s">
        <v>143</v>
      </c>
      <c r="D13" s="49" t="s">
        <v>144</v>
      </c>
      <c r="E13" s="49" t="s">
        <v>145</v>
      </c>
      <c r="F13" s="49" t="s">
        <v>146</v>
      </c>
      <c r="G13" s="49" t="s">
        <v>147</v>
      </c>
      <c r="H13" s="49" t="s">
        <v>148</v>
      </c>
      <c r="I13" s="49" t="s">
        <v>149</v>
      </c>
      <c r="J13" s="49" t="s">
        <v>150</v>
      </c>
      <c r="K13" s="31" t="s">
        <v>57</v>
      </c>
      <c r="L13" s="49" t="s">
        <v>165</v>
      </c>
      <c r="M13" s="49" t="s">
        <v>166</v>
      </c>
      <c r="N13" s="49" t="s">
        <v>167</v>
      </c>
      <c r="O13" s="49" t="s">
        <v>168</v>
      </c>
      <c r="P13" s="49" t="s">
        <v>169</v>
      </c>
      <c r="Q13" s="49" t="s">
        <v>170</v>
      </c>
      <c r="R13" s="49" t="s">
        <v>171</v>
      </c>
      <c r="S13" s="49" t="s">
        <v>172</v>
      </c>
      <c r="T13" s="31" t="s">
        <v>57</v>
      </c>
      <c r="U13" s="49" t="s">
        <v>176</v>
      </c>
      <c r="V13" s="49" t="s">
        <v>177</v>
      </c>
      <c r="W13" s="49" t="s">
        <v>178</v>
      </c>
      <c r="X13" s="49" t="s">
        <v>179</v>
      </c>
      <c r="Y13" s="49" t="s">
        <v>180</v>
      </c>
      <c r="Z13" s="49" t="s">
        <v>181</v>
      </c>
      <c r="AA13" s="49" t="s">
        <v>182</v>
      </c>
    </row>
    <row r="14" spans="1:27">
      <c r="A14">
        <v>2</v>
      </c>
      <c r="B14" s="1">
        <f>'1x2'!R8</f>
        <v>0.27189060105121748</v>
      </c>
      <c r="C14" s="1">
        <f>'1x3'!R8</f>
        <v>0.39964804599454917</v>
      </c>
      <c r="D14" s="1">
        <f>'1x4'!R8</f>
        <v>0.46000393054712801</v>
      </c>
      <c r="E14" s="1">
        <f>'1x5'!R8</f>
        <v>0.491168374754479</v>
      </c>
      <c r="F14" s="1">
        <f>'1x6'!R8</f>
        <v>0.50807081713119251</v>
      </c>
      <c r="G14" s="1">
        <f>'1x7'!R8</f>
        <v>0.5174946270876607</v>
      </c>
      <c r="H14" s="1">
        <f>'1x8'!R8</f>
        <v>0.52283181872738438</v>
      </c>
      <c r="I14" s="1">
        <f>'1x9'!R8</f>
        <v>0.52588179088554787</v>
      </c>
      <c r="J14" s="1">
        <f>'1x10'!R8</f>
        <v>0.52763372995006763</v>
      </c>
      <c r="K14">
        <v>2</v>
      </c>
      <c r="L14" s="1">
        <f>'2x3'!R8</f>
        <v>-0.27384550420165554</v>
      </c>
      <c r="M14" s="1">
        <f>'2x4'!R8</f>
        <v>-0.21502646786908503</v>
      </c>
      <c r="N14" s="1">
        <f>'2x5'!R8</f>
        <v>-0.18234114092065989</v>
      </c>
      <c r="O14" s="1">
        <f>'2x6'!R8</f>
        <v>-0.16387564195432119</v>
      </c>
      <c r="P14" s="1">
        <f>'2x7'!R8</f>
        <v>-0.15334036459729122</v>
      </c>
      <c r="Q14" s="1">
        <f>'2x8'!R8</f>
        <v>-0.14729473437778251</v>
      </c>
      <c r="R14" s="1">
        <f>'2x9'!R8</f>
        <v>-0.14381376035623306</v>
      </c>
      <c r="S14" s="1">
        <f>'2x10'!R8</f>
        <v>-0.14180554539855733</v>
      </c>
      <c r="T14">
        <v>2</v>
      </c>
      <c r="U14" s="1">
        <f>'3x4'!R8</f>
        <v>-0.58907584850174466</v>
      </c>
      <c r="V14" s="1">
        <f>'3x5'!R8</f>
        <v>-0.56877326315898857</v>
      </c>
      <c r="W14" s="1">
        <f>'3x6'!R8</f>
        <v>-0.55712184620580429</v>
      </c>
      <c r="X14" s="1">
        <f>'3x7'!R8</f>
        <v>-0.55041339601965822</v>
      </c>
      <c r="Y14" s="1">
        <f>'3x8'!R8</f>
        <v>-0.54654339242073691</v>
      </c>
      <c r="Z14" s="1">
        <f>'3x9'!R8</f>
        <v>-0.54430828510458662</v>
      </c>
      <c r="AA14" s="1">
        <f>'3x10'!R8</f>
        <v>-0.54301654182308012</v>
      </c>
    </row>
    <row r="15" spans="1:27">
      <c r="A15">
        <v>3</v>
      </c>
      <c r="B15" s="1">
        <f>'1x2'!R9</f>
        <v>0.42989541739408327</v>
      </c>
      <c r="C15" s="1">
        <f>'1x3'!R9</f>
        <v>0.57326302942013274</v>
      </c>
      <c r="D15" s="1">
        <f>'1x4'!R9</f>
        <v>0.6372554672971299</v>
      </c>
      <c r="E15" s="1">
        <f>'1x5'!R9</f>
        <v>0.66912404926249169</v>
      </c>
      <c r="F15" s="1">
        <f>'1x6'!R9</f>
        <v>0.68603950893904575</v>
      </c>
      <c r="G15" s="1">
        <f>'1x7'!R9</f>
        <v>0.69535221617093679</v>
      </c>
      <c r="H15" s="1">
        <f>'1x8'!R9</f>
        <v>0.70058788862316024</v>
      </c>
      <c r="I15" s="1">
        <f>'1x9'!R9</f>
        <v>0.70356712923637033</v>
      </c>
      <c r="J15" s="1">
        <f>'1x10'!R9</f>
        <v>0.70527422195029088</v>
      </c>
      <c r="K15">
        <v>3</v>
      </c>
      <c r="L15" s="1">
        <f>'2x3'!R9</f>
        <v>-0.22192777043114342</v>
      </c>
      <c r="M15" s="1">
        <f>'2x4'!R9</f>
        <v>-0.15265090226311201</v>
      </c>
      <c r="N15" s="1">
        <f>'2x5'!R9</f>
        <v>-0.11382918500689576</v>
      </c>
      <c r="O15" s="1">
        <f>'2x6'!R9</f>
        <v>-9.1806289363122184E-2</v>
      </c>
      <c r="P15" s="1">
        <f>'2x7'!R9</f>
        <v>-7.9214476985750515E-2</v>
      </c>
      <c r="Q15" s="1">
        <f>'2x8'!R9</f>
        <v>-7.1980362536609721E-2</v>
      </c>
      <c r="R15" s="1">
        <f>'2x9'!R9</f>
        <v>-6.7812410153951563E-2</v>
      </c>
      <c r="S15" s="1">
        <f>'2x10'!R9</f>
        <v>-6.5407000281592409E-2</v>
      </c>
      <c r="T15">
        <v>3</v>
      </c>
      <c r="U15" s="1">
        <f>'3x4'!R9</f>
        <v>-0.57694112149625543</v>
      </c>
      <c r="V15" s="1">
        <f>'3x5'!R9</f>
        <v>-0.55497490302467578</v>
      </c>
      <c r="W15" s="1">
        <f>'3x6'!R9</f>
        <v>-0.54231261883400084</v>
      </c>
      <c r="X15" s="1">
        <f>'3x7'!R9</f>
        <v>-0.53500347301836459</v>
      </c>
      <c r="Y15" s="1">
        <f>'3x8'!R9</f>
        <v>-0.53078071234506008</v>
      </c>
      <c r="Z15" s="1">
        <f>'3x9'!R9</f>
        <v>-0.52833979362346795</v>
      </c>
      <c r="AA15" s="1">
        <f>'3x10'!R9</f>
        <v>-0.52692841083279573</v>
      </c>
    </row>
    <row r="16" spans="1:27">
      <c r="A16">
        <v>4</v>
      </c>
      <c r="B16" s="1">
        <f>'1x2'!R10</f>
        <v>0.52417856530695961</v>
      </c>
      <c r="C16" s="1">
        <f>'1x3'!R10</f>
        <v>0.67672313201791257</v>
      </c>
      <c r="D16" s="1">
        <f>'1x4'!R10</f>
        <v>0.74089942086568805</v>
      </c>
      <c r="E16" s="1">
        <f>'1x5'!R10</f>
        <v>0.77162922319772398</v>
      </c>
      <c r="F16" s="1">
        <f>'1x6'!R10</f>
        <v>0.78755825108152455</v>
      </c>
      <c r="G16" s="1">
        <f>'1x7'!R10</f>
        <v>0.79620654641186206</v>
      </c>
      <c r="H16" s="1">
        <f>'1x8'!R10</f>
        <v>0.80102937424973009</v>
      </c>
      <c r="I16" s="1">
        <f>'1x9'!R10</f>
        <v>0.8037607948736003</v>
      </c>
      <c r="J16" s="1">
        <f>'1x10'!R10</f>
        <v>0.80532162017168629</v>
      </c>
      <c r="K16">
        <v>4</v>
      </c>
      <c r="L16" s="1">
        <f>'2x3'!R10</f>
        <v>-0.20205832922352757</v>
      </c>
      <c r="M16" s="1">
        <f>'2x4'!R10</f>
        <v>-0.12681627564784614</v>
      </c>
      <c r="N16" s="1">
        <f>'2x5'!R10</f>
        <v>-8.42779360555726E-2</v>
      </c>
      <c r="O16" s="1">
        <f>'2x6'!R10</f>
        <v>-6.0032237752689066E-2</v>
      </c>
      <c r="P16" s="1">
        <f>'2x7'!R10</f>
        <v>-4.6133543297868784E-2</v>
      </c>
      <c r="Q16" s="1">
        <f>'2x8'!R10</f>
        <v>-3.8137048083798475E-2</v>
      </c>
      <c r="R16" s="1">
        <f>'2x9'!R10</f>
        <v>-3.3526072174153432E-2</v>
      </c>
      <c r="S16" s="1">
        <f>'2x10'!R10</f>
        <v>-3.0863739293259917E-2</v>
      </c>
      <c r="T16">
        <v>4</v>
      </c>
      <c r="U16" s="1">
        <f>'3x4'!R10</f>
        <v>-0.57437844087807788</v>
      </c>
      <c r="V16" s="1">
        <f>'3x5'!R10</f>
        <v>-0.55191064514378541</v>
      </c>
      <c r="W16" s="1">
        <f>'3x6'!R10</f>
        <v>-0.53893105107024675</v>
      </c>
      <c r="X16" s="1">
        <f>'3x7'!R10</f>
        <v>-0.53142903560843813</v>
      </c>
      <c r="Y16" s="1">
        <f>'3x8'!R10</f>
        <v>-0.52709154791045798</v>
      </c>
      <c r="Z16" s="1">
        <f>'3x9'!R10</f>
        <v>-0.5245831989324734</v>
      </c>
      <c r="AA16" s="1">
        <f>'3x10'!R10</f>
        <v>-0.52313245229305894</v>
      </c>
    </row>
    <row r="17" spans="1:27">
      <c r="A17">
        <v>5</v>
      </c>
      <c r="B17" s="1">
        <f>'1x2'!R11</f>
        <v>0.5866040775715714</v>
      </c>
      <c r="C17" s="1">
        <f>'1x3'!R11</f>
        <v>0.74511120658620145</v>
      </c>
      <c r="D17" s="1">
        <f>'1x4'!R11</f>
        <v>0.80781631653815844</v>
      </c>
      <c r="E17" s="1">
        <f>'1x5'!R11</f>
        <v>0.83659808297607197</v>
      </c>
      <c r="F17" s="1">
        <f>'1x6'!R11</f>
        <v>0.85113816499335215</v>
      </c>
      <c r="G17" s="1">
        <f>'1x7'!R11</f>
        <v>0.85891353568976969</v>
      </c>
      <c r="H17" s="1">
        <f>'1x8'!R11</f>
        <v>0.8632114000757849</v>
      </c>
      <c r="I17" s="1">
        <f>'1x9'!R11</f>
        <v>0.86563304521476403</v>
      </c>
      <c r="J17" s="1">
        <f>'1x10'!R11</f>
        <v>0.86701274463871625</v>
      </c>
      <c r="K17">
        <v>5</v>
      </c>
      <c r="L17" s="1">
        <f>'2x3'!R11</f>
        <v>-0.19418293825063931</v>
      </c>
      <c r="M17" s="1">
        <f>'2x4'!R11</f>
        <v>-0.11564887121362738</v>
      </c>
      <c r="N17" s="1">
        <f>'2x5'!R11</f>
        <v>-7.0914330964165051E-2</v>
      </c>
      <c r="O17" s="1">
        <f>'2x6'!R11</f>
        <v>-4.5306397158888179E-2</v>
      </c>
      <c r="P17" s="1">
        <f>'2x7'!R11</f>
        <v>-3.0590560278641765E-2</v>
      </c>
      <c r="Q17" s="1">
        <f>'2x8'!R11</f>
        <v>-2.2111980141513499E-2</v>
      </c>
      <c r="R17" s="1">
        <f>'2x9'!R11</f>
        <v>-1.7219063478785046E-2</v>
      </c>
      <c r="S17" s="1">
        <f>'2x10'!R11</f>
        <v>-1.4392624247129227E-2</v>
      </c>
      <c r="T17">
        <v>5</v>
      </c>
      <c r="U17" s="1">
        <f>'3x4'!R11</f>
        <v>-0.57383326366781662</v>
      </c>
      <c r="V17" s="1">
        <f>'3x5'!R11</f>
        <v>-0.55122441804687139</v>
      </c>
      <c r="W17" s="1">
        <f>'3x6'!R11</f>
        <v>-0.53815187782452212</v>
      </c>
      <c r="X17" s="1">
        <f>'3x7'!R11</f>
        <v>-0.53059205450672242</v>
      </c>
      <c r="Y17" s="1">
        <f>'3x8'!R11</f>
        <v>-0.52621972739821965</v>
      </c>
      <c r="Z17" s="1">
        <f>'3x9'!R11</f>
        <v>-0.52369074754086697</v>
      </c>
      <c r="AA17" s="1">
        <f>'3x10'!R11</f>
        <v>-0.5222279050784</v>
      </c>
    </row>
    <row r="18" spans="1:27">
      <c r="A18">
        <v>6</v>
      </c>
      <c r="B18" s="1">
        <f>'1x2'!R12</f>
        <v>0.63082854484250284</v>
      </c>
      <c r="C18" s="1">
        <f>'1x3'!R12</f>
        <v>0.79346372390838515</v>
      </c>
      <c r="D18" s="1">
        <f>'1x4'!R12</f>
        <v>0.85382313668495313</v>
      </c>
      <c r="E18" s="1">
        <f>'1x5'!R12</f>
        <v>0.88030190855478052</v>
      </c>
      <c r="F18" s="1">
        <f>'1x6'!R12</f>
        <v>0.89331324479749352</v>
      </c>
      <c r="G18" s="1">
        <f>'1x7'!R12</f>
        <v>0.90015849723068486</v>
      </c>
      <c r="H18" s="1">
        <f>'1x8'!R12</f>
        <v>0.90390643365968892</v>
      </c>
      <c r="I18" s="1">
        <f>'1x9'!R12</f>
        <v>0.90600660241611386</v>
      </c>
      <c r="J18" s="1">
        <f>'1x10'!R12</f>
        <v>0.90719932716376994</v>
      </c>
      <c r="K18">
        <v>6</v>
      </c>
      <c r="L18" s="1">
        <f>'2x3'!R12</f>
        <v>-0.19101828484087635</v>
      </c>
      <c r="M18" s="1">
        <f>'2x4'!R12</f>
        <v>-0.11073267733223996</v>
      </c>
      <c r="N18" s="1">
        <f>'2x5'!R12</f>
        <v>-6.4742143435583155E-2</v>
      </c>
      <c r="O18" s="1">
        <f>'2x6'!R12</f>
        <v>-3.8324018395015702E-2</v>
      </c>
      <c r="P18" s="1">
        <f>'2x7'!R12</f>
        <v>-2.3111476171027767E-2</v>
      </c>
      <c r="Q18" s="1">
        <f>'2x8'!R12</f>
        <v>-1.4336226949366593E-2</v>
      </c>
      <c r="R18" s="1">
        <f>'2x9'!R12</f>
        <v>-9.2685844685277963E-3</v>
      </c>
      <c r="S18" s="1">
        <f>'2x10'!R12</f>
        <v>-6.340033699046177E-3</v>
      </c>
      <c r="T18">
        <v>6</v>
      </c>
      <c r="U18" s="1">
        <f>'3x4'!R12</f>
        <v>-0.57371710404561094</v>
      </c>
      <c r="V18" s="1">
        <f>'3x5'!R12</f>
        <v>-0.55107045234776075</v>
      </c>
      <c r="W18" s="1">
        <f>'3x6'!R12</f>
        <v>-0.53797196901969047</v>
      </c>
      <c r="X18" s="1">
        <f>'3x7'!R12</f>
        <v>-0.53039563692611491</v>
      </c>
      <c r="Y18" s="1">
        <f>'3x8'!R12</f>
        <v>-0.52601322966119679</v>
      </c>
      <c r="Z18" s="1">
        <f>'3x9'!R12</f>
        <v>-0.52347823575678998</v>
      </c>
      <c r="AA18" s="1">
        <f>'3x10'!R12</f>
        <v>-0.52201185203876643</v>
      </c>
    </row>
    <row r="19" spans="1:27">
      <c r="A19">
        <v>7</v>
      </c>
      <c r="B19" s="1">
        <f>'1x2'!R13</f>
        <v>0.66368075034669938</v>
      </c>
      <c r="C19" s="1">
        <f>'1x3'!R13</f>
        <v>0.82929972687830733</v>
      </c>
      <c r="D19" s="1">
        <f>'1x4'!R13</f>
        <v>0.88683641060276552</v>
      </c>
      <c r="E19" s="1">
        <f>'1x5'!R13</f>
        <v>0.91089020362497453</v>
      </c>
      <c r="F19" s="1">
        <f>'1x6'!R13</f>
        <v>0.9223661227845309</v>
      </c>
      <c r="G19" s="1">
        <f>'1x7'!R13</f>
        <v>0.92829960430659353</v>
      </c>
      <c r="H19" s="1">
        <f>'1x8'!R13</f>
        <v>0.9315156483496434</v>
      </c>
      <c r="I19" s="1">
        <f>'1x9'!R13</f>
        <v>0.933307238798331</v>
      </c>
      <c r="J19" s="1">
        <f>'1x10'!R13</f>
        <v>0.93432126953998829</v>
      </c>
      <c r="K19">
        <v>7</v>
      </c>
      <c r="L19" s="1">
        <f>'2x3'!R13</f>
        <v>-0.18973958577945382</v>
      </c>
      <c r="M19" s="1">
        <f>'2x4'!R13</f>
        <v>-0.10855106542651066</v>
      </c>
      <c r="N19" s="1">
        <f>'2x5'!R13</f>
        <v>-6.1863652982501405E-2</v>
      </c>
      <c r="O19" s="1">
        <f>'2x6'!R13</f>
        <v>-3.4977446470092044E-2</v>
      </c>
      <c r="P19" s="1">
        <f>'2x7'!R13</f>
        <v>-1.9471357839029035E-2</v>
      </c>
      <c r="Q19" s="1">
        <f>'2x8'!R13</f>
        <v>-1.0518511077953707E-2</v>
      </c>
      <c r="R19" s="1">
        <f>'2x9'!R13</f>
        <v>-5.3454985764428975E-3</v>
      </c>
      <c r="S19" s="1">
        <f>'2x10'!R13</f>
        <v>-2.3551075983699876E-3</v>
      </c>
      <c r="T19">
        <v>7</v>
      </c>
      <c r="U19" s="1">
        <f>'3x4'!R13</f>
        <v>-0.57369234600504149</v>
      </c>
      <c r="V19" s="1">
        <f>'3x5'!R13</f>
        <v>-0.5510358932419539</v>
      </c>
      <c r="W19" s="1">
        <f>'3x6'!R13</f>
        <v>-0.53793040868737074</v>
      </c>
      <c r="X19" s="1">
        <f>'3x7'!R13</f>
        <v>-0.53034951903948158</v>
      </c>
      <c r="Y19" s="1">
        <f>'3x8'!R13</f>
        <v>-0.52596429263285849</v>
      </c>
      <c r="Z19" s="1">
        <f>'3x9'!R13</f>
        <v>-0.52342760419440792</v>
      </c>
      <c r="AA19" s="1">
        <f>'3x10'!R13</f>
        <v>-0.52196021839433704</v>
      </c>
    </row>
    <row r="20" spans="1:27">
      <c r="A20">
        <v>8</v>
      </c>
      <c r="B20" s="1">
        <f>'1x2'!R14</f>
        <v>0.68895487916216847</v>
      </c>
      <c r="C20" s="1">
        <f>'1x3'!R14</f>
        <v>0.85679714397694773</v>
      </c>
      <c r="D20" s="1">
        <f>'1x4'!R14</f>
        <v>0.9112598265999684</v>
      </c>
      <c r="E20" s="1">
        <f>'1x5'!R14</f>
        <v>0.93289778873275742</v>
      </c>
      <c r="F20" s="1">
        <f>'1x6'!R14</f>
        <v>0.94290379560820625</v>
      </c>
      <c r="G20" s="1">
        <f>'1x7'!R14</f>
        <v>0.94798330976548928</v>
      </c>
      <c r="H20" s="1">
        <f>'1x8'!R14</f>
        <v>0.95070733803024954</v>
      </c>
      <c r="I20" s="1">
        <f>'1x9'!R14</f>
        <v>0.95221551268466653</v>
      </c>
      <c r="J20" s="1">
        <f>'1x10'!R14</f>
        <v>0.9530660931524868</v>
      </c>
      <c r="K20">
        <v>8</v>
      </c>
      <c r="L20" s="1">
        <f>'2x3'!R14</f>
        <v>-0.18922177163189868</v>
      </c>
      <c r="M20" s="1">
        <f>'2x4'!R14</f>
        <v>-0.10757951984146541</v>
      </c>
      <c r="N20" s="1">
        <f>'2x5'!R14</f>
        <v>-6.0515159394558149E-2</v>
      </c>
      <c r="O20" s="1">
        <f>'2x6'!R14</f>
        <v>-3.3365203179355984E-2</v>
      </c>
      <c r="P20" s="1">
        <f>'2x7'!R14</f>
        <v>-1.7689856276911442E-2</v>
      </c>
      <c r="Q20" s="1">
        <f>'2x8'!R14</f>
        <v>-8.6332552535247631E-3</v>
      </c>
      <c r="R20" s="1">
        <f>'2x9'!R14</f>
        <v>-3.3982201068148976E-3</v>
      </c>
      <c r="S20" s="1">
        <f>'2x10'!R14</f>
        <v>-3.7127115928198284E-4</v>
      </c>
      <c r="T20">
        <v>8</v>
      </c>
      <c r="U20" s="1">
        <f>'3x4'!R14</f>
        <v>-0.57368706875164177</v>
      </c>
      <c r="V20" s="1">
        <f>'3x5'!R14</f>
        <v>-0.55102813538172168</v>
      </c>
      <c r="W20" s="1">
        <f>'3x6'!R14</f>
        <v>-0.53792080686443278</v>
      </c>
      <c r="X20" s="1">
        <f>'3x7'!R14</f>
        <v>-0.53033868947229745</v>
      </c>
      <c r="Y20" s="1">
        <f>'3x8'!R14</f>
        <v>-0.52595269377159803</v>
      </c>
      <c r="Z20" s="1">
        <f>'3x9'!R14</f>
        <v>-0.52341553948745911</v>
      </c>
      <c r="AA20" s="1">
        <f>'3x10'!R14</f>
        <v>-0.52194787702635737</v>
      </c>
    </row>
    <row r="21" spans="1:27">
      <c r="A21">
        <v>9</v>
      </c>
      <c r="B21" s="1">
        <f>'1x2'!R15</f>
        <v>0.7089278000387631</v>
      </c>
      <c r="C21" s="1">
        <f>'1x3'!R15</f>
        <v>0.87846331098190811</v>
      </c>
      <c r="D21" s="1">
        <f>'1x4'!R15</f>
        <v>0.92973925790497181</v>
      </c>
      <c r="E21" s="1">
        <f>'1x5'!R15</f>
        <v>0.94904792883086153</v>
      </c>
      <c r="F21" s="1">
        <f>'1x6'!R15</f>
        <v>0.95768877927325069</v>
      </c>
      <c r="G21" s="1">
        <f>'1x7'!R15</f>
        <v>0.96199192608430895</v>
      </c>
      <c r="H21" s="1">
        <f>'1x8'!R15</f>
        <v>0.96427410080372655</v>
      </c>
      <c r="I21" s="1">
        <f>'1x9'!R15</f>
        <v>0.96552954780225198</v>
      </c>
      <c r="J21" s="1">
        <f>'1x10'!R15</f>
        <v>0.96623496998779257</v>
      </c>
      <c r="K21">
        <v>9</v>
      </c>
      <c r="L21" s="1">
        <f>'2x3'!R15</f>
        <v>-0.1890118924602609</v>
      </c>
      <c r="M21" s="1">
        <f>'2x4'!R15</f>
        <v>-0.10714617586627101</v>
      </c>
      <c r="N21" s="1">
        <f>'2x5'!R15</f>
        <v>-5.9882092882787397E-2</v>
      </c>
      <c r="O21" s="1">
        <f>'2x6'!R15</f>
        <v>-3.2586565090730879E-2</v>
      </c>
      <c r="P21" s="1">
        <f>'2x7'!R15</f>
        <v>-1.6815614408380197E-2</v>
      </c>
      <c r="Q21" s="1">
        <f>'2x8'!R15</f>
        <v>-7.6996302841228492E-3</v>
      </c>
      <c r="R21" s="1">
        <f>'2x9'!R15</f>
        <v>-2.4288269586056899E-3</v>
      </c>
      <c r="S21" s="1">
        <f>'2x10'!R15</f>
        <v>6.1929695639761917E-4</v>
      </c>
      <c r="T21">
        <v>9</v>
      </c>
      <c r="U21" s="1">
        <f>'3x4'!R15</f>
        <v>-0.57368594387176175</v>
      </c>
      <c r="V21" s="1">
        <f>'3x5'!R15</f>
        <v>-0.55102639385318908</v>
      </c>
      <c r="W21" s="1">
        <f>'3x6'!R15</f>
        <v>-0.53791858846633389</v>
      </c>
      <c r="X21" s="1">
        <f>'3x7'!R15</f>
        <v>-0.53033614636216453</v>
      </c>
      <c r="Y21" s="1">
        <f>'3x8'!R15</f>
        <v>-0.52594994457208177</v>
      </c>
      <c r="Z21" s="1">
        <f>'3x9'!R15</f>
        <v>-0.52341266456695668</v>
      </c>
      <c r="AA21" s="1">
        <f>'3x10'!R15</f>
        <v>-0.5219449271234915</v>
      </c>
    </row>
    <row r="22" spans="1:27">
      <c r="A22">
        <v>10</v>
      </c>
      <c r="B22" s="1">
        <f>'1x2'!R16</f>
        <v>0.72504873740313347</v>
      </c>
      <c r="C22" s="1">
        <f>'1x3'!R16</f>
        <v>0.89589429609471194</v>
      </c>
      <c r="D22" s="1">
        <f>'1x4'!R16</f>
        <v>0.94396053206837771</v>
      </c>
      <c r="E22" s="1">
        <f>'1x5'!R16</f>
        <v>0.9610723707764649</v>
      </c>
      <c r="F22" s="1">
        <f>'1x6'!R16</f>
        <v>0.96847249725866213</v>
      </c>
      <c r="G22" s="1">
        <f>'1x7'!R16</f>
        <v>0.97208501326548302</v>
      </c>
      <c r="H22" s="1">
        <f>'1x8'!R16</f>
        <v>0.97397896925915506</v>
      </c>
      <c r="I22" s="1">
        <f>'1x9'!R16</f>
        <v>0.97501394906511862</v>
      </c>
      <c r="J22" s="1">
        <f>'1x10'!R16</f>
        <v>0.97559326453122885</v>
      </c>
      <c r="K22">
        <v>10</v>
      </c>
      <c r="L22" s="1">
        <f>'2x3'!R16</f>
        <v>-0.18892679379517618</v>
      </c>
      <c r="M22" s="1">
        <f>'2x4'!R16</f>
        <v>-0.10695275325112708</v>
      </c>
      <c r="N22" s="1">
        <f>'2x5'!R16</f>
        <v>-5.9584597827151198E-2</v>
      </c>
      <c r="O22" s="1">
        <f>'2x6'!R16</f>
        <v>-3.2210069942134267E-2</v>
      </c>
      <c r="P22" s="1">
        <f>'2x7'!R16</f>
        <v>-1.6386025502588608E-2</v>
      </c>
      <c r="Q22" s="1">
        <f>'2x8'!R16</f>
        <v>-7.2366249167369889E-3</v>
      </c>
      <c r="R22" s="1">
        <f>'2x9'!R16</f>
        <v>-1.9455407406452907E-3</v>
      </c>
      <c r="S22" s="1">
        <f>'2x10'!R16</f>
        <v>1.1146421015337249E-3</v>
      </c>
      <c r="T22">
        <v>10</v>
      </c>
      <c r="U22" s="1">
        <f>'3x4'!R16</f>
        <v>-0.57368570409574593</v>
      </c>
      <c r="V22" s="1">
        <f>'3x5'!R16</f>
        <v>-0.55102600290311377</v>
      </c>
      <c r="W22" s="1">
        <f>'3x6'!R16</f>
        <v>-0.5379180759262413</v>
      </c>
      <c r="X22" s="1">
        <f>'3x7'!R16</f>
        <v>-0.53033554915894354</v>
      </c>
      <c r="Y22" s="1">
        <f>'3x8'!R16</f>
        <v>-0.52594929294326709</v>
      </c>
      <c r="Z22" s="1">
        <f>'3x9'!R16</f>
        <v>-0.52341197949191209</v>
      </c>
      <c r="AA22" s="1">
        <f>'3x10'!R16</f>
        <v>-0.52194422201580204</v>
      </c>
    </row>
    <row r="23" spans="1:27">
      <c r="B23" s="341" t="s">
        <v>154</v>
      </c>
      <c r="C23" s="341"/>
      <c r="D23" s="341"/>
      <c r="E23" s="341"/>
      <c r="F23" s="341"/>
      <c r="G23" s="341"/>
      <c r="H23" s="341"/>
      <c r="I23" s="341"/>
      <c r="J23" s="341"/>
      <c r="L23" s="341" t="s">
        <v>154</v>
      </c>
      <c r="M23" s="341"/>
      <c r="N23" s="341"/>
      <c r="O23" s="341"/>
      <c r="P23" s="341"/>
      <c r="Q23" s="341"/>
      <c r="R23" s="341"/>
      <c r="S23" s="341"/>
      <c r="U23" s="341" t="s">
        <v>175</v>
      </c>
      <c r="V23" s="341"/>
      <c r="W23" s="341"/>
      <c r="X23" s="341"/>
      <c r="Y23" s="341"/>
      <c r="Z23" s="341"/>
      <c r="AA23" s="341"/>
    </row>
    <row r="24" spans="1:27">
      <c r="A24" s="31" t="s">
        <v>57</v>
      </c>
      <c r="B24" s="49" t="s">
        <v>142</v>
      </c>
      <c r="C24" s="49" t="s">
        <v>143</v>
      </c>
      <c r="D24" s="49" t="s">
        <v>144</v>
      </c>
      <c r="E24" s="49" t="s">
        <v>145</v>
      </c>
      <c r="F24" s="49" t="s">
        <v>146</v>
      </c>
      <c r="G24" s="49" t="s">
        <v>147</v>
      </c>
      <c r="H24" s="49" t="s">
        <v>148</v>
      </c>
      <c r="I24" s="49" t="s">
        <v>149</v>
      </c>
      <c r="J24" s="49" t="s">
        <v>150</v>
      </c>
      <c r="K24" s="31" t="s">
        <v>57</v>
      </c>
      <c r="L24" s="49" t="s">
        <v>165</v>
      </c>
      <c r="M24" s="49" t="s">
        <v>166</v>
      </c>
      <c r="N24" s="49" t="s">
        <v>167</v>
      </c>
      <c r="O24" s="49" t="s">
        <v>168</v>
      </c>
      <c r="P24" s="49" t="s">
        <v>169</v>
      </c>
      <c r="Q24" s="49" t="s">
        <v>170</v>
      </c>
      <c r="R24" s="49" t="s">
        <v>171</v>
      </c>
      <c r="S24" s="49" t="s">
        <v>172</v>
      </c>
      <c r="T24" s="31" t="s">
        <v>57</v>
      </c>
      <c r="U24" s="49" t="s">
        <v>176</v>
      </c>
      <c r="V24" s="49" t="s">
        <v>177</v>
      </c>
      <c r="W24" s="49" t="s">
        <v>178</v>
      </c>
      <c r="X24" s="49" t="s">
        <v>179</v>
      </c>
      <c r="Y24" s="49" t="s">
        <v>180</v>
      </c>
      <c r="Z24" s="49" t="s">
        <v>181</v>
      </c>
      <c r="AA24" s="49" t="s">
        <v>182</v>
      </c>
    </row>
    <row r="25" spans="1:27">
      <c r="A25">
        <v>2</v>
      </c>
      <c r="B25" s="1">
        <f>'1x2'!E20</f>
        <v>22.067699202554444</v>
      </c>
      <c r="C25" s="1">
        <f>'1x3'!E20</f>
        <v>30.026419796792073</v>
      </c>
      <c r="D25" s="1">
        <f>'1x4'!E20</f>
        <v>43.477889365449613</v>
      </c>
      <c r="E25" s="1">
        <f>'1x5'!E20</f>
        <v>61.078851045725699</v>
      </c>
      <c r="F25" s="1">
        <f>'1x6'!E20</f>
        <v>82.665641449654231</v>
      </c>
      <c r="G25" s="1">
        <f>'1x7'!E20</f>
        <v>108.21368390847836</v>
      </c>
      <c r="H25" s="1">
        <f>'1x8'!E20</f>
        <v>137.71158797345944</v>
      </c>
      <c r="I25" s="1">
        <f>'1x9'!E20</f>
        <v>171.1411225105291</v>
      </c>
      <c r="J25" s="1">
        <f>'1x10'!E20</f>
        <v>208.47795308766518</v>
      </c>
      <c r="K25">
        <v>2</v>
      </c>
      <c r="L25" s="1">
        <f>'2x3'!E32</f>
        <v>-54.775410842437033</v>
      </c>
      <c r="M25" s="1">
        <f>'2x4'!E32</f>
        <v>-69.75885410131221</v>
      </c>
      <c r="N25" s="1">
        <f>'2x5'!E32</f>
        <v>-82.26338786882323</v>
      </c>
      <c r="O25" s="1">
        <f>'2x6'!E32</f>
        <v>-91.532822212718528</v>
      </c>
      <c r="P25" s="1">
        <f>'2x7'!E32</f>
        <v>-97.821601242397051</v>
      </c>
      <c r="Q25" s="1">
        <f>'2x8'!E32</f>
        <v>-101.83663430579874</v>
      </c>
      <c r="R25" s="1">
        <f>'2x9'!E32</f>
        <v>-104.30156309691323</v>
      </c>
      <c r="S25" s="1">
        <f>'2x10'!E32</f>
        <v>-105.77865596046432</v>
      </c>
      <c r="T25">
        <v>2</v>
      </c>
      <c r="U25" s="1">
        <f>'3x4'!E32</f>
        <v>-81.483564675216584</v>
      </c>
      <c r="V25" s="1">
        <f>'3x5'!E32</f>
        <v>-84.392152566043904</v>
      </c>
      <c r="W25" s="1">
        <f>'3x6'!E32</f>
        <v>-86.157095304908395</v>
      </c>
      <c r="X25" s="1">
        <f>'3x7'!E32</f>
        <v>-87.207179816324199</v>
      </c>
      <c r="Y25" s="1">
        <f>'3x8'!E32</f>
        <v>-87.824682661333711</v>
      </c>
      <c r="Z25" s="1">
        <f>'3x9'!E32</f>
        <v>-88.185319447740895</v>
      </c>
      <c r="AA25" s="1">
        <f>'3x10'!E32</f>
        <v>-88.395097207994169</v>
      </c>
    </row>
    <row r="26" spans="1:27">
      <c r="A26">
        <v>3</v>
      </c>
      <c r="B26" s="1">
        <f>'1x2'!E21</f>
        <v>32.566060100999543</v>
      </c>
      <c r="C26" s="1">
        <f>'1x3'!E21</f>
        <v>68.031598059706198</v>
      </c>
      <c r="D26" s="1">
        <f>'1x4'!E21</f>
        <v>131.81526767636777</v>
      </c>
      <c r="E26" s="1">
        <f>'1x5'!E21</f>
        <v>231.64613522834958</v>
      </c>
      <c r="F26" s="1">
        <f>'1x6'!E21</f>
        <v>376.07163528962758</v>
      </c>
      <c r="G26" s="1">
        <f>'1x7'!E21</f>
        <v>573.80992067179204</v>
      </c>
      <c r="H26" s="1">
        <f>'1x8'!E21</f>
        <v>833.58563498394733</v>
      </c>
      <c r="I26" s="1">
        <f>'1x9'!E21</f>
        <v>1164.0680270110358</v>
      </c>
      <c r="J26" s="1">
        <f>'1x10'!E21</f>
        <v>1573.855906615335</v>
      </c>
      <c r="K26">
        <v>3</v>
      </c>
      <c r="L26" s="1">
        <f>'2x3'!E33</f>
        <v>-283.87614527739663</v>
      </c>
      <c r="M26" s="1">
        <f>'2x4'!E33</f>
        <v>-412.7063716361925</v>
      </c>
      <c r="N26" s="1">
        <f>'2x5'!E33</f>
        <v>-553.46087206179561</v>
      </c>
      <c r="O26" s="1">
        <f>'2x6'!E33</f>
        <v>-686.22749527339647</v>
      </c>
      <c r="P26" s="1">
        <f>'2x7'!E33</f>
        <v>-795.30917071298404</v>
      </c>
      <c r="Q26" s="1">
        <f>'2x8'!E33</f>
        <v>-875.2387148363938</v>
      </c>
      <c r="R26" s="1">
        <f>'2x9'!E33</f>
        <v>-929.0334889583462</v>
      </c>
      <c r="S26" s="1">
        <f>'2x10'!E33</f>
        <v>-963.19965338221118</v>
      </c>
      <c r="T26">
        <v>3</v>
      </c>
      <c r="U26" s="1">
        <f>'3x4'!E33</f>
        <v>-592.7814594200662</v>
      </c>
      <c r="V26" s="1">
        <f>'3x5'!E33</f>
        <v>-616.24408263519922</v>
      </c>
      <c r="W26" s="1">
        <f>'3x6'!E33</f>
        <v>-630.63256896975224</v>
      </c>
      <c r="X26" s="1">
        <f>'3x7'!E33</f>
        <v>-639.24818669029548</v>
      </c>
      <c r="Y26" s="1">
        <f>'3x8'!E33</f>
        <v>-644.33388788563605</v>
      </c>
      <c r="Z26" s="1">
        <f>'3x9'!E33</f>
        <v>-647.31069688029822</v>
      </c>
      <c r="AA26" s="1">
        <f>'3x10'!E33</f>
        <v>-649.04452477610471</v>
      </c>
    </row>
    <row r="27" spans="1:27">
      <c r="A27">
        <v>4</v>
      </c>
      <c r="B27" s="1">
        <f>'1x2'!E22</f>
        <v>57.232405110712534</v>
      </c>
      <c r="C27" s="1">
        <f>'1x3'!E22</f>
        <v>177.32510434832255</v>
      </c>
      <c r="D27" s="1">
        <f>'1x4'!E22</f>
        <v>458.90169491931073</v>
      </c>
      <c r="E27" s="1">
        <f>'1x5'!E22</f>
        <v>1010.8481853079469</v>
      </c>
      <c r="F27" s="1">
        <f>'1x6'!E22</f>
        <v>1973.1873773983696</v>
      </c>
      <c r="G27" s="1">
        <f>'1x7'!E22</f>
        <v>3516.6754312914363</v>
      </c>
      <c r="H27" s="1">
        <f>'1x8'!E22</f>
        <v>5842.4823738623054</v>
      </c>
      <c r="I27" s="1">
        <f>'1x9'!E22</f>
        <v>9181.8362466417402</v>
      </c>
      <c r="J27" s="1">
        <f>'1x10'!E22</f>
        <v>13795.730453171569</v>
      </c>
      <c r="K27">
        <v>4</v>
      </c>
      <c r="L27" s="1">
        <f>'2x3'!E34</f>
        <v>-1262.0118209425832</v>
      </c>
      <c r="M27" s="1">
        <f>'2x4'!E34</f>
        <v>-2010.7829117147783</v>
      </c>
      <c r="N27" s="1">
        <f>'2x5'!E34</f>
        <v>-3025.7029530463801</v>
      </c>
      <c r="O27" s="1">
        <f>'2x6'!E34</f>
        <v>-4247.7177187781508</v>
      </c>
      <c r="P27" s="1">
        <f>'2x7'!E34</f>
        <v>-5527.4314906520558</v>
      </c>
      <c r="Q27" s="1">
        <f>'2x8'!E34</f>
        <v>-6686.411581716784</v>
      </c>
      <c r="R27" s="1">
        <f>'2x9'!E34</f>
        <v>-7606.020731429121</v>
      </c>
      <c r="S27" s="1">
        <f>'2x10'!E34</f>
        <v>-8262.1226668956278</v>
      </c>
      <c r="T27">
        <v>4</v>
      </c>
      <c r="U27" s="1">
        <f>'3x4'!E34</f>
        <v>-4178.4298107202858</v>
      </c>
      <c r="V27" s="1">
        <f>'3x5'!E34</f>
        <v>-4348.53000411823</v>
      </c>
      <c r="W27" s="1">
        <f>'3x6'!E34</f>
        <v>-4453.2598283841935</v>
      </c>
      <c r="X27" s="1">
        <f>'3x7'!E34</f>
        <v>-4516.1250876181748</v>
      </c>
      <c r="Y27" s="1">
        <f>'3x8'!E34</f>
        <v>-4553.2887209333712</v>
      </c>
      <c r="Z27" s="1">
        <f>'3x9'!E34</f>
        <v>-4575.0607432414899</v>
      </c>
      <c r="AA27" s="1">
        <f>'3x10'!E34</f>
        <v>-4587.7482642876057</v>
      </c>
    </row>
    <row r="28" spans="1:27">
      <c r="A28">
        <v>5</v>
      </c>
      <c r="B28" s="1">
        <f>'1x2'!E23</f>
        <v>105.69309415077394</v>
      </c>
      <c r="C28" s="1">
        <f>'1x3'!E23</f>
        <v>487.17560116042188</v>
      </c>
      <c r="D28" s="1">
        <f>'1x4'!E23</f>
        <v>1688.5026609085203</v>
      </c>
      <c r="E28" s="1">
        <f>'1x5'!E23</f>
        <v>4667.7133015994359</v>
      </c>
      <c r="F28" s="1">
        <f>'1x6'!E23</f>
        <v>10961.792554646956</v>
      </c>
      <c r="G28" s="1">
        <f>'1x7'!E23</f>
        <v>22827.676110906974</v>
      </c>
      <c r="H28" s="1">
        <f>'1x8'!E23</f>
        <v>43382.188878312176</v>
      </c>
      <c r="I28" s="1">
        <f>'1x9'!E23</f>
        <v>76740.369798982123</v>
      </c>
      <c r="J28" s="1">
        <f>'1x10'!E23</f>
        <v>128152.67213436347</v>
      </c>
      <c r="K28">
        <v>5</v>
      </c>
      <c r="L28" s="1">
        <f>'2x3'!E35</f>
        <v>-5268.2280390647657</v>
      </c>
      <c r="M28" s="1">
        <f>'2x4'!E35</f>
        <v>-8845.7413311912696</v>
      </c>
      <c r="N28" s="1">
        <f>'2x5'!E35</f>
        <v>-14425.857031873429</v>
      </c>
      <c r="O28" s="1">
        <f>'2x6'!E35</f>
        <v>-22579.592820245001</v>
      </c>
      <c r="P28" s="1">
        <f>'2x7'!E35</f>
        <v>-33441.688896239517</v>
      </c>
      <c r="Q28" s="1">
        <f>'2x8'!E35</f>
        <v>-46264.513329559217</v>
      </c>
      <c r="R28" s="1">
        <f>'2x9'!E35</f>
        <v>-59410.89660656629</v>
      </c>
      <c r="S28" s="1">
        <f>'2x10'!E35</f>
        <v>-71078.073215456112</v>
      </c>
      <c r="T28">
        <v>5</v>
      </c>
      <c r="U28" s="1">
        <f>'3x4'!E35</f>
        <v>-29287.253047304588</v>
      </c>
      <c r="V28" s="1">
        <f>'3x5'!E35</f>
        <v>-30488.489714494037</v>
      </c>
      <c r="W28" s="1">
        <f>'3x6'!E35</f>
        <v>-31229.102215415882</v>
      </c>
      <c r="X28" s="1">
        <f>'3x7'!E35</f>
        <v>-31674.051387038013</v>
      </c>
      <c r="Y28" s="1">
        <f>'3x8'!E35</f>
        <v>-31937.229117375846</v>
      </c>
      <c r="Z28" s="1">
        <f>'3x9'!E35</f>
        <v>-32091.458707103699</v>
      </c>
      <c r="AA28" s="1">
        <f>'3x10'!E35</f>
        <v>-32181.351928095421</v>
      </c>
    </row>
    <row r="29" spans="1:27">
      <c r="A29">
        <v>6</v>
      </c>
      <c r="B29" s="1">
        <f>'1x2'!E24</f>
        <v>199.73731536111458</v>
      </c>
      <c r="C29" s="1">
        <f>'1x3'!E24</f>
        <v>1376.2443916416328</v>
      </c>
      <c r="D29" s="1">
        <f>'1x4'!E24</f>
        <v>6394.7669785559483</v>
      </c>
      <c r="E29" s="1">
        <f>'1x5'!E24</f>
        <v>22185.570439195137</v>
      </c>
      <c r="F29" s="1">
        <f>'1x6'!E24</f>
        <v>62672.304844972437</v>
      </c>
      <c r="G29" s="1">
        <f>'1x7'!E24</f>
        <v>152479.81374642873</v>
      </c>
      <c r="H29" s="1">
        <f>'1x8'!E24</f>
        <v>331441.38468738145</v>
      </c>
      <c r="I29" s="1">
        <f>'1x9'!E24</f>
        <v>659895.85330351512</v>
      </c>
      <c r="J29" s="1">
        <f>'1x10'!E24</f>
        <v>1224769.4268840873</v>
      </c>
      <c r="K29">
        <v>6</v>
      </c>
      <c r="L29" s="1">
        <f>'2x3'!E36</f>
        <v>-21437.738295112697</v>
      </c>
      <c r="M29" s="1">
        <f>'2x4'!E36</f>
        <v>-36980.953578079301</v>
      </c>
      <c r="N29" s="1">
        <f>'2x5'!E36</f>
        <v>-63250.917913683603</v>
      </c>
      <c r="O29" s="1">
        <f>'2x6'!E36</f>
        <v>-106852.051833181</v>
      </c>
      <c r="P29" s="1">
        <f>'2x7'!E36</f>
        <v>-177184.70121495036</v>
      </c>
      <c r="Q29" s="1">
        <f>'2x8'!E36</f>
        <v>-285640.00935970998</v>
      </c>
      <c r="R29" s="1">
        <f>'2x9'!E36</f>
        <v>-441815.03808967734</v>
      </c>
      <c r="S29" s="1">
        <f>'2x10'!E36</f>
        <v>-645895.62049426802</v>
      </c>
      <c r="T29">
        <v>6</v>
      </c>
      <c r="U29" s="1">
        <f>'3x4'!E36</f>
        <v>-205062.73766355569</v>
      </c>
      <c r="V29" s="1">
        <f>'3x5'!E36</f>
        <v>-213489.94397862686</v>
      </c>
      <c r="W29" s="1">
        <f>'3x6'!E36</f>
        <v>-218687.97404887452</v>
      </c>
      <c r="X29" s="1">
        <f>'3x7'!E36</f>
        <v>-221811.77937628582</v>
      </c>
      <c r="Y29" s="1">
        <f>'3x8'!E36</f>
        <v>-223659.77387256332</v>
      </c>
      <c r="Z29" s="1">
        <f>'3x9'!E36</f>
        <v>-224742.86792442642</v>
      </c>
      <c r="AA29" s="1">
        <f>'3x10'!E36</f>
        <v>-225374.19321135076</v>
      </c>
    </row>
    <row r="30" spans="1:27">
      <c r="A30">
        <v>7</v>
      </c>
      <c r="B30" s="1">
        <f>'1x2'!E25</f>
        <v>382.71412854344993</v>
      </c>
      <c r="C30" s="1">
        <f>'1x3'!E25</f>
        <v>3953.9383575380884</v>
      </c>
      <c r="D30" s="1">
        <f>'1x4'!E25</f>
        <v>24631.37478213491</v>
      </c>
      <c r="E30" s="1">
        <f>'1x5'!E25</f>
        <v>107208.31073972757</v>
      </c>
      <c r="F30" s="1">
        <f>'1x6'!E25</f>
        <v>364195.94313143805</v>
      </c>
      <c r="G30" s="1">
        <f>'1x7'!E25</f>
        <v>1035009.5977016842</v>
      </c>
      <c r="H30" s="1">
        <f>'1x8'!E25</f>
        <v>2572950.8723189849</v>
      </c>
      <c r="I30" s="1">
        <f>'1x9'!E25</f>
        <v>5765345.8328771107</v>
      </c>
      <c r="J30" s="1">
        <f>'1x10'!E25</f>
        <v>11892172.812752662</v>
      </c>
      <c r="K30">
        <v>7</v>
      </c>
      <c r="L30" s="1">
        <f>'2x3'!E37</f>
        <v>-86344.65988053217</v>
      </c>
      <c r="M30" s="1">
        <f>'2x4'!E37</f>
        <v>-150924.35929236762</v>
      </c>
      <c r="N30" s="1">
        <f>'2x5'!E37</f>
        <v>-264824.32268644165</v>
      </c>
      <c r="O30" s="1">
        <f>'2x6'!E37</f>
        <v>-468387.53692350053</v>
      </c>
      <c r="P30" s="1">
        <f>'2x7'!E37</f>
        <v>-841389.70355530991</v>
      </c>
      <c r="Q30" s="1">
        <f>'2x8'!E37</f>
        <v>-1557539.8341632192</v>
      </c>
      <c r="R30" s="1">
        <f>'2x9'!E37</f>
        <v>-3064821.6935644355</v>
      </c>
      <c r="S30" s="1">
        <f>'2x10'!E37</f>
        <v>-6956370.0662080022</v>
      </c>
      <c r="T30">
        <v>7</v>
      </c>
      <c r="U30" s="1">
        <f>'3x4'!E37</f>
        <v>-1435511.5694584548</v>
      </c>
      <c r="V30" s="1">
        <f>'3x5'!E37</f>
        <v>-1494534.221999204</v>
      </c>
      <c r="W30" s="1">
        <f>'3x6'!E37</f>
        <v>-1530945.2425445952</v>
      </c>
      <c r="X30" s="1">
        <f>'3x7'!E37</f>
        <v>-1552828.7863662452</v>
      </c>
      <c r="Y30" s="1">
        <f>'3x8'!E37</f>
        <v>-1565775.4937650515</v>
      </c>
      <c r="Z30" s="1">
        <f>'3x9'!E37</f>
        <v>-1573363.7152505347</v>
      </c>
      <c r="AA30" s="1">
        <f>'3x10'!E37</f>
        <v>-1577786.909763725</v>
      </c>
    </row>
    <row r="31" spans="1:27">
      <c r="A31">
        <v>8</v>
      </c>
      <c r="B31" s="1">
        <f>'1x2'!E26</f>
        <v>740.25167021127163</v>
      </c>
      <c r="C31" s="1">
        <f>'1x3'!E26</f>
        <v>11484.632119951075</v>
      </c>
      <c r="D31" s="1">
        <f>'1x4'!E26</f>
        <v>95889.226595258122</v>
      </c>
      <c r="E31" s="1">
        <f>'1x5'!E26</f>
        <v>523401.39069605526</v>
      </c>
      <c r="F31" s="1">
        <f>'1x6'!E26</f>
        <v>2137586.0500168065</v>
      </c>
      <c r="G31" s="1">
        <f>'1x7'!E26</f>
        <v>7094639.6742615318</v>
      </c>
      <c r="H31" s="1">
        <f>'1x8'!E26</f>
        <v>20168099.301438153</v>
      </c>
      <c r="I31" s="1">
        <f>'1x9'!E26</f>
        <v>50857772.589173473</v>
      </c>
      <c r="J31" s="1">
        <f>'1x10'!E26</f>
        <v>116582796.09179492</v>
      </c>
      <c r="K31">
        <v>8</v>
      </c>
      <c r="L31" s="1">
        <f>'2x3'!E38</f>
        <v>-346339.6385881434</v>
      </c>
      <c r="M31" s="1">
        <f>'2x4'!E38</f>
        <v>-609177.28668593871</v>
      </c>
      <c r="N31" s="1">
        <f>'2x5'!E38</f>
        <v>-1082951.7868855398</v>
      </c>
      <c r="O31" s="1">
        <f>'2x6'!E38</f>
        <v>-1964172.0641625943</v>
      </c>
      <c r="P31" s="1">
        <f>'2x7'!E38</f>
        <v>-3704665.4859223128</v>
      </c>
      <c r="Q31" s="1">
        <f>'2x8'!E38</f>
        <v>-7590995.293836996</v>
      </c>
      <c r="R31" s="1">
        <f>'2x9'!E38</f>
        <v>-19285095.708948944</v>
      </c>
      <c r="S31" s="1">
        <f>'2x10'!E38</f>
        <v>-176515192.09502009</v>
      </c>
      <c r="T31">
        <v>8</v>
      </c>
      <c r="U31" s="1">
        <f>'3x4'!E38</f>
        <v>-10048683.880123632</v>
      </c>
      <c r="V31" s="1">
        <f>'3x5'!E38</f>
        <v>-10461897.732329886</v>
      </c>
      <c r="W31" s="1">
        <f>'3x6'!E38</f>
        <v>-10716819.142214088</v>
      </c>
      <c r="X31" s="1">
        <f>'3x7'!E38</f>
        <v>-10870034.780483667</v>
      </c>
      <c r="Y31" s="1">
        <f>'3x8'!E38</f>
        <v>-10960681.575106528</v>
      </c>
      <c r="Z31" s="1">
        <f>'3x9'!E38</f>
        <v>-11013811.331709847</v>
      </c>
      <c r="AA31" s="1">
        <f>'3x10'!E38</f>
        <v>-11044781.009251788</v>
      </c>
    </row>
    <row r="32" spans="1:27">
      <c r="A32">
        <v>9</v>
      </c>
      <c r="B32" s="1">
        <f>'1x2'!E27</f>
        <v>1441.6136593093381</v>
      </c>
      <c r="C32" s="1">
        <f>'1x3'!E27</f>
        <v>33607.550401849425</v>
      </c>
      <c r="D32" s="1">
        <f>'1x4'!E27</f>
        <v>375937.65889546281</v>
      </c>
      <c r="E32" s="1">
        <f>'1x5'!E27</f>
        <v>2572478.0865467805</v>
      </c>
      <c r="F32" s="1">
        <f>'1x6'!E27</f>
        <v>12627519.776494658</v>
      </c>
      <c r="G32" s="1">
        <f>'1x7'!E27</f>
        <v>48939295.355243951</v>
      </c>
      <c r="H32" s="1">
        <f>'1x8'!E27</f>
        <v>159074777.4643614</v>
      </c>
      <c r="I32" s="1">
        <f>'1x9'!E27</f>
        <v>451408297.12781107</v>
      </c>
      <c r="J32" s="1">
        <f>'1x10'!E27</f>
        <v>1149938829.0759523</v>
      </c>
      <c r="K32">
        <v>9</v>
      </c>
      <c r="L32" s="1">
        <f>'2x3'!E39</f>
        <v>-1386912.7311929045</v>
      </c>
      <c r="M32" s="1">
        <f>'2x4'!E39</f>
        <v>-2446592.2174131563</v>
      </c>
      <c r="N32" s="1">
        <f>'2x5'!E39</f>
        <v>-4377652.6066501392</v>
      </c>
      <c r="O32" s="1">
        <f>'2x6'!E39</f>
        <v>-8044511.5731011964</v>
      </c>
      <c r="P32" s="1">
        <f>'2x7'!E39</f>
        <v>-15589260.887747219</v>
      </c>
      <c r="Q32" s="1">
        <f>'2x8'!E39</f>
        <v>-34046180.183554567</v>
      </c>
      <c r="R32" s="1">
        <f>'2x9'!E39</f>
        <v>-107929879.10118048</v>
      </c>
      <c r="S32" s="1">
        <f>'2x10'!E39</f>
        <v>423291277.78191644</v>
      </c>
      <c r="T32">
        <v>9</v>
      </c>
      <c r="U32" s="1">
        <f>'3x4'!E39</f>
        <v>-70340935.543333441</v>
      </c>
      <c r="V32" s="1">
        <f>'3x5'!E39</f>
        <v>-73233526.47015214</v>
      </c>
      <c r="W32" s="1">
        <f>'3x6'!E39</f>
        <v>-75018054.525783628</v>
      </c>
      <c r="X32" s="1">
        <f>'3x7'!E39</f>
        <v>-76090619.650961295</v>
      </c>
      <c r="Y32" s="1">
        <f>'3x8'!E39</f>
        <v>-76725183.482683137</v>
      </c>
      <c r="Z32" s="1">
        <f>'3x9'!E39</f>
        <v>-77097114.249970227</v>
      </c>
      <c r="AA32" s="1">
        <f>'3x10'!E39</f>
        <v>-77313915.516708121</v>
      </c>
    </row>
    <row r="33" spans="1:27">
      <c r="A33">
        <v>10</v>
      </c>
      <c r="B33" s="1">
        <f>'1x2'!E28</f>
        <v>2821.8792674931674</v>
      </c>
      <c r="C33" s="1">
        <f>'1x3'!E28</f>
        <v>98864.341905170877</v>
      </c>
      <c r="D33" s="1">
        <f>'1x4'!E28</f>
        <v>1481100.0592752809</v>
      </c>
      <c r="E33" s="1">
        <f>'1x5'!E28</f>
        <v>12701468.038393151</v>
      </c>
      <c r="F33" s="1">
        <f>'1x6'!E28</f>
        <v>74921497.724907145</v>
      </c>
      <c r="G33" s="1">
        <f>'1x7'!E28</f>
        <v>339018142.96358919</v>
      </c>
      <c r="H33" s="1">
        <f>'1x8'!E28</f>
        <v>1259917873.7230885</v>
      </c>
      <c r="I33" s="1">
        <f>'1x9'!E28</f>
        <v>4023155211.0215173</v>
      </c>
      <c r="J33" s="1">
        <f>'1x10'!E28</f>
        <v>11389081407.136274</v>
      </c>
      <c r="K33">
        <v>10</v>
      </c>
      <c r="L33" s="1">
        <f>'2x3'!E40</f>
        <v>-5550165.6431898493</v>
      </c>
      <c r="M33" s="1">
        <f>'2x4'!E40</f>
        <v>-9804095.4358409662</v>
      </c>
      <c r="N33" s="1">
        <f>'2x5'!E40</f>
        <v>-17598088.067017056</v>
      </c>
      <c r="O33" s="1">
        <f>'2x6'!E40</f>
        <v>-32554260.263444822</v>
      </c>
      <c r="P33" s="1">
        <f>'2x7'!E40</f>
        <v>-63992027.830931284</v>
      </c>
      <c r="Q33" s="1">
        <f>'2x8'!E40</f>
        <v>-144898348.61757696</v>
      </c>
      <c r="R33" s="1">
        <f>'2x9'!E40</f>
        <v>-538963270.25884438</v>
      </c>
      <c r="S33" s="1">
        <f>'2x10'!E40</f>
        <v>940727968.69702137</v>
      </c>
      <c r="T33">
        <v>10</v>
      </c>
      <c r="U33" s="1">
        <f>'3x4'!E40</f>
        <v>-492386765.05847871</v>
      </c>
      <c r="V33" s="1">
        <f>'3x5'!E40</f>
        <v>-512635059.89147902</v>
      </c>
      <c r="W33" s="1">
        <f>'3x6'!E40</f>
        <v>-525126893.18648714</v>
      </c>
      <c r="X33" s="1">
        <f>'3x7'!E40</f>
        <v>-532634948.66217446</v>
      </c>
      <c r="Y33" s="1">
        <f>'3x8'!E40</f>
        <v>-537076961.20140982</v>
      </c>
      <c r="Z33" s="1">
        <f>'3x9'!E40</f>
        <v>-539680517.58044422</v>
      </c>
      <c r="AA33" s="1">
        <f>'3x10'!E40</f>
        <v>-541198151.22974575</v>
      </c>
    </row>
    <row r="34" spans="1:27">
      <c r="B34" s="341" t="s">
        <v>155</v>
      </c>
      <c r="C34" s="341"/>
      <c r="D34" s="341"/>
      <c r="E34" s="341"/>
      <c r="F34" s="341"/>
      <c r="G34" s="341"/>
      <c r="H34" s="341"/>
      <c r="I34" s="341"/>
      <c r="J34" s="341"/>
      <c r="L34" s="341" t="s">
        <v>173</v>
      </c>
      <c r="M34" s="341"/>
      <c r="N34" s="341"/>
      <c r="O34" s="341"/>
      <c r="P34" s="341"/>
      <c r="Q34" s="341"/>
      <c r="R34" s="341"/>
      <c r="S34" s="341"/>
      <c r="U34" s="341" t="s">
        <v>173</v>
      </c>
      <c r="V34" s="341"/>
      <c r="W34" s="341"/>
      <c r="X34" s="341"/>
      <c r="Y34" s="341"/>
      <c r="Z34" s="341"/>
      <c r="AA34" s="341"/>
    </row>
    <row r="35" spans="1:27">
      <c r="A35" s="31" t="s">
        <v>57</v>
      </c>
      <c r="B35" s="49" t="s">
        <v>142</v>
      </c>
      <c r="C35" s="49" t="s">
        <v>143</v>
      </c>
      <c r="D35" s="49" t="s">
        <v>144</v>
      </c>
      <c r="E35" s="49" t="s">
        <v>145</v>
      </c>
      <c r="F35" s="49" t="s">
        <v>146</v>
      </c>
      <c r="G35" s="49" t="s">
        <v>147</v>
      </c>
      <c r="H35" s="49" t="s">
        <v>148</v>
      </c>
      <c r="I35" s="49" t="s">
        <v>149</v>
      </c>
      <c r="J35" s="49" t="s">
        <v>150</v>
      </c>
      <c r="K35" s="31" t="s">
        <v>57</v>
      </c>
      <c r="L35" s="49" t="s">
        <v>165</v>
      </c>
      <c r="M35" s="49" t="s">
        <v>166</v>
      </c>
      <c r="N35" s="49" t="s">
        <v>167</v>
      </c>
      <c r="O35" s="49" t="s">
        <v>168</v>
      </c>
      <c r="P35" s="49" t="s">
        <v>169</v>
      </c>
      <c r="Q35" s="49" t="s">
        <v>170</v>
      </c>
      <c r="R35" s="49" t="s">
        <v>171</v>
      </c>
      <c r="S35" s="49" t="s">
        <v>172</v>
      </c>
      <c r="T35" s="31" t="s">
        <v>57</v>
      </c>
      <c r="U35" s="49" t="s">
        <v>176</v>
      </c>
      <c r="V35" s="49" t="s">
        <v>177</v>
      </c>
      <c r="W35" s="49" t="s">
        <v>178</v>
      </c>
      <c r="X35" s="49" t="s">
        <v>179</v>
      </c>
      <c r="Y35" s="49" t="s">
        <v>180</v>
      </c>
      <c r="Z35" s="49" t="s">
        <v>181</v>
      </c>
      <c r="AA35" s="49" t="s">
        <v>182</v>
      </c>
    </row>
    <row r="36" spans="1:27">
      <c r="A36">
        <v>2</v>
      </c>
      <c r="B36" s="1">
        <f>'1x2'!E32</f>
        <v>29.423598936739257</v>
      </c>
      <c r="C36" s="1">
        <f>'1x3'!E32</f>
        <v>37.53302474599009</v>
      </c>
      <c r="D36" s="1">
        <f>'1x4'!E32</f>
        <v>52.173467238539537</v>
      </c>
      <c r="E36" s="1">
        <f>'1x5'!E32</f>
        <v>71.258659553346646</v>
      </c>
      <c r="F36" s="1">
        <f>'1x6'!E32</f>
        <v>94.475018799604825</v>
      </c>
      <c r="G36" s="1">
        <f>'1x7'!E32</f>
        <v>121.74039439703816</v>
      </c>
      <c r="H36" s="1">
        <f>'1x8'!E32</f>
        <v>153.01287552606607</v>
      </c>
      <c r="I36" s="1">
        <f>'1x9'!E32</f>
        <v>188.25523476158202</v>
      </c>
      <c r="J36" s="1">
        <f>'1x10'!E32</f>
        <v>227.43049427745294</v>
      </c>
      <c r="K36">
        <v>2</v>
      </c>
      <c r="L36" s="1">
        <f>'2x3'!E20</f>
        <v>-43.820328673949632</v>
      </c>
      <c r="M36" s="1">
        <f>'2x4'!E20</f>
        <v>-55.807083281049771</v>
      </c>
      <c r="N36" s="1">
        <f>'2x5'!E20</f>
        <v>-65.810710295058584</v>
      </c>
      <c r="O36" s="1">
        <f>'2x6'!E20</f>
        <v>-73.226257770174826</v>
      </c>
      <c r="P36" s="1">
        <f>'2x7'!E20</f>
        <v>-78.257280993917647</v>
      </c>
      <c r="Q36" s="1">
        <f>'2x8'!E20</f>
        <v>-81.469307444639</v>
      </c>
      <c r="R36" s="1">
        <f>'2x9'!E20</f>
        <v>-83.441250477530588</v>
      </c>
      <c r="S36" s="1">
        <f>'2x10'!E20</f>
        <v>-84.622924768371462</v>
      </c>
      <c r="T36">
        <v>2</v>
      </c>
      <c r="U36" s="1">
        <f>'3x4'!E20</f>
        <v>-71.298119090814509</v>
      </c>
      <c r="V36" s="1">
        <f>'3x5'!E32</f>
        <v>-84.392152566043904</v>
      </c>
      <c r="W36" s="1">
        <f>'3x6'!E32</f>
        <v>-86.157095304908395</v>
      </c>
      <c r="X36" s="1">
        <f>'3x7'!E32</f>
        <v>-87.207179816324199</v>
      </c>
      <c r="Y36" s="1">
        <f>'3x8'!E32</f>
        <v>-87.824682661333711</v>
      </c>
      <c r="Z36" s="1">
        <f>'3x9'!E32</f>
        <v>-88.185319447740895</v>
      </c>
      <c r="AA36" s="1">
        <f>'3x10'!E32</f>
        <v>-88.395097207994169</v>
      </c>
    </row>
    <row r="37" spans="1:27">
      <c r="A37">
        <v>3</v>
      </c>
      <c r="B37" s="1">
        <f>'1x2'!E33</f>
        <v>60.479825901856294</v>
      </c>
      <c r="C37" s="1">
        <f>'1x3'!E33</f>
        <v>109.89719686567925</v>
      </c>
      <c r="D37" s="1">
        <f>'1x4'!E33</f>
        <v>194.5844427603524</v>
      </c>
      <c r="E37" s="1">
        <f>'1x5'!E33</f>
        <v>321.31560692964621</v>
      </c>
      <c r="F37" s="1">
        <f>'1x6'!E33</f>
        <v>498.51356305834349</v>
      </c>
      <c r="G37" s="1">
        <f>'1x7'!E33</f>
        <v>734.87937208843539</v>
      </c>
      <c r="H37" s="1">
        <f>'1x8'!E33</f>
        <v>1039.1272984046466</v>
      </c>
      <c r="I37" s="1">
        <f>'1x9'!E33</f>
        <v>1419.907153826648</v>
      </c>
      <c r="J37" s="1">
        <f>'1x10'!E33</f>
        <v>1885.791311530086</v>
      </c>
      <c r="K37">
        <v>3</v>
      </c>
      <c r="L37" s="1">
        <f>'2x3'!E21</f>
        <v>-175.7328518383884</v>
      </c>
      <c r="M37" s="1">
        <f>'2x4'!E21</f>
        <v>-255.48489672716678</v>
      </c>
      <c r="N37" s="1">
        <f>'2x5'!E21</f>
        <v>-342.61863508587351</v>
      </c>
      <c r="O37" s="1">
        <f>'2x6'!E21</f>
        <v>-424.80749707400736</v>
      </c>
      <c r="P37" s="1">
        <f>'2x7'!E21</f>
        <v>-492.33424853660915</v>
      </c>
      <c r="Q37" s="1">
        <f>'2x8'!E21</f>
        <v>-541.81444251776759</v>
      </c>
      <c r="R37" s="1">
        <f>'2x9'!E21</f>
        <v>-575.11596935516661</v>
      </c>
      <c r="S37" s="1">
        <f>'2x10'!E21</f>
        <v>-596.26645209374976</v>
      </c>
      <c r="T37">
        <v>3</v>
      </c>
      <c r="U37" s="1">
        <f>'3x4'!E21</f>
        <v>-447.18601324671658</v>
      </c>
      <c r="V37" s="1">
        <f>'3x5'!E33</f>
        <v>-616.24408263519922</v>
      </c>
      <c r="W37" s="1">
        <f>'3x6'!E33</f>
        <v>-630.63256896975224</v>
      </c>
      <c r="X37" s="1">
        <f>'3x7'!E33</f>
        <v>-639.24818669029548</v>
      </c>
      <c r="Y37" s="1">
        <f>'3x8'!E33</f>
        <v>-644.33388788563605</v>
      </c>
      <c r="Z37" s="1">
        <f>'3x9'!E33</f>
        <v>-647.31069688029822</v>
      </c>
      <c r="AA37" s="1">
        <f>'3x10'!E33</f>
        <v>-649.04452477610471</v>
      </c>
    </row>
    <row r="38" spans="1:27">
      <c r="A38">
        <v>4</v>
      </c>
      <c r="B38" s="1">
        <f>'1x2'!E34</f>
        <v>152.61974696190009</v>
      </c>
      <c r="C38" s="1">
        <f>'1x3'!E34</f>
        <v>376.81584674018541</v>
      </c>
      <c r="D38" s="1">
        <f>'1x4'!E34</f>
        <v>842.21958126367622</v>
      </c>
      <c r="E38" s="1">
        <f>'1x5'!E34</f>
        <v>1678.2671794535786</v>
      </c>
      <c r="F38" s="1">
        <f>'1x6'!E34</f>
        <v>3047.3936330476749</v>
      </c>
      <c r="G38" s="1">
        <f>'1x7'!E34</f>
        <v>5143.1378182637254</v>
      </c>
      <c r="H38" s="1">
        <f>'1x8'!E34</f>
        <v>8189.4624727642567</v>
      </c>
      <c r="I38" s="1">
        <f>'1x9'!E34</f>
        <v>12440.268378071918</v>
      </c>
      <c r="J38" s="1">
        <f>'1x10'!E34</f>
        <v>18179.072352334093</v>
      </c>
      <c r="K38">
        <v>4</v>
      </c>
      <c r="L38" s="1">
        <f>'2x3'!E22</f>
        <v>-593.88791573768617</v>
      </c>
      <c r="M38" s="1">
        <f>'2x4'!E22</f>
        <v>-946.2507819834251</v>
      </c>
      <c r="N38" s="1">
        <f>'2x5'!E22</f>
        <v>-1423.8602131982964</v>
      </c>
      <c r="O38" s="1">
        <f>'2x6'!E22</f>
        <v>-1998.9259853073652</v>
      </c>
      <c r="P38" s="1">
        <f>'2x7'!E22</f>
        <v>-2601.144230895085</v>
      </c>
      <c r="Q38" s="1">
        <f>'2x8'!E22</f>
        <v>-3146.5466266902513</v>
      </c>
      <c r="R38" s="1">
        <f>'2x9'!E22</f>
        <v>-3579.3038736137041</v>
      </c>
      <c r="S38" s="1">
        <f>'2x10'!E22</f>
        <v>-3888.0577255979424</v>
      </c>
      <c r="T38">
        <v>4</v>
      </c>
      <c r="U38" s="1">
        <f>'3x4'!E22</f>
        <v>-2705.5333024413853</v>
      </c>
      <c r="V38" s="1">
        <f>'3x5'!E34</f>
        <v>-4348.53000411823</v>
      </c>
      <c r="W38" s="1">
        <f>'3x6'!E34</f>
        <v>-4453.2598283841935</v>
      </c>
      <c r="X38" s="1">
        <f>'3x7'!E34</f>
        <v>-4516.1250876181748</v>
      </c>
      <c r="Y38" s="1">
        <f>'3x8'!E34</f>
        <v>-4553.2887209333712</v>
      </c>
      <c r="Z38" s="1">
        <f>'3x9'!E34</f>
        <v>-4575.0607432414899</v>
      </c>
      <c r="AA38" s="1">
        <f>'3x10'!E34</f>
        <v>-4587.7482642876057</v>
      </c>
    </row>
    <row r="39" spans="1:27">
      <c r="A39">
        <v>5</v>
      </c>
      <c r="B39" s="1">
        <f>'1x2'!E35</f>
        <v>412.5440126530209</v>
      </c>
      <c r="C39" s="1">
        <f>'1x3'!E35</f>
        <v>1372.949421452098</v>
      </c>
      <c r="D39" s="1">
        <f>'1x4'!E35</f>
        <v>3867.2157717582236</v>
      </c>
      <c r="E39" s="1">
        <f>'1x5'!E35</f>
        <v>9293.5905044649462</v>
      </c>
      <c r="F39" s="1">
        <f>'1x6'!E35</f>
        <v>19745.325366923553</v>
      </c>
      <c r="G39" s="1">
        <f>'1x7'!E35</f>
        <v>38149.35804182633</v>
      </c>
      <c r="H39" s="1">
        <f>'1x8'!E35</f>
        <v>68405.028009148082</v>
      </c>
      <c r="I39" s="1">
        <f>'1x9'!E35</f>
        <v>115521.23680212577</v>
      </c>
      <c r="J39" s="1">
        <f>'1x10'!E35</f>
        <v>185752.74815263465</v>
      </c>
      <c r="K39">
        <v>5</v>
      </c>
      <c r="L39" s="1">
        <f>'2x3'!E23</f>
        <v>-1869.3712396681426</v>
      </c>
      <c r="M39" s="1">
        <f>'2x4'!E23</f>
        <v>-3138.811440100128</v>
      </c>
      <c r="N39" s="1">
        <f>'2x5'!E23</f>
        <v>-5118.852495180894</v>
      </c>
      <c r="O39" s="1">
        <f>'2x6'!E23</f>
        <v>-8012.113581377258</v>
      </c>
      <c r="P39" s="1">
        <f>'2x7'!E23</f>
        <v>-11866.405737375313</v>
      </c>
      <c r="Q39" s="1">
        <f>'2x8'!E23</f>
        <v>-16416.440213714563</v>
      </c>
      <c r="R39" s="1">
        <f>'2x9'!E23</f>
        <v>-21081.285892652555</v>
      </c>
      <c r="S39" s="1">
        <f>'2x10'!E23</f>
        <v>-25221.251786129586</v>
      </c>
      <c r="T39">
        <v>5</v>
      </c>
      <c r="U39" s="1">
        <f>'3x4'!E23</f>
        <v>-16259.078360784946</v>
      </c>
      <c r="V39" s="1">
        <f>'3x5'!E35</f>
        <v>-30488.489714494037</v>
      </c>
      <c r="W39" s="1">
        <f>'3x6'!E35</f>
        <v>-31229.102215415882</v>
      </c>
      <c r="X39" s="1">
        <f>'3x7'!E35</f>
        <v>-31674.051387038013</v>
      </c>
      <c r="Y39" s="1">
        <f>'3x8'!E35</f>
        <v>-31937.229117375846</v>
      </c>
      <c r="Z39" s="1">
        <f>'3x9'!E35</f>
        <v>-32091.458707103699</v>
      </c>
      <c r="AA39" s="1">
        <f>'3x10'!E35</f>
        <v>-32181.351928095421</v>
      </c>
    </row>
    <row r="40" spans="1:27">
      <c r="A40">
        <v>6</v>
      </c>
      <c r="B40" s="1">
        <f>'1x2'!E36</f>
        <v>1154.0378220864397</v>
      </c>
      <c r="C40" s="1">
        <f>'1x3'!E36</f>
        <v>5160.9164686561226</v>
      </c>
      <c r="D40" s="1">
        <f>'1x4'!E36</f>
        <v>18298.871661713943</v>
      </c>
      <c r="E40" s="1">
        <f>'1x5'!E36</f>
        <v>52998.862715855052</v>
      </c>
      <c r="F40" s="1">
        <f>'1x6'!E36</f>
        <v>131698.48391385912</v>
      </c>
      <c r="G40" s="1">
        <f>'1x7'!E36</f>
        <v>291218.71404477808</v>
      </c>
      <c r="H40" s="1">
        <f>'1x8'!E36</f>
        <v>587936.95919204119</v>
      </c>
      <c r="I40" s="1">
        <f>'1x9'!E36</f>
        <v>1103743.6121693039</v>
      </c>
      <c r="J40" s="1">
        <f>'1x10'!E36</f>
        <v>1952779.2260809222</v>
      </c>
      <c r="K40">
        <v>6</v>
      </c>
      <c r="L40" s="1">
        <f>'2x3'!E24</f>
        <v>-5716.7302120300519</v>
      </c>
      <c r="M40" s="1">
        <f>'2x4'!E24</f>
        <v>-9861.5876208211466</v>
      </c>
      <c r="N40" s="1">
        <f>'2x5'!E24</f>
        <v>-16866.911443648962</v>
      </c>
      <c r="O40" s="1">
        <f>'2x6'!E24</f>
        <v>-28493.880488848266</v>
      </c>
      <c r="P40" s="1">
        <f>'2x7'!E24</f>
        <v>-47249.2536573201</v>
      </c>
      <c r="Q40" s="1">
        <f>'2x8'!E24</f>
        <v>-76170.669162589329</v>
      </c>
      <c r="R40" s="1">
        <f>'2x9'!E24</f>
        <v>-117817.34349058062</v>
      </c>
      <c r="S40" s="1">
        <f>'2x10'!E24</f>
        <v>-172238.83213180481</v>
      </c>
      <c r="T40">
        <v>6</v>
      </c>
      <c r="U40" s="1">
        <f>'3x4'!E24</f>
        <v>-97584.679984630668</v>
      </c>
      <c r="V40" s="1">
        <f>'3x5'!E36</f>
        <v>-213489.94397862686</v>
      </c>
      <c r="W40" s="1">
        <f>'3x6'!E36</f>
        <v>-218687.97404887452</v>
      </c>
      <c r="X40" s="1">
        <f>'3x7'!E36</f>
        <v>-221811.77937628582</v>
      </c>
      <c r="Y40" s="1">
        <f>'3x8'!E36</f>
        <v>-223659.77387256332</v>
      </c>
      <c r="Z40" s="1">
        <f>'3x9'!E36</f>
        <v>-224742.86792442642</v>
      </c>
      <c r="AA40" s="1">
        <f>'3x10'!E36</f>
        <v>-225374.19321135076</v>
      </c>
    </row>
    <row r="41" spans="1:27">
      <c r="A41">
        <v>7</v>
      </c>
      <c r="B41" s="1">
        <f>'1x2'!E37</f>
        <v>3293.7523031337855</v>
      </c>
      <c r="C41" s="1">
        <f>'1x3'!E37</f>
        <v>19755.221747955628</v>
      </c>
      <c r="D41" s="1">
        <f>'1x4'!E37</f>
        <v>88092.909882782813</v>
      </c>
      <c r="E41" s="1">
        <f>'1x5'!E37</f>
        <v>307320.24440044689</v>
      </c>
      <c r="F41" s="1">
        <f>'1x6'!E37</f>
        <v>892858.03072841535</v>
      </c>
      <c r="G41" s="1">
        <f>'1x7'!E37</f>
        <v>2259131.631933094</v>
      </c>
      <c r="H41" s="1">
        <f>'1x8'!E37</f>
        <v>5134608.3219041303</v>
      </c>
      <c r="I41" s="1">
        <f>'1x9'!E37</f>
        <v>10714584.205813494</v>
      </c>
      <c r="J41" s="1">
        <f>'1x10'!E37</f>
        <v>20857033.480137382</v>
      </c>
      <c r="K41">
        <v>7</v>
      </c>
      <c r="L41" s="1">
        <f>'2x3'!E25</f>
        <v>-17281.580891672162</v>
      </c>
      <c r="M41" s="1">
        <f>'2x4'!E25</f>
        <v>-30206.981268368028</v>
      </c>
      <c r="N41" s="1">
        <f>'2x5'!E25</f>
        <v>-53003.659530540324</v>
      </c>
      <c r="O41" s="1">
        <f>'2x6'!E25</f>
        <v>-93746.123028270653</v>
      </c>
      <c r="P41" s="1">
        <f>'2x7'!E25</f>
        <v>-168401.19867898806</v>
      </c>
      <c r="Q41" s="1">
        <f>'2x8'!E25</f>
        <v>-311736.1360081301</v>
      </c>
      <c r="R41" s="1">
        <f>'2x9'!E25</f>
        <v>-613413.31460646912</v>
      </c>
      <c r="S41" s="1">
        <f>'2x10'!E25</f>
        <v>-1392293.074961609</v>
      </c>
      <c r="T41">
        <v>7</v>
      </c>
      <c r="U41" s="1">
        <f>'3x4'!E25</f>
        <v>-585543.80643078685</v>
      </c>
      <c r="V41" s="1">
        <f>'3x5'!E37</f>
        <v>-1494534.221999204</v>
      </c>
      <c r="W41" s="1">
        <f>'3x6'!E37</f>
        <v>-1530945.2425445952</v>
      </c>
      <c r="X41" s="1">
        <f>'3x7'!E37</f>
        <v>-1552828.7863662452</v>
      </c>
      <c r="Y41" s="1">
        <f>'3x8'!E37</f>
        <v>-1565775.4937650515</v>
      </c>
      <c r="Z41" s="1">
        <f>'3x9'!E37</f>
        <v>-1573363.7152505347</v>
      </c>
      <c r="AA41" s="1">
        <f>'3x10'!E37</f>
        <v>-1577786.909763725</v>
      </c>
    </row>
    <row r="42" spans="1:27">
      <c r="A42">
        <v>8</v>
      </c>
      <c r="B42" s="1">
        <f>'1x2'!E38</f>
        <v>9521.6685423253766</v>
      </c>
      <c r="C42" s="1">
        <f>'1x3'!E38</f>
        <v>76488.3502013205</v>
      </c>
      <c r="D42" s="1">
        <f>'1x4'!E38</f>
        <v>428663.6901985135</v>
      </c>
      <c r="E42" s="1">
        <f>'1x5'!E38</f>
        <v>1800427.6784507965</v>
      </c>
      <c r="F42" s="1">
        <f>'1x6'!E38</f>
        <v>6113879.3022691151</v>
      </c>
      <c r="G42" s="1">
        <f>'1x7'!E38</f>
        <v>17697795.759875059</v>
      </c>
      <c r="H42" s="1">
        <f>'1x8'!E38</f>
        <v>45278623.902480431</v>
      </c>
      <c r="I42" s="1">
        <f>'1x9'!E38</f>
        <v>105018241.84533714</v>
      </c>
      <c r="J42" s="1">
        <f>'1x10'!E38</f>
        <v>224915020.62670004</v>
      </c>
      <c r="K42">
        <v>8</v>
      </c>
      <c r="L42" s="1">
        <f>'2x3'!E26</f>
        <v>-52002.47262847839</v>
      </c>
      <c r="M42" s="1">
        <f>'2x4'!E26</f>
        <v>-91467.223636066774</v>
      </c>
      <c r="N42" s="1">
        <f>'2x5'!E26</f>
        <v>-162603.8846868652</v>
      </c>
      <c r="O42" s="1">
        <f>'2x6'!E26</f>
        <v>-294918.03023361455</v>
      </c>
      <c r="P42" s="1">
        <f>'2x7'!E26</f>
        <v>-556250.98621310072</v>
      </c>
      <c r="Q42" s="1">
        <f>'2x8'!E26</f>
        <v>-1139778.6479187617</v>
      </c>
      <c r="R42" s="1">
        <f>'2x9'!E26</f>
        <v>-2895633.5053949431</v>
      </c>
      <c r="S42" s="1">
        <f>'2x10'!E26</f>
        <v>-26503539.943770468</v>
      </c>
      <c r="T42">
        <v>8</v>
      </c>
      <c r="U42" s="1">
        <f>'3x4'!E26</f>
        <v>-3513305.615177738</v>
      </c>
      <c r="V42" s="1">
        <f>'3x5'!E38</f>
        <v>-10461897.732329886</v>
      </c>
      <c r="W42" s="1">
        <f>'3x6'!E38</f>
        <v>-10716819.142214088</v>
      </c>
      <c r="X42" s="1">
        <f>'3x7'!E38</f>
        <v>-10870034.780483667</v>
      </c>
      <c r="Y42" s="1">
        <f>'3x8'!E38</f>
        <v>-10960681.575106528</v>
      </c>
      <c r="Z42" s="1">
        <f>'3x9'!E38</f>
        <v>-11013811.331709847</v>
      </c>
      <c r="AA42" s="1">
        <f>'3x10'!E38</f>
        <v>-11044781.009251788</v>
      </c>
    </row>
    <row r="43" spans="1:27">
      <c r="A43">
        <v>9</v>
      </c>
      <c r="B43" s="1">
        <f>'1x2'!E39</f>
        <v>27763.052879184339</v>
      </c>
      <c r="C43" s="1">
        <f>'1x3'!E39</f>
        <v>298410.86898323387</v>
      </c>
      <c r="D43" s="1">
        <f>'1x4'!E39</f>
        <v>2100722.3083180035</v>
      </c>
      <c r="E43" s="1">
        <f>'1x5'!E39</f>
        <v>10618741.892640533</v>
      </c>
      <c r="F43" s="1">
        <f>'1x6'!E39</f>
        <v>42136450.664716609</v>
      </c>
      <c r="G43" s="1">
        <f>'1x7'!E39</f>
        <v>139520637.71087945</v>
      </c>
      <c r="H43" s="1">
        <f>'1x8'!E39</f>
        <v>401774233.77552438</v>
      </c>
      <c r="I43" s="1">
        <f>'1x9'!E39</f>
        <v>1035701083.6967237</v>
      </c>
      <c r="J43" s="1">
        <f>'1x10'!E39</f>
        <v>2440346047.5351977</v>
      </c>
      <c r="K43">
        <v>9</v>
      </c>
      <c r="L43" s="1">
        <f>'2x3'!E27</f>
        <v>-156196.52084170899</v>
      </c>
      <c r="M43" s="1">
        <f>'2x4'!E27</f>
        <v>-275539.46523343597</v>
      </c>
      <c r="N43" s="1">
        <f>'2x5'!E27</f>
        <v>-493018.84050358797</v>
      </c>
      <c r="O43" s="1">
        <f>'2x6'!E27</f>
        <v>-905986.86660588544</v>
      </c>
      <c r="P43" s="1">
        <f>'2x7'!E27</f>
        <v>-1755689.6395820645</v>
      </c>
      <c r="Q43" s="1">
        <f>'2x8'!E27</f>
        <v>-3834339.9501763601</v>
      </c>
      <c r="R43" s="1">
        <f>'2x9'!E27</f>
        <v>-12155250.457590519</v>
      </c>
      <c r="S43" s="1">
        <f>'2x10'!E27</f>
        <v>47671798.956888102</v>
      </c>
      <c r="T43">
        <v>9</v>
      </c>
      <c r="U43" s="1">
        <f>'3x4'!E27</f>
        <v>-21079885.482959032</v>
      </c>
      <c r="V43" s="1">
        <f>'3x5'!E39</f>
        <v>-73233526.47015214</v>
      </c>
      <c r="W43" s="1">
        <f>'3x6'!E39</f>
        <v>-75018054.525783628</v>
      </c>
      <c r="X43" s="1">
        <f>'3x7'!E39</f>
        <v>-76090619.650961295</v>
      </c>
      <c r="Y43" s="1">
        <f>'3x8'!E39</f>
        <v>-76725183.482683137</v>
      </c>
      <c r="Z43" s="1">
        <f>'3x9'!E39</f>
        <v>-77097114.249970227</v>
      </c>
      <c r="AA43" s="1">
        <f>'3x10'!E39</f>
        <v>-77313915.516708121</v>
      </c>
    </row>
    <row r="44" spans="1:27">
      <c r="A44">
        <v>10</v>
      </c>
      <c r="B44" s="1">
        <f>'1x2'!E40</f>
        <v>81440.042515609253</v>
      </c>
      <c r="C44" s="1">
        <f>'1x3'!E40</f>
        <v>1170422.6766157991</v>
      </c>
      <c r="D44" s="1">
        <f>'1x4'!E40</f>
        <v>10345373.210256854</v>
      </c>
      <c r="E44" s="1">
        <f>'1x5'!E40</f>
        <v>62915319.219039105</v>
      </c>
      <c r="F44" s="1">
        <f>'1x6'!E40</f>
        <v>291670903.20021319</v>
      </c>
      <c r="G44" s="1">
        <f>'1x7'!E40</f>
        <v>1104576048.7480674</v>
      </c>
      <c r="H44" s="1">
        <f>'1x8'!E40</f>
        <v>3579938078.7987432</v>
      </c>
      <c r="I44" s="1">
        <f>'1x9'!E40</f>
        <v>10256263521.756165</v>
      </c>
      <c r="J44" s="1">
        <f>'1x10'!E40</f>
        <v>26586309626.135944</v>
      </c>
      <c r="K44">
        <v>10</v>
      </c>
      <c r="L44" s="1">
        <f>'2x3'!E28</f>
        <v>-468816.50940429757</v>
      </c>
      <c r="M44" s="1">
        <f>'2x4'!E28</f>
        <v>-828141.37371509534</v>
      </c>
      <c r="N44" s="1">
        <f>'2x5'!E28</f>
        <v>-1486491.5301927233</v>
      </c>
      <c r="O44" s="1">
        <f>'2x6'!E28</f>
        <v>-2749823.2744952291</v>
      </c>
      <c r="P44" s="1">
        <f>'2x7'!E28</f>
        <v>-5405337.6144207576</v>
      </c>
      <c r="Q44" s="1">
        <f>'2x8'!E28</f>
        <v>-12239407.323039388</v>
      </c>
      <c r="R44" s="1">
        <f>'2x9'!E28</f>
        <v>-45525646.494877681</v>
      </c>
      <c r="S44" s="1">
        <f>'2x10'!E28</f>
        <v>79462277.513227537</v>
      </c>
      <c r="T44">
        <v>10</v>
      </c>
      <c r="U44" s="1">
        <f>'3x4'!E28</f>
        <v>-126479376.21936996</v>
      </c>
      <c r="V44" s="1">
        <f>'3x5'!E40</f>
        <v>-512635059.89147902</v>
      </c>
      <c r="W44" s="1">
        <f>'3x6'!E40</f>
        <v>-525126893.18648714</v>
      </c>
      <c r="X44" s="1">
        <f>'3x7'!E40</f>
        <v>-532634948.66217446</v>
      </c>
      <c r="Y44" s="1">
        <f>'3x8'!E40</f>
        <v>-537076961.20140982</v>
      </c>
      <c r="Z44" s="1">
        <f>'3x9'!E40</f>
        <v>-539680517.58044422</v>
      </c>
      <c r="AA44" s="1">
        <f>'3x10'!E40</f>
        <v>-541198151.22974575</v>
      </c>
    </row>
    <row r="45" spans="1:27">
      <c r="B45" s="341" t="s">
        <v>157</v>
      </c>
      <c r="C45" s="341"/>
      <c r="D45" s="341"/>
      <c r="E45" s="341"/>
      <c r="F45" s="341"/>
      <c r="G45" s="341"/>
      <c r="H45" s="341"/>
      <c r="I45" s="341"/>
      <c r="J45" s="341"/>
      <c r="L45" s="341" t="s">
        <v>174</v>
      </c>
      <c r="M45" s="341"/>
      <c r="N45" s="341"/>
      <c r="O45" s="341"/>
      <c r="P45" s="341"/>
      <c r="Q45" s="341"/>
      <c r="R45" s="341"/>
      <c r="S45" s="341"/>
      <c r="U45" s="341" t="s">
        <v>157</v>
      </c>
      <c r="V45" s="341"/>
      <c r="W45" s="341"/>
      <c r="X45" s="341"/>
      <c r="Y45" s="341"/>
      <c r="Z45" s="341"/>
      <c r="AA45" s="341"/>
    </row>
    <row r="46" spans="1:27">
      <c r="A46" s="31" t="s">
        <v>57</v>
      </c>
      <c r="B46" s="49" t="s">
        <v>142</v>
      </c>
      <c r="C46" s="49" t="s">
        <v>143</v>
      </c>
      <c r="D46" s="49" t="s">
        <v>144</v>
      </c>
      <c r="E46" s="49" t="s">
        <v>145</v>
      </c>
      <c r="F46" s="49" t="s">
        <v>146</v>
      </c>
      <c r="G46" s="49" t="s">
        <v>147</v>
      </c>
      <c r="H46" s="49" t="s">
        <v>148</v>
      </c>
      <c r="I46" s="49" t="s">
        <v>149</v>
      </c>
      <c r="J46" s="49" t="s">
        <v>150</v>
      </c>
      <c r="K46" s="31" t="s">
        <v>57</v>
      </c>
      <c r="L46" s="49" t="s">
        <v>165</v>
      </c>
      <c r="M46" s="49" t="s">
        <v>166</v>
      </c>
      <c r="N46" s="49" t="s">
        <v>167</v>
      </c>
      <c r="O46" s="49" t="s">
        <v>168</v>
      </c>
      <c r="P46" s="49" t="s">
        <v>169</v>
      </c>
      <c r="Q46" s="49" t="s">
        <v>170</v>
      </c>
      <c r="R46" s="49" t="s">
        <v>171</v>
      </c>
      <c r="S46" s="49" t="s">
        <v>172</v>
      </c>
      <c r="T46" s="31" t="s">
        <v>57</v>
      </c>
      <c r="U46" s="49" t="s">
        <v>176</v>
      </c>
      <c r="V46" s="49" t="s">
        <v>177</v>
      </c>
      <c r="W46" s="49" t="s">
        <v>178</v>
      </c>
      <c r="X46" s="49" t="s">
        <v>179</v>
      </c>
      <c r="Y46" s="49" t="s">
        <v>180</v>
      </c>
      <c r="Z46" s="49" t="s">
        <v>181</v>
      </c>
      <c r="AA46" s="49" t="s">
        <v>182</v>
      </c>
    </row>
    <row r="47" spans="1:27">
      <c r="A47">
        <v>2</v>
      </c>
      <c r="B47" s="1">
        <f>'1x2'!E44</f>
        <v>36.77949867092407</v>
      </c>
      <c r="C47" s="1">
        <f>'1x3'!E44</f>
        <v>52.546234644386125</v>
      </c>
      <c r="D47" s="1">
        <f>'1x4'!E44</f>
        <v>78.260200857809309</v>
      </c>
      <c r="E47" s="1">
        <f>'1x5'!E44</f>
        <v>111.97789358383044</v>
      </c>
      <c r="F47" s="1">
        <f>'1x6'!E44</f>
        <v>153.52190554935785</v>
      </c>
      <c r="G47" s="1">
        <f>'1x7'!E44</f>
        <v>202.90065732839693</v>
      </c>
      <c r="H47" s="1">
        <f>'1x8'!E44</f>
        <v>260.12188839431229</v>
      </c>
      <c r="I47" s="1">
        <f>'1x9'!E44</f>
        <v>325.16813277000529</v>
      </c>
      <c r="J47" s="1">
        <f>'1x10'!E44</f>
        <v>398.00336498554265</v>
      </c>
      <c r="K47">
        <v>2</v>
      </c>
      <c r="L47" s="1">
        <f>'2x3'!E44</f>
        <v>-76.685575179411856</v>
      </c>
      <c r="M47" s="1">
        <f>'2x4'!E44</f>
        <v>-97.662395741837088</v>
      </c>
      <c r="N47" s="1">
        <f>'2x5'!E44</f>
        <v>-115.16874301635252</v>
      </c>
      <c r="O47" s="1">
        <f>'2x6'!E44</f>
        <v>-128.14595109780595</v>
      </c>
      <c r="P47" s="1">
        <f>'2x7'!E44</f>
        <v>-136.95024173935587</v>
      </c>
      <c r="Q47" s="1">
        <f>'2x8'!E44</f>
        <v>-142.57128802811823</v>
      </c>
      <c r="R47" s="1">
        <f>'2x9'!E44</f>
        <v>-146.02218833567852</v>
      </c>
      <c r="S47" s="1">
        <f>'2x10'!E44</f>
        <v>-148.09011834465005</v>
      </c>
      <c r="T47">
        <v>2</v>
      </c>
      <c r="U47" s="1">
        <f>'3x4'!E44</f>
        <v>-132.41079259722696</v>
      </c>
      <c r="V47" s="1">
        <f>'3x5'!E44</f>
        <v>-137.13724791982133</v>
      </c>
      <c r="W47" s="1">
        <f>'3x6'!E44</f>
        <v>-140.00527987047616</v>
      </c>
      <c r="X47" s="1">
        <f>'3x7'!E44</f>
        <v>-141.71166720152684</v>
      </c>
      <c r="Y47" s="1">
        <f>'3x8'!E44</f>
        <v>-142.71510932466728</v>
      </c>
      <c r="Z47" s="1">
        <f>'3x9'!E44</f>
        <v>-143.30114410257897</v>
      </c>
      <c r="AA47" s="1">
        <f>'3x10'!E20</f>
        <v>-77.345710056994903</v>
      </c>
    </row>
    <row r="48" spans="1:27">
      <c r="A48">
        <v>3</v>
      </c>
      <c r="B48" s="1">
        <f>'1x2'!E45</f>
        <v>97.698180302998622</v>
      </c>
      <c r="C48" s="1">
        <f>'1x3'!E45</f>
        <v>225.02759358210511</v>
      </c>
      <c r="D48" s="1">
        <f>'1x4'!E45</f>
        <v>458.21497811308791</v>
      </c>
      <c r="E48" s="1">
        <f>'1x5'!E45</f>
        <v>829.44261323699368</v>
      </c>
      <c r="F48" s="1">
        <f>'1x6'!E45</f>
        <v>1373.0987614063147</v>
      </c>
      <c r="G48" s="1">
        <f>'1x7'!E45</f>
        <v>2124.1033905569843</v>
      </c>
      <c r="H48" s="1">
        <f>'1x8'!E45</f>
        <v>3117.38189521394</v>
      </c>
      <c r="I48" s="1">
        <f>'1x9'!E45</f>
        <v>4387.6410248877501</v>
      </c>
      <c r="J48" s="1">
        <f>'1x10'!E45</f>
        <v>5969.3093395050091</v>
      </c>
      <c r="K48">
        <v>3</v>
      </c>
      <c r="L48" s="1">
        <f>'2x3'!E45</f>
        <v>-581.27020223466934</v>
      </c>
      <c r="M48" s="1">
        <f>'2x4'!E45</f>
        <v>-845.06542763601317</v>
      </c>
      <c r="N48" s="1">
        <f>'2x5'!E45</f>
        <v>-1133.2770237455816</v>
      </c>
      <c r="O48" s="1">
        <f>'2x6'!E45</f>
        <v>-1405.1324903217167</v>
      </c>
      <c r="P48" s="1">
        <f>'2x7'!E45</f>
        <v>-1628.4902066980148</v>
      </c>
      <c r="Q48" s="1">
        <f>'2x8'!E45</f>
        <v>-1792.155463712616</v>
      </c>
      <c r="R48" s="1">
        <f>'2x9'!E45</f>
        <v>-1902.3066678670898</v>
      </c>
      <c r="S48" s="1">
        <f>'2x10'!E45</f>
        <v>-1972.2659569254802</v>
      </c>
      <c r="T48">
        <v>3</v>
      </c>
      <c r="U48" s="1">
        <f>'3x4'!E45</f>
        <v>-1632.748932086849</v>
      </c>
      <c r="V48" s="1">
        <f>'3x5'!E45</f>
        <v>-1697.3740521706366</v>
      </c>
      <c r="W48" s="1">
        <f>'3x6'!E45</f>
        <v>-1737.0054969868615</v>
      </c>
      <c r="X48" s="1">
        <f>'3x7'!E45</f>
        <v>-1760.7362335153753</v>
      </c>
      <c r="Y48" s="1">
        <f>'3x8'!E45</f>
        <v>-1774.7442175095591</v>
      </c>
      <c r="Z48" s="1">
        <f>'3x9'!E45</f>
        <v>-1782.9434984246811</v>
      </c>
      <c r="AA48" s="1">
        <f>'3x10'!E21</f>
        <v>-489.63008009425448</v>
      </c>
    </row>
    <row r="49" spans="1:27">
      <c r="A49">
        <v>4</v>
      </c>
      <c r="B49" s="1">
        <f>'1x2'!E46</f>
        <v>324.31696229403769</v>
      </c>
      <c r="C49" s="1">
        <f>'1x3'!E46</f>
        <v>1148.1800506553884</v>
      </c>
      <c r="D49" s="1">
        <f>'1x4'!E46</f>
        <v>3158.3234297387858</v>
      </c>
      <c r="E49" s="1">
        <f>'1x5'!E46</f>
        <v>7199.0534222892884</v>
      </c>
      <c r="F49" s="1">
        <f>'1x6'!E46</f>
        <v>14360.842495737168</v>
      </c>
      <c r="G49" s="1">
        <f>'1x7'!E46</f>
        <v>25979.439748665485</v>
      </c>
      <c r="H49" s="1">
        <f>'1x8'!E46</f>
        <v>43633.855540862241</v>
      </c>
      <c r="I49" s="1">
        <f>'1x9'!E46</f>
        <v>69143.705881722868</v>
      </c>
      <c r="J49" s="1">
        <f>'1x10'!E46</f>
        <v>104566.91822336434</v>
      </c>
      <c r="K49">
        <v>4</v>
      </c>
      <c r="L49" s="1">
        <f>'2x3'!E46</f>
        <v>-3845.4242544015183</v>
      </c>
      <c r="M49" s="1">
        <f>'2x4'!E46</f>
        <v>-6126.9738133426772</v>
      </c>
      <c r="N49" s="1">
        <f>'2x5'!E46</f>
        <v>-9219.4948804589694</v>
      </c>
      <c r="O49" s="1">
        <f>'2x6'!E46</f>
        <v>-12943.04575486519</v>
      </c>
      <c r="P49" s="1">
        <f>'2x7'!E46</f>
        <v>-16842.408895045675</v>
      </c>
      <c r="Q49" s="1">
        <f>'2x8'!E46</f>
        <v>-20373.889407819377</v>
      </c>
      <c r="R49" s="1">
        <f>'2x9'!E46</f>
        <v>-23175.992581648734</v>
      </c>
      <c r="S49" s="1">
        <f>'2x10'!E46</f>
        <v>-25175.173773246675</v>
      </c>
      <c r="T49">
        <v>4</v>
      </c>
      <c r="U49" s="1">
        <f>'3x4'!E46</f>
        <v>-19690.850483019349</v>
      </c>
      <c r="V49" s="1">
        <f>'3x5'!E46</f>
        <v>-20492.447644407159</v>
      </c>
      <c r="W49" s="1">
        <f>'3x6'!E46</f>
        <v>-20985.986941260511</v>
      </c>
      <c r="X49" s="1">
        <f>'3x7'!E46</f>
        <v>-21282.239475400649</v>
      </c>
      <c r="Y49" s="1">
        <f>'3x8'!E46</f>
        <v>-21457.373097398511</v>
      </c>
      <c r="Z49" s="1">
        <f>'3x9'!E46</f>
        <v>-21559.973752525519</v>
      </c>
      <c r="AA49" s="1">
        <f>'3x10'!E22</f>
        <v>-2970.567001126225</v>
      </c>
    </row>
    <row r="50" spans="1:27">
      <c r="A50">
        <v>5</v>
      </c>
      <c r="B50" s="1">
        <f>'1x2'!E47</f>
        <v>1162.6240356585133</v>
      </c>
      <c r="C50" s="1">
        <f>'1x3'!E47</f>
        <v>6260.8104116070745</v>
      </c>
      <c r="D50" s="1">
        <f>'1x4'!E47</f>
        <v>23178.53652701696</v>
      </c>
      <c r="E50" s="1">
        <f>'1x5'!E47</f>
        <v>66405.841861807086</v>
      </c>
      <c r="F50" s="1">
        <f>'1x6'!E47</f>
        <v>159464.12178692527</v>
      </c>
      <c r="G50" s="1">
        <f>'1x7'!E47</f>
        <v>337166.65061918332</v>
      </c>
      <c r="H50" s="1">
        <f>'1x8'!E47</f>
        <v>647859.84053373488</v>
      </c>
      <c r="I50" s="1">
        <f>'1x9'!E47</f>
        <v>1155638.6456478338</v>
      </c>
      <c r="J50" s="1">
        <f>'1x10'!E47</f>
        <v>1942543.5328540751</v>
      </c>
      <c r="K50">
        <v>5</v>
      </c>
      <c r="L50" s="1">
        <f>'2x3'!E47</f>
        <v>-24023.737832098857</v>
      </c>
      <c r="M50" s="1">
        <f>'2x4'!E47</f>
        <v>-40337.618093848752</v>
      </c>
      <c r="N50" s="1">
        <f>'2x5'!E47</f>
        <v>-65783.600247985873</v>
      </c>
      <c r="O50" s="1">
        <f>'2x6'!E47</f>
        <v>-102965.59189290609</v>
      </c>
      <c r="P50" s="1">
        <f>'2x7'!E47</f>
        <v>-152498.02414560836</v>
      </c>
      <c r="Q50" s="1">
        <f>'2x8'!E47</f>
        <v>-210971.60770517474</v>
      </c>
      <c r="R50" s="1">
        <f>'2x9'!E47</f>
        <v>-270920.65754607209</v>
      </c>
      <c r="S50" s="1">
        <f>'2x10'!E47</f>
        <v>-324124.3514663761</v>
      </c>
      <c r="T50">
        <v>5</v>
      </c>
      <c r="U50" s="1">
        <f>'3x4'!E47</f>
        <v>-236525.15215390114</v>
      </c>
      <c r="V50" s="1">
        <f>'3x5'!E47</f>
        <v>-246226.39265675459</v>
      </c>
      <c r="W50" s="1">
        <f>'3x6'!E47</f>
        <v>-252207.61200104342</v>
      </c>
      <c r="X50" s="1">
        <f>'3x7'!E47</f>
        <v>-255801.04120892071</v>
      </c>
      <c r="Y50" s="1">
        <f>'3x8'!E47</f>
        <v>-257926.47620998177</v>
      </c>
      <c r="Z50" s="1">
        <f>'3x9'!E47</f>
        <v>-259172.04120435301</v>
      </c>
      <c r="AA50" s="1">
        <f>'3x10'!E23</f>
        <v>-17865.76303041356</v>
      </c>
    </row>
    <row r="51" spans="1:27">
      <c r="A51">
        <v>6</v>
      </c>
      <c r="B51" s="1">
        <f>'1x2'!E48</f>
        <v>4327.6418328241489</v>
      </c>
      <c r="C51" s="1">
        <f>'1x3'!E48</f>
        <v>35279.495654967242</v>
      </c>
      <c r="D51" s="1">
        <f>'1x4'!E48</f>
        <v>175441.48613915144</v>
      </c>
      <c r="E51" s="1">
        <f>'1x5'!E48</f>
        <v>631095.98491280363</v>
      </c>
      <c r="F51" s="1">
        <f>'1x6'!E48</f>
        <v>1823232.7903849857</v>
      </c>
      <c r="G51" s="1">
        <f>'1x7'!E48</f>
        <v>4504056.799411607</v>
      </c>
      <c r="H51" s="1">
        <f>'1x8'!E48</f>
        <v>9899086.5279854499</v>
      </c>
      <c r="I51" s="1">
        <f>'1x9'!E48</f>
        <v>19874547.218509037</v>
      </c>
      <c r="J51" s="1">
        <f>'1x10'!E48</f>
        <v>37129888.648957565</v>
      </c>
      <c r="K51">
        <v>6</v>
      </c>
      <c r="L51" s="1">
        <f>'2x3'!E48</f>
        <v>-146546.18024300114</v>
      </c>
      <c r="M51" s="1">
        <f>'2x4'!E48</f>
        <v>-252798.0057414344</v>
      </c>
      <c r="N51" s="1">
        <f>'2x5'!E48</f>
        <v>-432376.78758430894</v>
      </c>
      <c r="O51" s="1">
        <f>'2x6'!E48</f>
        <v>-730429.66714682197</v>
      </c>
      <c r="P51" s="1">
        <f>'2x7'!E48</f>
        <v>-1211216.4447155325</v>
      </c>
      <c r="Q51" s="1">
        <f>'2x8'!E48</f>
        <v>-1952605.8075717611</v>
      </c>
      <c r="R51" s="1">
        <f>'2x9'!E48</f>
        <v>-3020202.2860181532</v>
      </c>
      <c r="S51" s="1">
        <f>'2x10'!E48</f>
        <v>-4415276.2159941504</v>
      </c>
      <c r="T51">
        <v>6</v>
      </c>
      <c r="U51" s="1">
        <f>'3x4'!E48</f>
        <v>-2838886.9505806398</v>
      </c>
      <c r="V51" s="1">
        <f>'3x5'!E48</f>
        <v>-2955553.129479304</v>
      </c>
      <c r="W51" s="1">
        <f>'3x6'!E48</f>
        <v>-3027514.6174770063</v>
      </c>
      <c r="X51" s="1">
        <f>'3x7'!E48</f>
        <v>-3070760.5542141432</v>
      </c>
      <c r="Y51" s="1">
        <f>'3x8'!E48</f>
        <v>-3096344.1756950701</v>
      </c>
      <c r="Z51" s="1">
        <f>'3x9'!E48</f>
        <v>-3111338.5213529845</v>
      </c>
      <c r="AA51" s="1">
        <f>'3x10'!E24</f>
        <v>-107250.43843610333</v>
      </c>
    </row>
    <row r="52" spans="1:27">
      <c r="A52">
        <v>7</v>
      </c>
      <c r="B52" s="1">
        <f>'1x2'!E49</f>
        <v>16456.707527368348</v>
      </c>
      <c r="C52" s="1">
        <f>'1x3'!E49</f>
        <v>202533.52865826621</v>
      </c>
      <c r="D52" s="1">
        <f>'1x4'!E49</f>
        <v>1351288.6770013082</v>
      </c>
      <c r="E52" s="1">
        <f>'1x5'!E49</f>
        <v>6099039.1354426015</v>
      </c>
      <c r="F52" s="1">
        <f>'1x6'!E49</f>
        <v>21189657.249115724</v>
      </c>
      <c r="G52" s="1">
        <f>'1x7'!E49</f>
        <v>61145256.053834595</v>
      </c>
      <c r="H52" s="1">
        <f>'1x8'!E49</f>
        <v>153691004.81955937</v>
      </c>
      <c r="I52" s="1">
        <f>'1x9'!E49</f>
        <v>347277373.97313285</v>
      </c>
      <c r="J52" s="1">
        <f>'1x10'!E49</f>
        <v>721041286.2929765</v>
      </c>
      <c r="K52">
        <v>7</v>
      </c>
      <c r="L52" s="1">
        <f>'2x3'!E49</f>
        <v>-885218.54472282645</v>
      </c>
      <c r="M52" s="1">
        <f>'2x4'!E49</f>
        <v>-1547299.4147045936</v>
      </c>
      <c r="N52" s="1">
        <f>'2x5'!E49</f>
        <v>-2715019.1089994158</v>
      </c>
      <c r="O52" s="1">
        <f>'2x6'!E49</f>
        <v>-4801980.0457308227</v>
      </c>
      <c r="P52" s="1">
        <f>'2x7'!E49</f>
        <v>-8626054.8128458411</v>
      </c>
      <c r="Q52" s="1">
        <f>'2x8'!E49</f>
        <v>-15968134.53493795</v>
      </c>
      <c r="R52" s="1">
        <f>'2x9'!E49</f>
        <v>-31421016.69247245</v>
      </c>
      <c r="S52" s="1">
        <f>'2x10'!E49</f>
        <v>-71317760.647644654</v>
      </c>
      <c r="T52">
        <v>7</v>
      </c>
      <c r="U52" s="1">
        <f>'3x4'!E49</f>
        <v>-34068124.032158948</v>
      </c>
      <c r="V52" s="1">
        <f>'3x5'!E49</f>
        <v>-35468872.789776996</v>
      </c>
      <c r="W52" s="1">
        <f>'3x6'!E49</f>
        <v>-36332993.421382792</v>
      </c>
      <c r="X52" s="1">
        <f>'3x7'!E49</f>
        <v>-36852342.273068056</v>
      </c>
      <c r="Y52" s="1">
        <f>'3x8'!E49</f>
        <v>-37159598.614887021</v>
      </c>
      <c r="Z52" s="1">
        <f>'3x9'!E49</f>
        <v>-37339685.265702702</v>
      </c>
      <c r="AA52" s="1">
        <f>'3x10'!E25</f>
        <v>-643577.78267732554</v>
      </c>
    </row>
    <row r="53" spans="1:27">
      <c r="A53">
        <v>8</v>
      </c>
      <c r="B53" s="1">
        <f>'1x2'!E50</f>
        <v>63414.893081432267</v>
      </c>
      <c r="C53" s="1">
        <f>'1x3'!E50</f>
        <v>1176204.9011068065</v>
      </c>
      <c r="D53" s="1">
        <f>'1x4'!E50</f>
        <v>10520577.907807367</v>
      </c>
      <c r="E53" s="1">
        <f>'1x5'!E50</f>
        <v>59551598.975774527</v>
      </c>
      <c r="F53" s="1">
        <f>'1x6'!E50</f>
        <v>248737433.33349967</v>
      </c>
      <c r="G53" s="1">
        <f>'1x7'!E50</f>
        <v>838259109.43155813</v>
      </c>
      <c r="H53" s="1">
        <f>'1x8'!E50</f>
        <v>2409415739.5965281</v>
      </c>
      <c r="I53" s="1">
        <f>'1x9'!E50</f>
        <v>6126865921.9291735</v>
      </c>
      <c r="J53" s="1">
        <f>'1x10'!E50</f>
        <v>14137198151.108984</v>
      </c>
      <c r="K53">
        <v>8</v>
      </c>
      <c r="L53" s="1">
        <f>'2x3'!E50</f>
        <v>-5325861.77218791</v>
      </c>
      <c r="M53" s="1">
        <f>'2x4'!E50</f>
        <v>-9367665.9041153844</v>
      </c>
      <c r="N53" s="1">
        <f>'2x5'!E50</f>
        <v>-16653166.084044456</v>
      </c>
      <c r="O53" s="1">
        <f>'2x6'!E50</f>
        <v>-30204191.911636125</v>
      </c>
      <c r="P53" s="1">
        <f>'2x7'!E50</f>
        <v>-56968750.012702264</v>
      </c>
      <c r="Q53" s="1">
        <f>'2x8'!E50</f>
        <v>-116731055.71488236</v>
      </c>
      <c r="R53" s="1">
        <f>'2x9'!E50</f>
        <v>-296557894.52219069</v>
      </c>
      <c r="S53" s="1">
        <f>'2x10'!E50</f>
        <v>-2714374587.9668312</v>
      </c>
      <c r="T53">
        <v>8</v>
      </c>
      <c r="U53" s="1">
        <f>'3x4'!E50</f>
        <v>-408821259.48969948</v>
      </c>
      <c r="V53" s="1">
        <f>'3x5'!E50</f>
        <v>-425632476.71106094</v>
      </c>
      <c r="W53" s="1">
        <f>'3x6'!E50</f>
        <v>-436003714.68640327</v>
      </c>
      <c r="X53" s="1">
        <f>'3x7'!E50</f>
        <v>-442237148.93094009</v>
      </c>
      <c r="Y53" s="1">
        <f>'3x8'!E50</f>
        <v>-445925028.57652467</v>
      </c>
      <c r="Z53" s="1">
        <f>'3x9'!E50</f>
        <v>-448086562.79036474</v>
      </c>
      <c r="AA53" s="1">
        <f>'3x10'!E26</f>
        <v>-3861569.4951820243</v>
      </c>
    </row>
    <row r="54" spans="1:27">
      <c r="A54">
        <v>9</v>
      </c>
      <c r="B54" s="1">
        <f>'1x2'!E51</f>
        <v>246515.93574189683</v>
      </c>
      <c r="C54" s="1">
        <f>'1x3'!E51</f>
        <v>6883175.3408589764</v>
      </c>
      <c r="D54" s="1">
        <f>'1x4'!E51</f>
        <v>82491777.504181758</v>
      </c>
      <c r="E54" s="1">
        <f>'1x5'!E51</f>
        <v>585381979.26883698</v>
      </c>
      <c r="F54" s="1">
        <f>'1x6'!E51</f>
        <v>2938768529.9349003</v>
      </c>
      <c r="G54" s="1">
        <f>'1x7'!E51</f>
        <v>11564732234.587372</v>
      </c>
      <c r="H54" s="1">
        <f>'1x8'!E51</f>
        <v>38008267111.448647</v>
      </c>
      <c r="I54" s="1">
        <f>'1x9'!E51</f>
        <v>108762846458.74725</v>
      </c>
      <c r="J54" s="1">
        <f>'1x10'!E51</f>
        <v>278890427877.39771</v>
      </c>
      <c r="K54">
        <v>9</v>
      </c>
      <c r="L54" s="1">
        <f>'2x3'!E51</f>
        <v>-31990669.588535443</v>
      </c>
      <c r="M54" s="1">
        <f>'2x4'!E51</f>
        <v>-56433343.991173089</v>
      </c>
      <c r="N54" s="1">
        <f>'2x5'!E51</f>
        <v>-100975378.59666306</v>
      </c>
      <c r="O54" s="1">
        <f>'2x6'!E51</f>
        <v>-185555519.06635097</v>
      </c>
      <c r="P54" s="1">
        <f>'2x7'!E51</f>
        <v>-359583471.24007672</v>
      </c>
      <c r="Q54" s="1">
        <f>'2x8'!E51</f>
        <v>-785312641.88990057</v>
      </c>
      <c r="R54" s="1">
        <f>'2x9'!E51</f>
        <v>-2489521527.4912648</v>
      </c>
      <c r="S54" s="1">
        <f>'2x10'!E51</f>
        <v>9763679503.8885574</v>
      </c>
      <c r="T54">
        <v>9</v>
      </c>
      <c r="U54" s="1">
        <f>'3x4'!E51</f>
        <v>-4905864743.7056952</v>
      </c>
      <c r="V54" s="1">
        <f>'3x5'!E51</f>
        <v>-5107605874.0479355</v>
      </c>
      <c r="W54" s="1">
        <f>'3x6'!E51</f>
        <v>-5232066164.5552025</v>
      </c>
      <c r="X54" s="1">
        <f>'3x7'!E51</f>
        <v>-5306871246.2944956</v>
      </c>
      <c r="Y54" s="1">
        <f>'3x8'!E51</f>
        <v>-5351128325.1295815</v>
      </c>
      <c r="Z54" s="1">
        <f>'3x9'!E51</f>
        <v>-5377068299.1182556</v>
      </c>
      <c r="AA54" s="1">
        <f>'3x10'!E27</f>
        <v>-23169559.414337896</v>
      </c>
    </row>
    <row r="55" spans="1:27">
      <c r="A55">
        <v>10</v>
      </c>
      <c r="B55" s="1">
        <f>'1x2'!E52</f>
        <v>964142.0830601654</v>
      </c>
      <c r="C55" s="1">
        <f>'1x3'!E52</f>
        <v>40495519.569827229</v>
      </c>
      <c r="D55" s="1">
        <f>'1x4'!E52</f>
        <v>649991959.57438087</v>
      </c>
      <c r="E55" s="1">
        <f>'1x5'!E52</f>
        <v>5780579823.048687</v>
      </c>
      <c r="F55" s="1">
        <f>'1x6'!E52</f>
        <v>34872552244.485466</v>
      </c>
      <c r="G55" s="1">
        <f>'1x7'!E52</f>
        <v>160225190594.99472</v>
      </c>
      <c r="H55" s="1">
        <f>'1x8'!E52</f>
        <v>602072755149.98291</v>
      </c>
      <c r="I55" s="1">
        <f>'1x9'!E52</f>
        <v>1938687499890.071</v>
      </c>
      <c r="J55" s="1">
        <f>'1x10'!E52</f>
        <v>5524303908350.2021</v>
      </c>
      <c r="K55">
        <v>10</v>
      </c>
      <c r="L55" s="1">
        <f>'2x3'!E52</f>
        <v>-192030491.12944996</v>
      </c>
      <c r="M55" s="1">
        <f>'2x4'!E52</f>
        <v>-339212445.65639716</v>
      </c>
      <c r="N55" s="1">
        <f>'2x5'!E52</f>
        <v>-608877232.08678353</v>
      </c>
      <c r="O55" s="1">
        <f>'2x6'!E52</f>
        <v>-1126346669.3855951</v>
      </c>
      <c r="P55" s="1">
        <f>'2x7'!E52</f>
        <v>-2214063745.6147408</v>
      </c>
      <c r="Q55" s="1">
        <f>'2x8'!E52</f>
        <v>-5013346058.0624657</v>
      </c>
      <c r="R55" s="1">
        <f>'2x9'!E52</f>
        <v>-18647620294.996681</v>
      </c>
      <c r="S55" s="1">
        <f>'2x10'!E52</f>
        <v>32548299539.44846</v>
      </c>
      <c r="T55">
        <v>10</v>
      </c>
      <c r="U55" s="1">
        <f>'3x4'!E52</f>
        <v>-58870401540.219307</v>
      </c>
      <c r="V55" s="1">
        <f>'3x5'!E52</f>
        <v>-61291313985.300774</v>
      </c>
      <c r="W55" s="1">
        <f>'3x6'!E52</f>
        <v>-62784853808.539665</v>
      </c>
      <c r="X55" s="1">
        <f>'3x7'!E52</f>
        <v>-63682526678.742546</v>
      </c>
      <c r="Y55" s="1">
        <f>'3x8'!E52</f>
        <v>-64213619470.808998</v>
      </c>
      <c r="Z55" s="1">
        <f>'3x9'!E52</f>
        <v>-64524904055.08931</v>
      </c>
      <c r="AA55" s="1">
        <f>'3x10'!E28</f>
        <v>-139017555.78358188</v>
      </c>
    </row>
    <row r="56" spans="1:27">
      <c r="B56" s="341" t="s">
        <v>158</v>
      </c>
      <c r="C56" s="341"/>
      <c r="D56" s="341"/>
      <c r="E56" s="341"/>
      <c r="F56" s="341"/>
      <c r="G56" s="341"/>
      <c r="H56" s="341"/>
      <c r="I56" s="341"/>
      <c r="J56" s="341"/>
      <c r="L56" s="341" t="s">
        <v>158</v>
      </c>
      <c r="M56" s="341"/>
      <c r="N56" s="341"/>
      <c r="O56" s="341"/>
      <c r="P56" s="341"/>
      <c r="Q56" s="341"/>
      <c r="R56" s="341"/>
      <c r="S56" s="341"/>
      <c r="U56" s="341" t="s">
        <v>183</v>
      </c>
      <c r="V56" s="341"/>
      <c r="W56" s="341"/>
      <c r="X56" s="341"/>
      <c r="Y56" s="341"/>
      <c r="Z56" s="341"/>
      <c r="AA56" s="341"/>
    </row>
    <row r="57" spans="1:27">
      <c r="A57" s="31" t="s">
        <v>57</v>
      </c>
      <c r="B57" s="49" t="s">
        <v>142</v>
      </c>
      <c r="C57" s="49" t="s">
        <v>143</v>
      </c>
      <c r="D57" s="49" t="s">
        <v>144</v>
      </c>
      <c r="E57" s="49" t="s">
        <v>145</v>
      </c>
      <c r="F57" s="49" t="s">
        <v>146</v>
      </c>
      <c r="G57" s="49" t="s">
        <v>147</v>
      </c>
      <c r="H57" s="49" t="s">
        <v>148</v>
      </c>
      <c r="I57" s="49" t="s">
        <v>149</v>
      </c>
      <c r="J57" s="49" t="s">
        <v>150</v>
      </c>
      <c r="K57" s="31" t="s">
        <v>57</v>
      </c>
      <c r="L57" s="49" t="s">
        <v>165</v>
      </c>
      <c r="M57" s="49" t="s">
        <v>166</v>
      </c>
      <c r="N57" s="49" t="s">
        <v>167</v>
      </c>
      <c r="O57" s="49" t="s">
        <v>168</v>
      </c>
      <c r="P57" s="49" t="s">
        <v>169</v>
      </c>
      <c r="Q57" s="49" t="s">
        <v>170</v>
      </c>
      <c r="R57" s="49" t="s">
        <v>171</v>
      </c>
      <c r="S57" s="49" t="s">
        <v>172</v>
      </c>
      <c r="T57" s="31" t="s">
        <v>57</v>
      </c>
      <c r="U57" s="49" t="s">
        <v>176</v>
      </c>
      <c r="V57" s="49" t="s">
        <v>177</v>
      </c>
      <c r="W57" s="49" t="s">
        <v>178</v>
      </c>
      <c r="X57" s="49" t="s">
        <v>179</v>
      </c>
      <c r="Y57" s="49" t="s">
        <v>180</v>
      </c>
      <c r="Z57" s="49" t="s">
        <v>181</v>
      </c>
      <c r="AA57" s="49" t="s">
        <v>182</v>
      </c>
    </row>
    <row r="58" spans="1:27">
      <c r="A58">
        <v>2</v>
      </c>
      <c r="B58" s="1">
        <f t="shared" ref="B58:J58" si="0">B3/B25</f>
        <v>-6.1250933854812379E-3</v>
      </c>
      <c r="C58" s="1">
        <f t="shared" si="0"/>
        <v>6.448472634668358E-3</v>
      </c>
      <c r="D58" s="1">
        <f t="shared" si="0"/>
        <v>1.2389225602167656E-2</v>
      </c>
      <c r="E58" s="188">
        <f t="shared" si="0"/>
        <v>1.4398429566106196E-2</v>
      </c>
      <c r="F58" s="188">
        <f t="shared" si="0"/>
        <v>1.4641041167932002E-2</v>
      </c>
      <c r="G58" s="1">
        <f t="shared" si="0"/>
        <v>1.4144565497305151E-2</v>
      </c>
      <c r="H58" s="1">
        <f t="shared" si="0"/>
        <v>1.3373560954267758E-2</v>
      </c>
      <c r="I58" s="1">
        <f t="shared" si="0"/>
        <v>1.2535603040331869E-2</v>
      </c>
      <c r="J58" s="1">
        <f t="shared" si="0"/>
        <v>1.1720499938561878E-2</v>
      </c>
      <c r="K58">
        <v>2</v>
      </c>
      <c r="L58" s="1">
        <f t="shared" ref="L58:S58" si="1">L3/L25</f>
        <v>6.177887081915346E-2</v>
      </c>
      <c r="M58" s="1">
        <f t="shared" si="1"/>
        <v>6.0481446500928689E-2</v>
      </c>
      <c r="N58" s="1">
        <f t="shared" si="1"/>
        <v>6.204255385600236E-2</v>
      </c>
      <c r="O58" s="1">
        <f t="shared" si="1"/>
        <v>6.6054471445254365E-2</v>
      </c>
      <c r="P58" s="1">
        <f t="shared" si="1"/>
        <v>7.1963423194420964E-2</v>
      </c>
      <c r="Q58" s="1">
        <f t="shared" si="1"/>
        <v>7.9278620916541712E-2</v>
      </c>
      <c r="R58" s="1">
        <f t="shared" si="1"/>
        <v>8.760539961136353E-2</v>
      </c>
      <c r="S58" s="1">
        <f t="shared" si="1"/>
        <v>9.6641637271889208E-2</v>
      </c>
      <c r="T58">
        <v>2</v>
      </c>
      <c r="U58" s="1">
        <f t="shared" ref="U58:AA58" si="2">U3/U25</f>
        <v>0.15929998532908266</v>
      </c>
      <c r="V58" s="1">
        <f t="shared" si="2"/>
        <v>0.19581200839043608</v>
      </c>
      <c r="W58" s="1">
        <f t="shared" si="2"/>
        <v>0.23373586432568663</v>
      </c>
      <c r="X58" s="1">
        <f t="shared" si="2"/>
        <v>0.27291147512922576</v>
      </c>
      <c r="Y58" s="1">
        <f t="shared" si="2"/>
        <v>0.31307266526447286</v>
      </c>
      <c r="Z58" s="1">
        <f t="shared" si="2"/>
        <v>0.35395974365015992</v>
      </c>
      <c r="AA58" s="1">
        <f t="shared" si="2"/>
        <v>0.39535876612260129</v>
      </c>
    </row>
    <row r="59" spans="1:27">
      <c r="A59">
        <v>3</v>
      </c>
      <c r="B59" s="1">
        <f t="shared" ref="B59:J59" si="3">B4/B26</f>
        <v>-6.3142122230904121E-3</v>
      </c>
      <c r="C59" s="1">
        <f t="shared" si="3"/>
        <v>4.1924071967066748E-3</v>
      </c>
      <c r="D59" s="1">
        <f t="shared" si="3"/>
        <v>5.9039064832040015E-3</v>
      </c>
      <c r="E59" s="188">
        <f t="shared" si="3"/>
        <v>5.4240240011472459E-3</v>
      </c>
      <c r="F59" s="188">
        <f t="shared" si="3"/>
        <v>4.5686119009817347E-3</v>
      </c>
      <c r="G59" s="1">
        <f t="shared" si="3"/>
        <v>3.7727885224160718E-3</v>
      </c>
      <c r="H59" s="1">
        <f t="shared" si="3"/>
        <v>3.1182076043488574E-3</v>
      </c>
      <c r="I59" s="1">
        <f t="shared" si="3"/>
        <v>2.5979308744362483E-3</v>
      </c>
      <c r="J59" s="1">
        <f t="shared" si="3"/>
        <v>2.1869596344742384E-3</v>
      </c>
      <c r="K59">
        <v>3</v>
      </c>
      <c r="L59" s="1">
        <f t="shared" ref="L59:S59" si="4">L4/L26</f>
        <v>1.8897857454992208E-2</v>
      </c>
      <c r="M59" s="1">
        <f t="shared" si="4"/>
        <v>1.6223120821258371E-2</v>
      </c>
      <c r="N59" s="1">
        <f t="shared" si="4"/>
        <v>1.4635918083084853E-2</v>
      </c>
      <c r="O59" s="1">
        <f t="shared" si="4"/>
        <v>1.3982676596439078E-2</v>
      </c>
      <c r="P59" s="1">
        <f t="shared" si="4"/>
        <v>1.4045941660081936E-2</v>
      </c>
      <c r="Q59" s="1">
        <f t="shared" si="4"/>
        <v>1.4636739069150053E-2</v>
      </c>
      <c r="R59" s="1">
        <f t="shared" si="4"/>
        <v>1.5605642604455031E-2</v>
      </c>
      <c r="S59" s="1">
        <f t="shared" si="4"/>
        <v>1.6839351221883434E-2</v>
      </c>
      <c r="T59">
        <v>3</v>
      </c>
      <c r="U59" s="1">
        <f t="shared" ref="U59:AA59" si="5">U4/U26</f>
        <v>3.4087741164815541E-2</v>
      </c>
      <c r="V59" s="1">
        <f t="shared" si="5"/>
        <v>4.1813029089603597E-2</v>
      </c>
      <c r="W59" s="1">
        <f t="shared" si="5"/>
        <v>4.9838467078304194E-2</v>
      </c>
      <c r="X59" s="1">
        <f t="shared" si="5"/>
        <v>5.8137621265263589E-2</v>
      </c>
      <c r="Y59" s="1">
        <f t="shared" si="5"/>
        <v>6.6655187866255225E-2</v>
      </c>
      <c r="Z59" s="1">
        <f t="shared" si="5"/>
        <v>7.5334784364872495E-2</v>
      </c>
      <c r="AA59" s="1">
        <f t="shared" si="5"/>
        <v>8.4129137478037852E-2</v>
      </c>
    </row>
    <row r="60" spans="1:27">
      <c r="A60">
        <v>4</v>
      </c>
      <c r="B60" s="1">
        <f t="shared" ref="B60:J60" si="6">B5/B27</f>
        <v>-4.8573343720184989E-3</v>
      </c>
      <c r="C60" s="1">
        <f t="shared" si="6"/>
        <v>2.1055006027889539E-3</v>
      </c>
      <c r="D60" s="1">
        <f t="shared" si="6"/>
        <v>2.176081176422099E-3</v>
      </c>
      <c r="E60" s="1">
        <f t="shared" si="6"/>
        <v>1.5767273730501442E-3</v>
      </c>
      <c r="F60" s="1">
        <f t="shared" si="6"/>
        <v>1.0973054081540796E-3</v>
      </c>
      <c r="G60" s="1">
        <f t="shared" si="6"/>
        <v>7.7286455728867523E-4</v>
      </c>
      <c r="H60" s="1">
        <f t="shared" si="6"/>
        <v>5.5734314531470772E-4</v>
      </c>
      <c r="I60" s="1">
        <f t="shared" si="6"/>
        <v>4.1209694593245138E-4</v>
      </c>
      <c r="J60" s="1">
        <f t="shared" si="6"/>
        <v>3.1194017825935885E-4</v>
      </c>
      <c r="K60">
        <v>4</v>
      </c>
      <c r="L60" s="1">
        <f t="shared" ref="L60:S60" si="7">L5/L27</f>
        <v>5.9033735270270365E-3</v>
      </c>
      <c r="M60" s="1">
        <f t="shared" si="7"/>
        <v>4.6351533273539238E-3</v>
      </c>
      <c r="N60" s="1">
        <f t="shared" si="7"/>
        <v>3.7305736667741689E-3</v>
      </c>
      <c r="O60" s="1">
        <f t="shared" si="7"/>
        <v>3.1491863832125667E-3</v>
      </c>
      <c r="P60" s="1">
        <f t="shared" si="7"/>
        <v>2.8180998349498312E-3</v>
      </c>
      <c r="Q60" s="1">
        <f t="shared" si="7"/>
        <v>2.6719024473067145E-3</v>
      </c>
      <c r="R60" s="1">
        <f t="shared" si="7"/>
        <v>2.658429493112039E-3</v>
      </c>
      <c r="S60" s="1">
        <f t="shared" si="7"/>
        <v>2.7380062292032656E-3</v>
      </c>
      <c r="T60">
        <v>4</v>
      </c>
      <c r="U60" s="1">
        <f t="shared" ref="U60:AA60" si="8">U5/U27</f>
        <v>6.5918276927733098E-3</v>
      </c>
      <c r="V60" s="1">
        <f t="shared" si="8"/>
        <v>8.087393938091306E-3</v>
      </c>
      <c r="W60" s="1">
        <f t="shared" si="8"/>
        <v>9.6398990902602649E-3</v>
      </c>
      <c r="X60" s="1">
        <f t="shared" si="8"/>
        <v>1.1244918866821363E-2</v>
      </c>
      <c r="Y60" s="1">
        <f t="shared" si="8"/>
        <v>1.2892070235015806E-2</v>
      </c>
      <c r="Z60" s="1">
        <f t="shared" si="8"/>
        <v>1.4570566276680815E-2</v>
      </c>
      <c r="AA60" s="1">
        <f t="shared" si="8"/>
        <v>1.627129681708615E-2</v>
      </c>
    </row>
    <row r="61" spans="1:27">
      <c r="A61">
        <v>5</v>
      </c>
      <c r="B61" s="1">
        <f t="shared" ref="B61:J61" si="9">B6/B28</f>
        <v>-3.3328231109525683E-3</v>
      </c>
      <c r="C61" s="1">
        <f t="shared" si="9"/>
        <v>9.4028110113825419E-4</v>
      </c>
      <c r="D61" s="1">
        <f t="shared" si="9"/>
        <v>7.109594771614211E-4</v>
      </c>
      <c r="E61" s="1">
        <f t="shared" si="9"/>
        <v>4.0569724289776907E-4</v>
      </c>
      <c r="F61" s="1">
        <f t="shared" si="9"/>
        <v>2.3312487487060828E-4</v>
      </c>
      <c r="G61" s="1">
        <f t="shared" si="9"/>
        <v>1.3999128658474455E-4</v>
      </c>
      <c r="H61" s="1">
        <f t="shared" si="9"/>
        <v>8.8062650039043167E-5</v>
      </c>
      <c r="I61" s="1">
        <f t="shared" si="9"/>
        <v>5.7775720027565574E-5</v>
      </c>
      <c r="J61" s="1">
        <f t="shared" si="9"/>
        <v>3.9320203663025636E-5</v>
      </c>
      <c r="K61">
        <v>5</v>
      </c>
      <c r="L61" s="1">
        <f t="shared" ref="L61:S61" si="10">L6/L28</f>
        <v>1.821384758781402E-3</v>
      </c>
      <c r="M61" s="1">
        <f t="shared" si="10"/>
        <v>1.3609231862850863E-3</v>
      </c>
      <c r="N61" s="1">
        <f t="shared" si="10"/>
        <v>1.0120890224955749E-3</v>
      </c>
      <c r="O61" s="1">
        <f t="shared" si="10"/>
        <v>7.6686261842585327E-4</v>
      </c>
      <c r="P61" s="1">
        <f t="shared" si="10"/>
        <v>6.0317526466279175E-4</v>
      </c>
      <c r="Q61" s="1">
        <f t="shared" si="10"/>
        <v>5.0016427417323977E-4</v>
      </c>
      <c r="R61" s="1">
        <f t="shared" si="10"/>
        <v>4.408763880517944E-4</v>
      </c>
      <c r="S61" s="1">
        <f t="shared" si="10"/>
        <v>4.1230730191427819E-4</v>
      </c>
      <c r="T61">
        <v>5</v>
      </c>
      <c r="U61" s="1">
        <f t="shared" ref="U61:AA61" si="11">U6/U28</f>
        <v>1.1920932767391424E-3</v>
      </c>
      <c r="V61" s="1">
        <f t="shared" si="11"/>
        <v>1.4634775451013513E-3</v>
      </c>
      <c r="W61" s="1">
        <f t="shared" si="11"/>
        <v>1.7450042129955156E-3</v>
      </c>
      <c r="X61" s="1">
        <f t="shared" si="11"/>
        <v>2.0359195250129621E-3</v>
      </c>
      <c r="Y61" s="1">
        <f t="shared" si="11"/>
        <v>2.3343810902937117E-3</v>
      </c>
      <c r="Z61" s="1">
        <f t="shared" si="11"/>
        <v>2.6384621807009996E-3</v>
      </c>
      <c r="AA61" s="1">
        <f t="shared" si="11"/>
        <v>2.946531419206401E-3</v>
      </c>
    </row>
    <row r="62" spans="1:27">
      <c r="A62">
        <v>6</v>
      </c>
      <c r="B62" s="1">
        <f t="shared" ref="B62:J62" si="12">B7/B29</f>
        <v>-2.1447687741276374E-3</v>
      </c>
      <c r="C62" s="1">
        <f t="shared" si="12"/>
        <v>3.9195510429501597E-4</v>
      </c>
      <c r="D62" s="1">
        <f t="shared" si="12"/>
        <v>2.1651079472497992E-4</v>
      </c>
      <c r="E62" s="1">
        <f t="shared" si="12"/>
        <v>9.7287982202774726E-5</v>
      </c>
      <c r="F62" s="1">
        <f t="shared" si="12"/>
        <v>4.616702227594533E-5</v>
      </c>
      <c r="G62" s="1">
        <f t="shared" si="12"/>
        <v>2.3640337344317937E-5</v>
      </c>
      <c r="H62" s="1">
        <f t="shared" si="12"/>
        <v>1.2973813333950773E-5</v>
      </c>
      <c r="I62" s="1">
        <f t="shared" si="12"/>
        <v>7.5531895116553965E-6</v>
      </c>
      <c r="J62" s="1">
        <f t="shared" si="12"/>
        <v>4.6218719298087461E-6</v>
      </c>
      <c r="K62">
        <v>6</v>
      </c>
      <c r="L62" s="1">
        <f t="shared" ref="L62:S62" si="13">L7/L29</f>
        <v>5.4916296687902851E-4</v>
      </c>
      <c r="M62" s="1">
        <f t="shared" si="13"/>
        <v>4.0051446616784563E-4</v>
      </c>
      <c r="N62" s="1">
        <f t="shared" si="13"/>
        <v>2.8443534600869835E-4</v>
      </c>
      <c r="O62" s="1">
        <f t="shared" si="13"/>
        <v>1.998498674914793E-4</v>
      </c>
      <c r="P62" s="1">
        <f t="shared" si="13"/>
        <v>1.4046261489261352E-4</v>
      </c>
      <c r="Q62" s="1">
        <f t="shared" si="13"/>
        <v>9.9979506095192134E-5</v>
      </c>
      <c r="R62" s="1">
        <f t="shared" si="13"/>
        <v>7.3177375339735062E-5</v>
      </c>
      <c r="S62" s="1">
        <f t="shared" si="13"/>
        <v>5.6010052011528819E-5</v>
      </c>
      <c r="T62">
        <v>6</v>
      </c>
      <c r="U62" s="1">
        <f t="shared" ref="U62:AA62" si="14">U7/U29</f>
        <v>2.0623814125233136E-4</v>
      </c>
      <c r="V62" s="1">
        <f t="shared" si="14"/>
        <v>2.5333528058530845E-4</v>
      </c>
      <c r="W62" s="1">
        <f t="shared" si="14"/>
        <v>3.0216901497231286E-4</v>
      </c>
      <c r="X62" s="1">
        <f t="shared" si="14"/>
        <v>3.5261158887184974E-4</v>
      </c>
      <c r="Y62" s="1">
        <f t="shared" si="14"/>
        <v>4.0434789584444143E-4</v>
      </c>
      <c r="Z62" s="1">
        <f t="shared" si="14"/>
        <v>4.570478298296621E-4</v>
      </c>
      <c r="AA62" s="1">
        <f t="shared" si="14"/>
        <v>5.1043169735129573E-4</v>
      </c>
    </row>
    <row r="63" spans="1:27">
      <c r="A63">
        <v>7</v>
      </c>
      <c r="B63" s="1">
        <f t="shared" ref="B63:J63" si="15">B8/B30</f>
        <v>-1.3231258173699246E-3</v>
      </c>
      <c r="C63" s="1">
        <f t="shared" si="15"/>
        <v>1.5615685388225176E-4</v>
      </c>
      <c r="D63" s="1">
        <f t="shared" si="15"/>
        <v>6.2996808744937425E-5</v>
      </c>
      <c r="E63" s="1">
        <f t="shared" si="15"/>
        <v>2.2298335074804416E-5</v>
      </c>
      <c r="F63" s="1">
        <f t="shared" si="15"/>
        <v>8.7417114171077594E-6</v>
      </c>
      <c r="G63" s="1">
        <f t="shared" si="15"/>
        <v>3.8181076614850437E-6</v>
      </c>
      <c r="H63" s="1">
        <f t="shared" si="15"/>
        <v>1.8283659055398342E-6</v>
      </c>
      <c r="I63" s="1">
        <f t="shared" si="15"/>
        <v>9.4467527273333075E-7</v>
      </c>
      <c r="J63" s="1">
        <f t="shared" si="15"/>
        <v>5.1977520438335677E-7</v>
      </c>
      <c r="K63">
        <v>7</v>
      </c>
      <c r="L63" s="1">
        <f t="shared" ref="L63:S63" si="16">L8/L30</f>
        <v>1.6175203532903931E-4</v>
      </c>
      <c r="M63" s="1">
        <f t="shared" si="16"/>
        <v>1.167162753813485E-4</v>
      </c>
      <c r="N63" s="1">
        <f t="shared" si="16"/>
        <v>8.0912306917301755E-5</v>
      </c>
      <c r="O63" s="1">
        <f t="shared" si="16"/>
        <v>5.434513799510129E-5</v>
      </c>
      <c r="P63" s="1">
        <f t="shared" si="16"/>
        <v>3.5275461454254308E-5</v>
      </c>
      <c r="Q63" s="1">
        <f t="shared" si="16"/>
        <v>2.1872093518254623E-5</v>
      </c>
      <c r="R63" s="1">
        <f t="shared" si="16"/>
        <v>1.2585734725793249E-5</v>
      </c>
      <c r="S63" s="1">
        <f t="shared" si="16"/>
        <v>6.2051271251920344E-6</v>
      </c>
      <c r="T63">
        <v>7</v>
      </c>
      <c r="U63" s="1">
        <f t="shared" ref="U63:AA63" si="17">U8/U30</f>
        <v>3.4602799095011819E-5</v>
      </c>
      <c r="V63" s="1">
        <f t="shared" si="17"/>
        <v>4.252415320919725E-5</v>
      </c>
      <c r="W63" s="1">
        <f t="shared" si="17"/>
        <v>5.0734783535954637E-5</v>
      </c>
      <c r="X63" s="1">
        <f t="shared" si="17"/>
        <v>5.9213389397281933E-5</v>
      </c>
      <c r="Y63" s="1">
        <f t="shared" si="17"/>
        <v>6.7907488917518367E-5</v>
      </c>
      <c r="Z63" s="1">
        <f t="shared" si="17"/>
        <v>7.6762094563962693E-5</v>
      </c>
      <c r="AA63" s="1">
        <f t="shared" si="17"/>
        <v>8.5730613889568188E-5</v>
      </c>
    </row>
    <row r="64" spans="1:27">
      <c r="A64">
        <v>8</v>
      </c>
      <c r="B64" s="1">
        <f t="shared" ref="B64:J64" si="18">B9/B31</f>
        <v>-7.9189217321263021E-4</v>
      </c>
      <c r="C64" s="1">
        <f t="shared" si="18"/>
        <v>6.0268201209820011E-5</v>
      </c>
      <c r="D64" s="1">
        <f t="shared" si="18"/>
        <v>1.7758697078654045E-5</v>
      </c>
      <c r="E64" s="1">
        <f t="shared" si="18"/>
        <v>4.9540087105170348E-6</v>
      </c>
      <c r="F64" s="1">
        <f t="shared" si="18"/>
        <v>1.6051812567050184E-6</v>
      </c>
      <c r="G64" s="1">
        <f t="shared" si="18"/>
        <v>5.981884434713291E-7</v>
      </c>
      <c r="H64" s="1">
        <f t="shared" si="18"/>
        <v>2.4999845538813151E-7</v>
      </c>
      <c r="I64" s="1">
        <f t="shared" si="18"/>
        <v>1.1464732370945479E-7</v>
      </c>
      <c r="J64" s="1">
        <f t="shared" si="18"/>
        <v>5.6724717145559958E-8</v>
      </c>
      <c r="K64">
        <v>8</v>
      </c>
      <c r="L64" s="1">
        <f t="shared" ref="L64:S64" si="19">L9/L31</f>
        <v>4.6682521986576689E-5</v>
      </c>
      <c r="M64" s="1">
        <f t="shared" si="19"/>
        <v>3.3546871177138878E-5</v>
      </c>
      <c r="N64" s="1">
        <f t="shared" si="19"/>
        <v>2.2984156106425023E-5</v>
      </c>
      <c r="O64" s="1">
        <f t="shared" si="19"/>
        <v>1.5065350998610121E-5</v>
      </c>
      <c r="P64" s="1">
        <f t="shared" si="19"/>
        <v>9.3175873963816053E-6</v>
      </c>
      <c r="Q64" s="1">
        <f t="shared" si="19"/>
        <v>5.2206325347110885E-6</v>
      </c>
      <c r="R64" s="1">
        <f t="shared" si="19"/>
        <v>2.3271145208220928E-6</v>
      </c>
      <c r="S64" s="1">
        <f t="shared" si="19"/>
        <v>2.8454025154041934E-7</v>
      </c>
      <c r="T64">
        <v>8</v>
      </c>
      <c r="U64" s="1">
        <f t="shared" ref="U64:AA64" si="20">U9/U31</f>
        <v>5.6777852546577204E-6</v>
      </c>
      <c r="V64" s="1">
        <f t="shared" si="20"/>
        <v>6.9800070968794552E-6</v>
      </c>
      <c r="W64" s="1">
        <f t="shared" si="20"/>
        <v>8.3294456819593786E-6</v>
      </c>
      <c r="X64" s="1">
        <f t="shared" si="20"/>
        <v>9.7226119682437423E-6</v>
      </c>
      <c r="Y64" s="1">
        <f t="shared" si="20"/>
        <v>1.1150938476443894E-5</v>
      </c>
      <c r="Z64" s="1">
        <f t="shared" si="20"/>
        <v>1.2605451358806462E-5</v>
      </c>
      <c r="AA64" s="1">
        <f t="shared" si="20"/>
        <v>1.4078547747799852E-5</v>
      </c>
    </row>
    <row r="65" spans="1:27">
      <c r="A65">
        <v>9</v>
      </c>
      <c r="B65" s="1">
        <f t="shared" ref="B65:J65" si="21">B10/B32</f>
        <v>-4.6324947351949331E-4</v>
      </c>
      <c r="C65" s="1">
        <f t="shared" si="21"/>
        <v>2.272265309789155E-5</v>
      </c>
      <c r="D65" s="1">
        <f t="shared" si="21"/>
        <v>4.8918273234397401E-6</v>
      </c>
      <c r="E65" s="1">
        <f t="shared" si="21"/>
        <v>1.0761072650560816E-6</v>
      </c>
      <c r="F65" s="1">
        <f t="shared" si="21"/>
        <v>2.883184292489614E-7</v>
      </c>
      <c r="G65" s="1">
        <f t="shared" si="21"/>
        <v>9.1703906849246947E-8</v>
      </c>
      <c r="H65" s="1">
        <f t="shared" si="21"/>
        <v>3.3454791236544029E-8</v>
      </c>
      <c r="I65" s="1">
        <f t="shared" si="21"/>
        <v>1.3618971147745191E-8</v>
      </c>
      <c r="J65" s="1">
        <f t="shared" si="21"/>
        <v>6.0598096178124931E-9</v>
      </c>
      <c r="K65">
        <v>9</v>
      </c>
      <c r="L65" s="1">
        <f t="shared" ref="L65:S65" si="22">L10/L32</f>
        <v>1.3247688499272155E-5</v>
      </c>
      <c r="M65" s="1">
        <f t="shared" si="22"/>
        <v>9.5093389270413784E-6</v>
      </c>
      <c r="N65" s="1">
        <f t="shared" si="22"/>
        <v>6.4803278559598378E-6</v>
      </c>
      <c r="O65" s="1">
        <f t="shared" si="22"/>
        <v>4.1951604757088098E-6</v>
      </c>
      <c r="P65" s="1">
        <f t="shared" si="22"/>
        <v>2.5263060215759151E-6</v>
      </c>
      <c r="Q65" s="1">
        <f t="shared" si="22"/>
        <v>1.3283460580065555E-6</v>
      </c>
      <c r="R65" s="1">
        <f t="shared" si="22"/>
        <v>4.7458388361122571E-7</v>
      </c>
      <c r="S65" s="1">
        <f t="shared" si="22"/>
        <v>-1.3543622522615191E-7</v>
      </c>
      <c r="T65">
        <v>9</v>
      </c>
      <c r="U65" s="1">
        <f t="shared" ref="U65:AA65" si="23">U10/U32</f>
        <v>9.1605214887669865E-7</v>
      </c>
      <c r="V65" s="1">
        <f t="shared" si="23"/>
        <v>1.126460996789214E-6</v>
      </c>
      <c r="W65" s="1">
        <f t="shared" si="23"/>
        <v>1.3444571822025022E-6</v>
      </c>
      <c r="X65" s="1">
        <f t="shared" si="23"/>
        <v>1.5694780104379199E-6</v>
      </c>
      <c r="Y65" s="1">
        <f t="shared" si="23"/>
        <v>1.8001464933582824E-6</v>
      </c>
      <c r="Z65" s="1">
        <f t="shared" si="23"/>
        <v>2.0350208523416141E-6</v>
      </c>
      <c r="AA65" s="1">
        <f t="shared" si="23"/>
        <v>2.2728797573529942E-6</v>
      </c>
    </row>
    <row r="66" spans="1:27">
      <c r="A66">
        <v>10</v>
      </c>
      <c r="B66" s="1">
        <f t="shared" ref="B66:J66" si="24">B11/B33</f>
        <v>-2.6621726731075655E-4</v>
      </c>
      <c r="C66" s="1">
        <f t="shared" si="24"/>
        <v>8.4153663815790756E-6</v>
      </c>
      <c r="D66" s="1">
        <f t="shared" si="24"/>
        <v>1.3241310727988171E-6</v>
      </c>
      <c r="E66" s="1">
        <f t="shared" si="24"/>
        <v>2.2983892575389007E-7</v>
      </c>
      <c r="F66" s="1">
        <f t="shared" si="24"/>
        <v>5.0945748911127147E-8</v>
      </c>
      <c r="G66" s="1">
        <f t="shared" si="24"/>
        <v>1.3834694122098922E-8</v>
      </c>
      <c r="H66" s="1">
        <f t="shared" si="24"/>
        <v>4.406568339788557E-9</v>
      </c>
      <c r="I66" s="1">
        <f t="shared" si="24"/>
        <v>1.5925726358781828E-9</v>
      </c>
      <c r="J66" s="1">
        <f t="shared" si="24"/>
        <v>6.3731131150532581E-10</v>
      </c>
      <c r="K66">
        <v>10</v>
      </c>
      <c r="L66" s="1">
        <f t="shared" ref="L66:S66" si="25">L11/L33</f>
        <v>3.7080943747560699E-6</v>
      </c>
      <c r="M66" s="1">
        <f t="shared" si="25"/>
        <v>2.6621020988875648E-6</v>
      </c>
      <c r="N66" s="1">
        <f t="shared" si="25"/>
        <v>1.8101123319898469E-6</v>
      </c>
      <c r="O66" s="1">
        <f t="shared" si="25"/>
        <v>1.1647234601352638E-6</v>
      </c>
      <c r="P66" s="1">
        <f t="shared" si="25"/>
        <v>6.9169702965988208E-7</v>
      </c>
      <c r="Q66" s="1">
        <f t="shared" si="25"/>
        <v>3.5085943378797004E-7</v>
      </c>
      <c r="R66" s="1">
        <f t="shared" si="25"/>
        <v>1.0684715675773975E-7</v>
      </c>
      <c r="S66" s="1">
        <f t="shared" si="25"/>
        <v>-6.8518349557517311E-8</v>
      </c>
      <c r="T66">
        <v>10</v>
      </c>
      <c r="U66" s="1">
        <f t="shared" ref="U66:AA66" si="26">U11/U33</f>
        <v>1.4585626862200509E-7</v>
      </c>
      <c r="V66" s="1">
        <f t="shared" si="26"/>
        <v>1.7939735042541534E-7</v>
      </c>
      <c r="W66" s="1">
        <f t="shared" si="26"/>
        <v>2.1414265950415718E-7</v>
      </c>
      <c r="X66" s="1">
        <f t="shared" si="26"/>
        <v>2.5000260546068355E-7</v>
      </c>
      <c r="Y66" s="1">
        <f t="shared" si="26"/>
        <v>2.8675859939368171E-7</v>
      </c>
      <c r="Z66" s="1">
        <f t="shared" si="26"/>
        <v>3.2418184277440902E-7</v>
      </c>
      <c r="AA66" s="1">
        <f t="shared" si="26"/>
        <v>3.6207854672918233E-7</v>
      </c>
    </row>
  </sheetData>
  <sheetProtection sheet="1" objects="1" scenarios="1"/>
  <mergeCells count="18">
    <mergeCell ref="U56:AA56"/>
    <mergeCell ref="U1:AA1"/>
    <mergeCell ref="U12:AA12"/>
    <mergeCell ref="U23:AA23"/>
    <mergeCell ref="U34:AA34"/>
    <mergeCell ref="U45:AA45"/>
    <mergeCell ref="B1:J1"/>
    <mergeCell ref="B12:J12"/>
    <mergeCell ref="B23:J23"/>
    <mergeCell ref="B34:J34"/>
    <mergeCell ref="B56:J56"/>
    <mergeCell ref="B45:J45"/>
    <mergeCell ref="L56:S56"/>
    <mergeCell ref="L1:S1"/>
    <mergeCell ref="L12:S12"/>
    <mergeCell ref="L23:S23"/>
    <mergeCell ref="L34:S34"/>
    <mergeCell ref="L45:S45"/>
  </mergeCells>
  <phoneticPr fontId="16" type="noConversion"/>
  <conditionalFormatting sqref="B14:J22">
    <cfRule type="colorScale" priority="4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1">
    <cfRule type="colorScale" priority="41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5:J33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6:J44">
    <cfRule type="colorScale" priority="3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47:J55">
    <cfRule type="colorScale" priority="3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4:S22">
    <cfRule type="colorScale" priority="18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1">
    <cfRule type="colorScale" priority="18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5:S33">
    <cfRule type="cellIs" dxfId="91" priority="12" operator="lessThanOrEqual">
      <formula>0</formula>
    </cfRule>
    <cfRule type="colorScale" priority="18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6:S44">
    <cfRule type="cellIs" dxfId="90" priority="10" operator="lessThanOrEqual">
      <formula>0</formula>
    </cfRule>
    <cfRule type="colorScale" priority="18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47:S55">
    <cfRule type="cellIs" dxfId="89" priority="8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4:AA22">
    <cfRule type="colorScale" priority="19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1">
    <cfRule type="colorScale" priority="19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5:AA33">
    <cfRule type="cellIs" dxfId="88" priority="11" operator="lessThanOrEqual">
      <formula>0</formula>
    </cfRule>
    <cfRule type="colorScale" priority="19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6:AA44">
    <cfRule type="cellIs" dxfId="87" priority="9" operator="lessThanOrEqual">
      <formula>0</formula>
    </cfRule>
    <cfRule type="colorScale" priority="1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47:AA55"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8:J66">
    <cfRule type="colorScale" priority="218">
      <colorScale>
        <cfvo type="num" val="0"/>
        <cfvo type="percentile" val="50"/>
        <cfvo type="num" val="MAX($B$58:$J$66)"/>
        <color rgb="FFFF0000"/>
        <color rgb="FFFFEB84"/>
        <color rgb="FF00B050"/>
      </colorScale>
    </cfRule>
  </conditionalFormatting>
  <conditionalFormatting sqref="L58:S66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58:AA66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3"/>
  <sheetViews>
    <sheetView tabSelected="1" zoomScale="70" zoomScaleNormal="70" zoomScaleSheetLayoutView="75" workbookViewId="0">
      <selection activeCell="AB33" sqref="AB33"/>
    </sheetView>
  </sheetViews>
  <sheetFormatPr baseColWidth="10" defaultColWidth="11" defaultRowHeight="16"/>
  <cols>
    <col min="1" max="1" width="5.83203125" style="31" bestFit="1" customWidth="1"/>
    <col min="2" max="11" width="3.6640625" customWidth="1"/>
    <col min="12" max="12" width="4.83203125" customWidth="1"/>
    <col min="13" max="22" width="7.1640625" customWidth="1"/>
    <col min="23" max="23" width="5.33203125" customWidth="1"/>
    <col min="24" max="34" width="6.5" customWidth="1"/>
  </cols>
  <sheetData>
    <row r="1" spans="1:34" ht="21">
      <c r="A1" s="342" t="s">
        <v>207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</row>
    <row r="2" spans="1:34" ht="21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</row>
    <row r="3" spans="1:34" ht="21">
      <c r="A3" s="348" t="s">
        <v>196</v>
      </c>
      <c r="B3" s="348"/>
      <c r="C3" s="348"/>
      <c r="D3" s="348"/>
      <c r="E3" s="349">
        <f>'WL Prob'!P15</f>
        <v>0.36647482222602551</v>
      </c>
      <c r="F3" s="349"/>
      <c r="G3" s="349"/>
      <c r="H3" s="348" t="s">
        <v>197</v>
      </c>
      <c r="I3" s="348"/>
      <c r="J3" s="348"/>
      <c r="K3" s="348"/>
      <c r="L3" s="348"/>
      <c r="M3" s="349">
        <f>'WL Prob'!R15</f>
        <v>0.63352517777397443</v>
      </c>
      <c r="N3" s="349"/>
      <c r="O3" s="348" t="s">
        <v>68</v>
      </c>
      <c r="P3" s="348"/>
      <c r="Q3" s="348"/>
      <c r="R3" s="350">
        <f>Analysis!K2</f>
        <v>-5.3141792559054518E-3</v>
      </c>
      <c r="S3" s="350"/>
      <c r="T3" s="348" t="s">
        <v>198</v>
      </c>
      <c r="U3" s="348"/>
      <c r="V3" s="265">
        <v>1</v>
      </c>
      <c r="W3" s="348" t="s">
        <v>199</v>
      </c>
      <c r="X3" s="348"/>
      <c r="Y3" s="348"/>
      <c r="Z3" s="348"/>
      <c r="AA3" s="348"/>
      <c r="AB3" s="350">
        <f>Analysis!G2</f>
        <v>1.7141996132291351</v>
      </c>
      <c r="AC3" s="350"/>
      <c r="AD3" s="348" t="s">
        <v>200</v>
      </c>
      <c r="AE3" s="348"/>
      <c r="AF3" s="348"/>
      <c r="AG3" s="350" t="s">
        <v>201</v>
      </c>
      <c r="AH3" s="350"/>
    </row>
    <row r="4" spans="1:34" ht="21">
      <c r="A4" s="348" t="s">
        <v>63</v>
      </c>
      <c r="B4" s="348"/>
      <c r="C4" s="348"/>
      <c r="D4" s="348"/>
      <c r="E4" s="350" t="str">
        <f>Rules!B3</f>
        <v>Pay 3 to 2</v>
      </c>
      <c r="F4" s="350"/>
      <c r="G4" s="350"/>
      <c r="H4" s="350"/>
      <c r="I4" s="348" t="s">
        <v>202</v>
      </c>
      <c r="J4" s="348"/>
      <c r="K4" s="348"/>
      <c r="L4" s="350" t="str">
        <f>Rules!B4</f>
        <v>Stand</v>
      </c>
      <c r="M4" s="350"/>
      <c r="N4" s="351" t="s">
        <v>54</v>
      </c>
      <c r="O4" s="351"/>
      <c r="P4" s="350" t="str">
        <f>Rules!B6</f>
        <v>Any 2 Cards</v>
      </c>
      <c r="Q4" s="350"/>
      <c r="R4" s="348" t="s">
        <v>203</v>
      </c>
      <c r="S4" s="348"/>
      <c r="T4" s="348"/>
      <c r="U4" s="265" t="str">
        <f>Rules!B7</f>
        <v>Yes</v>
      </c>
      <c r="V4" s="348" t="s">
        <v>73</v>
      </c>
      <c r="W4" s="348"/>
      <c r="X4" s="348"/>
      <c r="Y4" s="348"/>
      <c r="Z4" s="265" t="str">
        <f>Rules!B9</f>
        <v>Yes</v>
      </c>
      <c r="AA4" s="264" t="s">
        <v>50</v>
      </c>
      <c r="AB4" s="350" t="str">
        <f>Rules!B10</f>
        <v>American</v>
      </c>
      <c r="AC4" s="350"/>
      <c r="AD4" s="348" t="s">
        <v>204</v>
      </c>
      <c r="AE4" s="348"/>
      <c r="AF4" s="265">
        <f>Rules!B11</f>
        <v>4</v>
      </c>
      <c r="AG4" s="352"/>
      <c r="AH4" s="353"/>
    </row>
    <row r="5" spans="1:34" ht="21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58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</row>
    <row r="6" spans="1:34">
      <c r="A6" s="344" t="str">
        <f>Rules!I2</f>
        <v>My Basic Strategy</v>
      </c>
      <c r="B6" s="344"/>
      <c r="C6" s="344"/>
      <c r="D6" s="344"/>
      <c r="E6" s="344"/>
      <c r="F6" s="344"/>
      <c r="G6" s="344"/>
      <c r="H6" s="344"/>
      <c r="I6" s="344"/>
      <c r="J6" s="344"/>
      <c r="K6" s="344"/>
      <c r="M6" s="345" t="s">
        <v>187</v>
      </c>
      <c r="N6" s="346"/>
      <c r="O6" s="346"/>
      <c r="P6" s="346"/>
      <c r="Q6" s="346"/>
      <c r="R6" s="346"/>
      <c r="S6" s="346"/>
      <c r="T6" s="346"/>
      <c r="U6" s="346"/>
      <c r="V6" s="347"/>
      <c r="X6" s="345" t="s">
        <v>153</v>
      </c>
      <c r="Y6" s="346"/>
      <c r="Z6" s="346"/>
      <c r="AA6" s="346"/>
      <c r="AB6" s="346"/>
      <c r="AC6" s="346"/>
      <c r="AD6" s="346"/>
      <c r="AE6" s="346"/>
      <c r="AF6" s="346"/>
      <c r="AG6" s="346"/>
      <c r="AH6" s="346"/>
    </row>
    <row r="7" spans="1:34">
      <c r="A7" s="180" t="str">
        <f>Rules!I3</f>
        <v>Hard</v>
      </c>
      <c r="B7" s="48" t="str">
        <f>Rules!J3</f>
        <v>A</v>
      </c>
      <c r="C7" s="48">
        <f>Rules!K3</f>
        <v>2</v>
      </c>
      <c r="D7" s="48">
        <f>Rules!L3</f>
        <v>3</v>
      </c>
      <c r="E7" s="48">
        <f>Rules!M3</f>
        <v>4</v>
      </c>
      <c r="F7" s="48">
        <f>Rules!N3</f>
        <v>5</v>
      </c>
      <c r="G7" s="48">
        <f>Rules!O3</f>
        <v>6</v>
      </c>
      <c r="H7" s="48">
        <f>Rules!P3</f>
        <v>7</v>
      </c>
      <c r="I7" s="48">
        <f>Rules!Q3</f>
        <v>8</v>
      </c>
      <c r="J7" s="48">
        <f>Rules!R3</f>
        <v>9</v>
      </c>
      <c r="K7" s="48">
        <f>Rules!S3</f>
        <v>10</v>
      </c>
      <c r="M7" s="184" t="s">
        <v>135</v>
      </c>
      <c r="N7" s="184" t="str">
        <f>'Strategy Summary'!B2</f>
        <v>1x2</v>
      </c>
      <c r="O7" s="184" t="str">
        <f>'Strategy Summary'!C2</f>
        <v>1x3</v>
      </c>
      <c r="P7" s="184" t="str">
        <f>'Strategy Summary'!D2</f>
        <v>1x4</v>
      </c>
      <c r="Q7" s="184" t="str">
        <f>'Strategy Summary'!E2</f>
        <v>1x5</v>
      </c>
      <c r="R7" s="184" t="str">
        <f>'Strategy Summary'!F2</f>
        <v>1x6</v>
      </c>
      <c r="S7" s="184" t="str">
        <f>'Strategy Summary'!G2</f>
        <v>1x7</v>
      </c>
      <c r="T7" s="184" t="str">
        <f>'Strategy Summary'!H2</f>
        <v>1x8</v>
      </c>
      <c r="U7" s="184" t="str">
        <f>'Strategy Summary'!I2</f>
        <v>1x9</v>
      </c>
      <c r="V7" s="184" t="str">
        <f>'Strategy Summary'!J2</f>
        <v>1x10</v>
      </c>
      <c r="X7" s="260" t="str">
        <f>ER!A2</f>
        <v>Hard</v>
      </c>
      <c r="Y7" s="261" t="str">
        <f>ER!B2</f>
        <v>Ace</v>
      </c>
      <c r="Z7" s="261">
        <f>ER!C2</f>
        <v>2</v>
      </c>
      <c r="AA7" s="261">
        <f>ER!D2</f>
        <v>3</v>
      </c>
      <c r="AB7" s="261">
        <f>ER!E2</f>
        <v>4</v>
      </c>
      <c r="AC7" s="261">
        <f>ER!F2</f>
        <v>5</v>
      </c>
      <c r="AD7" s="261">
        <f>ER!G2</f>
        <v>6</v>
      </c>
      <c r="AE7" s="261">
        <f>ER!H2</f>
        <v>7</v>
      </c>
      <c r="AF7" s="261">
        <f>ER!I2</f>
        <v>8</v>
      </c>
      <c r="AG7" s="262">
        <f>ER!J2</f>
        <v>9</v>
      </c>
      <c r="AH7" s="187">
        <f>ER!K2</f>
        <v>10</v>
      </c>
    </row>
    <row r="8" spans="1:34">
      <c r="A8" s="180" t="str">
        <f>Rules!I4</f>
        <v>5-8</v>
      </c>
      <c r="B8" s="49" t="str">
        <f>Rules!J4</f>
        <v>H</v>
      </c>
      <c r="C8" s="49" t="str">
        <f>Rules!K4</f>
        <v>H</v>
      </c>
      <c r="D8" s="49" t="str">
        <f>Rules!L4</f>
        <v>H</v>
      </c>
      <c r="E8" s="49" t="str">
        <f>Rules!M4</f>
        <v>H</v>
      </c>
      <c r="F8" s="49" t="str">
        <f>Rules!N4</f>
        <v>H</v>
      </c>
      <c r="G8" s="49" t="str">
        <f>Rules!O4</f>
        <v>H</v>
      </c>
      <c r="H8" s="49" t="str">
        <f>Rules!P4</f>
        <v>H</v>
      </c>
      <c r="I8" s="49" t="str">
        <f>Rules!Q4</f>
        <v>H</v>
      </c>
      <c r="J8" s="49" t="str">
        <f>Rules!R4</f>
        <v>H</v>
      </c>
      <c r="K8" s="49" t="str">
        <f>Rules!S4</f>
        <v>H</v>
      </c>
      <c r="M8" s="184">
        <f>'Strategy Summary'!A3</f>
        <v>2</v>
      </c>
      <c r="N8" s="1">
        <f>'Strategy Summary'!B3</f>
        <v>-0.13516671841835581</v>
      </c>
      <c r="O8" s="1">
        <f>'Strategy Summary'!C3</f>
        <v>0.19362454637667792</v>
      </c>
      <c r="P8" s="1">
        <f>'Strategy Summary'!D3</f>
        <v>0.53865738005464125</v>
      </c>
      <c r="Q8" s="1">
        <f>'Strategy Summary'!E3</f>
        <v>0.87943953476057324</v>
      </c>
      <c r="R8" s="1">
        <f>'Strategy Summary'!F3</f>
        <v>1.2103110596378936</v>
      </c>
      <c r="S8" s="1">
        <f>'Strategy Summary'!G3</f>
        <v>1.5306355397481486</v>
      </c>
      <c r="T8" s="1">
        <f>'Strategy Summary'!H3</f>
        <v>1.8416943158720667</v>
      </c>
      <c r="U8" s="1">
        <f>'Strategy Summary'!I3</f>
        <v>2.1453571756687975</v>
      </c>
      <c r="V8" s="1">
        <f>'Strategy Summary'!J3</f>
        <v>2.443465836355486</v>
      </c>
      <c r="X8" s="187">
        <f>ER!A3</f>
        <v>5</v>
      </c>
      <c r="Y8" s="34">
        <f>ER!B3</f>
        <v>-0.27857459755181968</v>
      </c>
      <c r="Z8" s="34">
        <f>ER!C3</f>
        <v>-0.12821556706374745</v>
      </c>
      <c r="AA8" s="34">
        <f>ER!D3</f>
        <v>-9.5310227261489883E-2</v>
      </c>
      <c r="AB8" s="34">
        <f>ER!E3</f>
        <v>-6.1479464199694238E-2</v>
      </c>
      <c r="AC8" s="34">
        <f>ER!F3</f>
        <v>-2.397897039185962E-2</v>
      </c>
      <c r="AD8" s="34">
        <f>ER!G3</f>
        <v>-1.1863378384401623E-3</v>
      </c>
      <c r="AE8" s="34">
        <f>ER!H3</f>
        <v>-0.11944744188414852</v>
      </c>
      <c r="AF8" s="34">
        <f>ER!I3</f>
        <v>-0.18809330390318524</v>
      </c>
      <c r="AG8" s="34">
        <f>ER!J3</f>
        <v>-0.26661505335795899</v>
      </c>
      <c r="AH8" s="34">
        <f>ER!K3</f>
        <v>-0.31341164336497107</v>
      </c>
    </row>
    <row r="9" spans="1:34">
      <c r="A9" s="180">
        <f>Rules!I5</f>
        <v>9</v>
      </c>
      <c r="B9" s="49" t="str">
        <f>Rules!J5</f>
        <v>H</v>
      </c>
      <c r="C9" s="49" t="str">
        <f>Rules!K5</f>
        <v>H</v>
      </c>
      <c r="D9" s="49" t="str">
        <f>Rules!L5</f>
        <v>D</v>
      </c>
      <c r="E9" s="49" t="str">
        <f>Rules!M5</f>
        <v>D</v>
      </c>
      <c r="F9" s="49" t="str">
        <f>Rules!N5</f>
        <v>D</v>
      </c>
      <c r="G9" s="49" t="str">
        <f>Rules!O5</f>
        <v>D</v>
      </c>
      <c r="H9" s="49" t="str">
        <f>Rules!P5</f>
        <v>H</v>
      </c>
      <c r="I9" s="49" t="str">
        <f>Rules!Q5</f>
        <v>H</v>
      </c>
      <c r="J9" s="49" t="str">
        <f>Rules!R5</f>
        <v>H</v>
      </c>
      <c r="K9" s="49" t="str">
        <f>Rules!S5</f>
        <v>H</v>
      </c>
      <c r="M9" s="184">
        <f>'Strategy Summary'!A4</f>
        <v>3</v>
      </c>
      <c r="N9" s="1">
        <f>'Strategy Summary'!B4</f>
        <v>-0.20562901474762829</v>
      </c>
      <c r="O9" s="1">
        <f>'Strategy Summary'!C4</f>
        <v>0.2852161613089681</v>
      </c>
      <c r="P9" s="1">
        <f>'Strategy Summary'!D4</f>
        <v>0.77822501341977857</v>
      </c>
      <c r="Q9" s="1">
        <f>'Strategy Summary'!E4</f>
        <v>1.2564541972515686</v>
      </c>
      <c r="R9" s="1">
        <f>'Strategy Summary'!F4</f>
        <v>1.718125348605855</v>
      </c>
      <c r="S9" s="1">
        <f>'Strategy Summary'!G4</f>
        <v>2.1648634827590136</v>
      </c>
      <c r="T9" s="1">
        <f>'Strategy Summary'!H4</f>
        <v>2.5992930658829154</v>
      </c>
      <c r="U9" s="1">
        <f>'Strategy Summary'!I4</f>
        <v>3.0241682673160586</v>
      </c>
      <c r="V9" s="1">
        <f>'Strategy Summary'!J4</f>
        <v>3.4419593382465941</v>
      </c>
      <c r="X9" s="187">
        <f>ER!A4</f>
        <v>6</v>
      </c>
      <c r="Y9" s="34">
        <f>ER!B4</f>
        <v>-0.30414663097569933</v>
      </c>
      <c r="Z9" s="34">
        <f>ER!C4</f>
        <v>-0.14075911746001987</v>
      </c>
      <c r="AA9" s="34">
        <f>ER!D4</f>
        <v>-0.10729107800860836</v>
      </c>
      <c r="AB9" s="34">
        <f>ER!E4</f>
        <v>-7.2917141926387305E-2</v>
      </c>
      <c r="AC9" s="34">
        <f>ER!F4</f>
        <v>-3.4915973330102178E-2</v>
      </c>
      <c r="AD9" s="34">
        <f>ER!G4</f>
        <v>-1.3005835529874294E-2</v>
      </c>
      <c r="AE9" s="34">
        <f>ER!H4</f>
        <v>-0.15193270723669944</v>
      </c>
      <c r="AF9" s="34">
        <f>ER!I4</f>
        <v>-0.21724188132078476</v>
      </c>
      <c r="AG9" s="34">
        <f>ER!J4</f>
        <v>-0.29264070019772598</v>
      </c>
      <c r="AH9" s="34">
        <f>ER!K4</f>
        <v>-0.33774944037840804</v>
      </c>
    </row>
    <row r="10" spans="1:34">
      <c r="A10" s="180">
        <f>Rules!I6</f>
        <v>10</v>
      </c>
      <c r="B10" s="49" t="str">
        <f>Rules!J6</f>
        <v>H</v>
      </c>
      <c r="C10" s="49" t="str">
        <f>Rules!K6</f>
        <v>D</v>
      </c>
      <c r="D10" s="49" t="str">
        <f>Rules!L6</f>
        <v>D</v>
      </c>
      <c r="E10" s="49" t="str">
        <f>Rules!M6</f>
        <v>D</v>
      </c>
      <c r="F10" s="49" t="str">
        <f>Rules!N6</f>
        <v>D</v>
      </c>
      <c r="G10" s="49" t="str">
        <f>Rules!O6</f>
        <v>D</v>
      </c>
      <c r="H10" s="49" t="str">
        <f>Rules!P6</f>
        <v>D</v>
      </c>
      <c r="I10" s="49" t="str">
        <f>Rules!Q6</f>
        <v>D</v>
      </c>
      <c r="J10" s="49" t="str">
        <f>Rules!R6</f>
        <v>D</v>
      </c>
      <c r="K10" s="49" t="str">
        <f>Rules!S6</f>
        <v>H</v>
      </c>
      <c r="M10" s="184">
        <f>'Strategy Summary'!A5</f>
        <v>4</v>
      </c>
      <c r="N10" s="1">
        <f>'Strategy Summary'!B5</f>
        <v>-0.2779969285375512</v>
      </c>
      <c r="O10" s="1">
        <f>'Strategy Summary'!C5</f>
        <v>0.3733581140950073</v>
      </c>
      <c r="P10" s="1">
        <f>'Strategy Summary'!D5</f>
        <v>0.99860734014210895</v>
      </c>
      <c r="Q10" s="1">
        <f>'Strategy Summary'!E5</f>
        <v>1.5938320037731044</v>
      </c>
      <c r="R10" s="1">
        <f>'Strategy Summary'!F5</f>
        <v>2.1651891805205956</v>
      </c>
      <c r="S10" s="1">
        <f>'Strategy Summary'!G5</f>
        <v>2.717913800333017</v>
      </c>
      <c r="T10" s="1">
        <f>'Strategy Summary'!H5</f>
        <v>3.2562675026941577</v>
      </c>
      <c r="U10" s="1">
        <f>'Strategy Summary'!I5</f>
        <v>3.7838066752929436</v>
      </c>
      <c r="V10" s="1">
        <f>'Strategy Summary'!J5</f>
        <v>4.303442616780405</v>
      </c>
      <c r="X10" s="187">
        <f>ER!A5</f>
        <v>7</v>
      </c>
      <c r="Y10" s="34">
        <f>ER!B5</f>
        <v>-0.31007165033163697</v>
      </c>
      <c r="Z10" s="34">
        <f>ER!C5</f>
        <v>-0.10918342786661633</v>
      </c>
      <c r="AA10" s="34">
        <f>ER!D5</f>
        <v>-7.658298190446361E-2</v>
      </c>
      <c r="AB10" s="34">
        <f>ER!E5</f>
        <v>-4.3021794004341876E-2</v>
      </c>
      <c r="AC10" s="34">
        <f>ER!F5</f>
        <v>-7.2713609029408845E-3</v>
      </c>
      <c r="AD10" s="34">
        <f>ER!G5</f>
        <v>2.9185342353860864E-2</v>
      </c>
      <c r="AE10" s="34">
        <f>ER!H5</f>
        <v>-6.8807799580427764E-2</v>
      </c>
      <c r="AF10" s="34">
        <f>ER!I5</f>
        <v>-0.21060476872434969</v>
      </c>
      <c r="AG10" s="34">
        <f>ER!J5</f>
        <v>-0.28536544048687656</v>
      </c>
      <c r="AH10" s="34">
        <f>ER!K5</f>
        <v>-0.31905479139833842</v>
      </c>
    </row>
    <row r="11" spans="1:34">
      <c r="A11" s="180">
        <f>Rules!I7</f>
        <v>11</v>
      </c>
      <c r="B11" s="49" t="str">
        <f>Rules!J7</f>
        <v>H</v>
      </c>
      <c r="C11" s="49" t="str">
        <f>Rules!K7</f>
        <v>D</v>
      </c>
      <c r="D11" s="49" t="str">
        <f>Rules!L7</f>
        <v>D</v>
      </c>
      <c r="E11" s="49" t="str">
        <f>Rules!M7</f>
        <v>D</v>
      </c>
      <c r="F11" s="49" t="str">
        <f>Rules!N7</f>
        <v>D</v>
      </c>
      <c r="G11" s="49" t="str">
        <f>Rules!O7</f>
        <v>D</v>
      </c>
      <c r="H11" s="49" t="str">
        <f>Rules!P7</f>
        <v>D</v>
      </c>
      <c r="I11" s="49" t="str">
        <f>Rules!Q7</f>
        <v>D</v>
      </c>
      <c r="J11" s="49" t="str">
        <f>Rules!R7</f>
        <v>D</v>
      </c>
      <c r="K11" s="49" t="str">
        <f>Rules!S7</f>
        <v>D</v>
      </c>
      <c r="M11" s="345" t="s">
        <v>188</v>
      </c>
      <c r="N11" s="346"/>
      <c r="O11" s="346"/>
      <c r="P11" s="346"/>
      <c r="Q11" s="346"/>
      <c r="R11" s="346"/>
      <c r="S11" s="346"/>
      <c r="T11" s="346"/>
      <c r="U11" s="346"/>
      <c r="V11" s="347"/>
      <c r="X11" s="187">
        <f>ER!A6</f>
        <v>8</v>
      </c>
      <c r="Y11" s="34">
        <f>ER!B6</f>
        <v>-0.1970288105741636</v>
      </c>
      <c r="Z11" s="34">
        <f>ER!C6</f>
        <v>-2.1798188008805668E-2</v>
      </c>
      <c r="AA11" s="34">
        <f>ER!D6</f>
        <v>8.0052625306546825E-3</v>
      </c>
      <c r="AB11" s="34">
        <f>ER!E6</f>
        <v>3.8784473277208811E-2</v>
      </c>
      <c r="AC11" s="34">
        <f>ER!F6</f>
        <v>7.0804635983033826E-2</v>
      </c>
      <c r="AD11" s="34">
        <f>ER!G6</f>
        <v>0.11496015009622321</v>
      </c>
      <c r="AE11" s="34">
        <f>ER!H6</f>
        <v>8.2207439363742862E-2</v>
      </c>
      <c r="AF11" s="34">
        <f>ER!I6</f>
        <v>-5.9898275658656304E-2</v>
      </c>
      <c r="AG11" s="34">
        <f>ER!J6</f>
        <v>-0.21018633199821757</v>
      </c>
      <c r="AH11" s="34">
        <f>ER!K6</f>
        <v>-0.24937508055334259</v>
      </c>
    </row>
    <row r="12" spans="1:34">
      <c r="A12" s="180">
        <f>Rules!I8</f>
        <v>12</v>
      </c>
      <c r="B12" s="49" t="str">
        <f>Rules!J8</f>
        <v>H</v>
      </c>
      <c r="C12" s="49" t="str">
        <f>Rules!K8</f>
        <v>H</v>
      </c>
      <c r="D12" s="49" t="str">
        <f>Rules!L8</f>
        <v>H</v>
      </c>
      <c r="E12" s="49" t="str">
        <f>Rules!M8</f>
        <v>S</v>
      </c>
      <c r="F12" s="49" t="str">
        <f>Rules!N8</f>
        <v>S</v>
      </c>
      <c r="G12" s="49" t="str">
        <f>Rules!O8</f>
        <v>S</v>
      </c>
      <c r="H12" s="49" t="str">
        <f>Rules!P8</f>
        <v>H</v>
      </c>
      <c r="I12" s="49" t="str">
        <f>Rules!Q8</f>
        <v>H</v>
      </c>
      <c r="J12" s="49" t="str">
        <f>Rules!R8</f>
        <v>H</v>
      </c>
      <c r="K12" s="49" t="str">
        <f>Rules!S8</f>
        <v>H</v>
      </c>
      <c r="M12" s="184" t="s">
        <v>135</v>
      </c>
      <c r="N12" s="184" t="str">
        <f>'Strategy Summary'!B13</f>
        <v>1x2</v>
      </c>
      <c r="O12" s="184" t="str">
        <f>'Strategy Summary'!C13</f>
        <v>1x3</v>
      </c>
      <c r="P12" s="184" t="str">
        <f>'Strategy Summary'!D13</f>
        <v>1x4</v>
      </c>
      <c r="Q12" s="184" t="str">
        <f>'Strategy Summary'!E13</f>
        <v>1x5</v>
      </c>
      <c r="R12" s="184" t="str">
        <f>'Strategy Summary'!F13</f>
        <v>1x6</v>
      </c>
      <c r="S12" s="184" t="str">
        <f>'Strategy Summary'!G13</f>
        <v>1x7</v>
      </c>
      <c r="T12" s="184" t="str">
        <f>'Strategy Summary'!H13</f>
        <v>1x8</v>
      </c>
      <c r="U12" s="184" t="str">
        <f>'Strategy Summary'!I13</f>
        <v>1x9</v>
      </c>
      <c r="V12" s="184" t="str">
        <f>'Strategy Summary'!J13</f>
        <v>1x10</v>
      </c>
      <c r="X12" s="187">
        <f>ER!A7</f>
        <v>9</v>
      </c>
      <c r="Y12" s="34">
        <f>ER!B7</f>
        <v>-6.5680778778066204E-2</v>
      </c>
      <c r="Z12" s="34">
        <f>ER!C7</f>
        <v>7.4446037576340524E-2</v>
      </c>
      <c r="AA12" s="34">
        <f>ER!D7</f>
        <v>0.12081635332999649</v>
      </c>
      <c r="AB12" s="34">
        <f>ER!E7</f>
        <v>0.18194893405242166</v>
      </c>
      <c r="AC12" s="34">
        <f>ER!F7</f>
        <v>0.24305722487303633</v>
      </c>
      <c r="AD12" s="34">
        <f>ER!G7</f>
        <v>0.31705474570166692</v>
      </c>
      <c r="AE12" s="34">
        <f>ER!H7</f>
        <v>0.17186785993695267</v>
      </c>
      <c r="AF12" s="34">
        <f>ER!I7</f>
        <v>9.8376217435392516E-2</v>
      </c>
      <c r="AG12" s="34">
        <f>ER!J7</f>
        <v>-5.2178053462651669E-2</v>
      </c>
      <c r="AH12" s="34">
        <f>ER!K7</f>
        <v>-0.15295298487455075</v>
      </c>
    </row>
    <row r="13" spans="1:34">
      <c r="A13" s="180">
        <f>Rules!I9</f>
        <v>13</v>
      </c>
      <c r="B13" s="49" t="str">
        <f>Rules!J9</f>
        <v>H</v>
      </c>
      <c r="C13" s="49" t="str">
        <f>Rules!K9</f>
        <v>S</v>
      </c>
      <c r="D13" s="49" t="str">
        <f>Rules!L9</f>
        <v>S</v>
      </c>
      <c r="E13" s="49" t="str">
        <f>Rules!M9</f>
        <v>S</v>
      </c>
      <c r="F13" s="49" t="str">
        <f>Rules!N9</f>
        <v>S</v>
      </c>
      <c r="G13" s="49" t="str">
        <f>Rules!O9</f>
        <v>S</v>
      </c>
      <c r="H13" s="49" t="str">
        <f>Rules!P9</f>
        <v>H</v>
      </c>
      <c r="I13" s="49" t="str">
        <f>Rules!Q9</f>
        <v>H</v>
      </c>
      <c r="J13" s="49" t="str">
        <f>Rules!R9</f>
        <v>H</v>
      </c>
      <c r="K13" s="49" t="str">
        <f>Rules!S9</f>
        <v>H</v>
      </c>
      <c r="M13" s="184">
        <f>'Strategy Summary'!A14</f>
        <v>2</v>
      </c>
      <c r="N13" s="1">
        <f>'Strategy Summary'!B14</f>
        <v>0.27189060105121748</v>
      </c>
      <c r="O13" s="1">
        <f>'Strategy Summary'!C14</f>
        <v>0.39964804599454917</v>
      </c>
      <c r="P13" s="1">
        <f>'Strategy Summary'!D14</f>
        <v>0.46000393054712801</v>
      </c>
      <c r="Q13" s="1">
        <f>'Strategy Summary'!E14</f>
        <v>0.491168374754479</v>
      </c>
      <c r="R13" s="1">
        <f>'Strategy Summary'!F14</f>
        <v>0.50807081713119251</v>
      </c>
      <c r="S13" s="1">
        <f>'Strategy Summary'!G14</f>
        <v>0.5174946270876607</v>
      </c>
      <c r="T13" s="1">
        <f>'Strategy Summary'!H14</f>
        <v>0.52283181872738438</v>
      </c>
      <c r="U13" s="1">
        <f>'Strategy Summary'!I14</f>
        <v>0.52588179088554787</v>
      </c>
      <c r="V13" s="1">
        <f>'Strategy Summary'!J14</f>
        <v>0.52763372995006763</v>
      </c>
      <c r="X13" s="187">
        <f>ER!A8</f>
        <v>10</v>
      </c>
      <c r="Y13" s="34">
        <f>ER!B8</f>
        <v>8.1449707945275923E-2</v>
      </c>
      <c r="Z13" s="34">
        <f>ER!C8</f>
        <v>0.3589394124422991</v>
      </c>
      <c r="AA13" s="34">
        <f>ER!D8</f>
        <v>0.40932067017593915</v>
      </c>
      <c r="AB13" s="34">
        <f>ER!E8</f>
        <v>0.460940243794354</v>
      </c>
      <c r="AC13" s="34">
        <f>ER!F8</f>
        <v>0.51251710900326775</v>
      </c>
      <c r="AD13" s="34">
        <f>ER!G8</f>
        <v>0.57559016859776857</v>
      </c>
      <c r="AE13" s="34">
        <f>ER!H8</f>
        <v>0.39241245528243773</v>
      </c>
      <c r="AF13" s="34">
        <f>ER!I8</f>
        <v>0.28663571688628381</v>
      </c>
      <c r="AG13" s="34">
        <f>ER!J8</f>
        <v>0.1443283683807712</v>
      </c>
      <c r="AH13" s="34">
        <f>ER!K8</f>
        <v>2.5308523040868145E-2</v>
      </c>
    </row>
    <row r="14" spans="1:34">
      <c r="A14" s="180">
        <f>Rules!I10</f>
        <v>14</v>
      </c>
      <c r="B14" s="49" t="str">
        <f>Rules!J10</f>
        <v>H</v>
      </c>
      <c r="C14" s="49" t="str">
        <f>Rules!K10</f>
        <v>S</v>
      </c>
      <c r="D14" s="49" t="str">
        <f>Rules!L10</f>
        <v>S</v>
      </c>
      <c r="E14" s="49" t="str">
        <f>Rules!M10</f>
        <v>S</v>
      </c>
      <c r="F14" s="49" t="str">
        <f>Rules!N10</f>
        <v>S</v>
      </c>
      <c r="G14" s="49" t="str">
        <f>Rules!O10</f>
        <v>S</v>
      </c>
      <c r="H14" s="49" t="str">
        <f>Rules!P10</f>
        <v>H</v>
      </c>
      <c r="I14" s="49" t="str">
        <f>Rules!Q10</f>
        <v>H</v>
      </c>
      <c r="J14" s="49" t="str">
        <f>Rules!R10</f>
        <v>H</v>
      </c>
      <c r="K14" s="49" t="str">
        <f>Rules!S10</f>
        <v>H</v>
      </c>
      <c r="M14" s="184">
        <f>'Strategy Summary'!A15</f>
        <v>3</v>
      </c>
      <c r="N14" s="1">
        <f>'Strategy Summary'!B15</f>
        <v>0.42989541739408327</v>
      </c>
      <c r="O14" s="1">
        <f>'Strategy Summary'!C15</f>
        <v>0.57326302942013274</v>
      </c>
      <c r="P14" s="1">
        <f>'Strategy Summary'!D15</f>
        <v>0.6372554672971299</v>
      </c>
      <c r="Q14" s="1">
        <f>'Strategy Summary'!E15</f>
        <v>0.66912404926249169</v>
      </c>
      <c r="R14" s="1">
        <f>'Strategy Summary'!F15</f>
        <v>0.68603950893904575</v>
      </c>
      <c r="S14" s="1">
        <f>'Strategy Summary'!G15</f>
        <v>0.69535221617093679</v>
      </c>
      <c r="T14" s="1">
        <f>'Strategy Summary'!H15</f>
        <v>0.70058788862316024</v>
      </c>
      <c r="U14" s="1">
        <f>'Strategy Summary'!I15</f>
        <v>0.70356712923637033</v>
      </c>
      <c r="V14" s="1">
        <f>'Strategy Summary'!J15</f>
        <v>0.70527422195029088</v>
      </c>
      <c r="X14" s="187">
        <f>ER!A9</f>
        <v>11</v>
      </c>
      <c r="Y14" s="34">
        <f>ER!B9</f>
        <v>0.14300128216153027</v>
      </c>
      <c r="Z14" s="34">
        <f>ER!C9</f>
        <v>0.47064092333946889</v>
      </c>
      <c r="AA14" s="34">
        <f>ER!D9</f>
        <v>0.51779525312221675</v>
      </c>
      <c r="AB14" s="34">
        <f>ER!E9</f>
        <v>0.56604055041797607</v>
      </c>
      <c r="AC14" s="34">
        <f>ER!F9</f>
        <v>0.61469901790902803</v>
      </c>
      <c r="AD14" s="34">
        <f>ER!G9</f>
        <v>0.66738009490756944</v>
      </c>
      <c r="AE14" s="34">
        <f>ER!H9</f>
        <v>0.46288894886429077</v>
      </c>
      <c r="AF14" s="34">
        <f>ER!I9</f>
        <v>0.35069259087031501</v>
      </c>
      <c r="AG14" s="34">
        <f>ER!J9</f>
        <v>0.22778342315245487</v>
      </c>
      <c r="AH14" s="34">
        <f>ER!K9</f>
        <v>0.1796887274111463</v>
      </c>
    </row>
    <row r="15" spans="1:34">
      <c r="A15" s="180">
        <f>Rules!I11</f>
        <v>15</v>
      </c>
      <c r="B15" s="49" t="str">
        <f>Rules!J11</f>
        <v>H</v>
      </c>
      <c r="C15" s="49" t="str">
        <f>Rules!K11</f>
        <v>S</v>
      </c>
      <c r="D15" s="49" t="str">
        <f>Rules!L11</f>
        <v>S</v>
      </c>
      <c r="E15" s="49" t="str">
        <f>Rules!M11</f>
        <v>S</v>
      </c>
      <c r="F15" s="49" t="str">
        <f>Rules!N11</f>
        <v>S</v>
      </c>
      <c r="G15" s="49" t="str">
        <f>Rules!O11</f>
        <v>S</v>
      </c>
      <c r="H15" s="49" t="str">
        <f>Rules!P11</f>
        <v>H</v>
      </c>
      <c r="I15" s="49" t="str">
        <f>Rules!Q11</f>
        <v>H</v>
      </c>
      <c r="J15" s="49" t="str">
        <f>Rules!R11</f>
        <v>H</v>
      </c>
      <c r="K15" s="49" t="str">
        <f>Rules!S11</f>
        <v>R</v>
      </c>
      <c r="M15" s="184">
        <f>'Strategy Summary'!A16</f>
        <v>4</v>
      </c>
      <c r="N15" s="1">
        <f>'Strategy Summary'!B16</f>
        <v>0.52417856530695961</v>
      </c>
      <c r="O15" s="1">
        <f>'Strategy Summary'!C16</f>
        <v>0.67672313201791257</v>
      </c>
      <c r="P15" s="1">
        <f>'Strategy Summary'!D16</f>
        <v>0.74089942086568805</v>
      </c>
      <c r="Q15" s="1">
        <f>'Strategy Summary'!E16</f>
        <v>0.77162922319772398</v>
      </c>
      <c r="R15" s="1">
        <f>'Strategy Summary'!F16</f>
        <v>0.78755825108152455</v>
      </c>
      <c r="S15" s="1">
        <f>'Strategy Summary'!G16</f>
        <v>0.79620654641186206</v>
      </c>
      <c r="T15" s="1">
        <f>'Strategy Summary'!H16</f>
        <v>0.80102937424973009</v>
      </c>
      <c r="U15" s="1">
        <f>'Strategy Summary'!I16</f>
        <v>0.8037607948736003</v>
      </c>
      <c r="V15" s="1">
        <f>'Strategy Summary'!J16</f>
        <v>0.80532162017168629</v>
      </c>
      <c r="X15" s="187">
        <f>ER!A10</f>
        <v>12</v>
      </c>
      <c r="Y15" s="34">
        <f>ER!B10</f>
        <v>-0.35054034044008009</v>
      </c>
      <c r="Z15" s="34">
        <f>ER!C10</f>
        <v>-0.25338998596663809</v>
      </c>
      <c r="AA15" s="34">
        <f>ER!D10</f>
        <v>-0.2336908997980866</v>
      </c>
      <c r="AB15" s="34">
        <f>ER!E10</f>
        <v>-0.21106310899491437</v>
      </c>
      <c r="AC15" s="34">
        <f>ER!F10</f>
        <v>-0.16719266083547524</v>
      </c>
      <c r="AD15" s="34">
        <f>ER!G10</f>
        <v>-0.1536990158300045</v>
      </c>
      <c r="AE15" s="34">
        <f>ER!H10</f>
        <v>-0.21284771451731424</v>
      </c>
      <c r="AF15" s="34">
        <f>ER!I10</f>
        <v>-0.27157480502428616</v>
      </c>
      <c r="AG15" s="34">
        <f>ER!J10</f>
        <v>-0.3400132806089356</v>
      </c>
      <c r="AH15" s="34">
        <f>ER!K10</f>
        <v>-0.38104299284808768</v>
      </c>
    </row>
    <row r="16" spans="1:34">
      <c r="A16" s="180">
        <f>Rules!I12</f>
        <v>16</v>
      </c>
      <c r="B16" s="49" t="str">
        <f>Rules!J12</f>
        <v>H</v>
      </c>
      <c r="C16" s="49" t="str">
        <f>Rules!K12</f>
        <v>S</v>
      </c>
      <c r="D16" s="49" t="str">
        <f>Rules!L12</f>
        <v>S</v>
      </c>
      <c r="E16" s="49" t="str">
        <f>Rules!M12</f>
        <v>S</v>
      </c>
      <c r="F16" s="49" t="str">
        <f>Rules!N12</f>
        <v>S</v>
      </c>
      <c r="G16" s="49" t="str">
        <f>Rules!O12</f>
        <v>S</v>
      </c>
      <c r="H16" s="49" t="str">
        <f>Rules!P12</f>
        <v>H</v>
      </c>
      <c r="I16" s="49" t="str">
        <f>Rules!Q12</f>
        <v>H</v>
      </c>
      <c r="J16" s="49" t="str">
        <f>Rules!R12</f>
        <v>R</v>
      </c>
      <c r="K16" s="49" t="str">
        <f>Rules!S12</f>
        <v>R</v>
      </c>
      <c r="M16" s="345" t="s">
        <v>175</v>
      </c>
      <c r="N16" s="346"/>
      <c r="O16" s="346"/>
      <c r="P16" s="346"/>
      <c r="Q16" s="346"/>
      <c r="R16" s="346"/>
      <c r="S16" s="346"/>
      <c r="T16" s="346"/>
      <c r="U16" s="346"/>
      <c r="V16" s="347"/>
      <c r="X16" s="187">
        <f>ER!A11</f>
        <v>13</v>
      </c>
      <c r="Y16" s="34">
        <f>ER!B11</f>
        <v>-0.3969303161229315</v>
      </c>
      <c r="Z16" s="34">
        <f>ER!C11</f>
        <v>-0.29278372720927726</v>
      </c>
      <c r="AA16" s="34">
        <f>ER!D11</f>
        <v>-0.2522502292357135</v>
      </c>
      <c r="AB16" s="34">
        <f>ER!E11</f>
        <v>-0.21106310899491437</v>
      </c>
      <c r="AC16" s="34">
        <f>ER!F11</f>
        <v>-0.16719266083547524</v>
      </c>
      <c r="AD16" s="34">
        <f>ER!G11</f>
        <v>-0.1536990158300045</v>
      </c>
      <c r="AE16" s="34">
        <f>ER!H11</f>
        <v>-0.26907287776607752</v>
      </c>
      <c r="AF16" s="34">
        <f>ER!I11</f>
        <v>-0.32360517609397998</v>
      </c>
      <c r="AG16" s="34">
        <f>ER!J11</f>
        <v>-0.38715518913686875</v>
      </c>
      <c r="AH16" s="34">
        <f>ER!K11</f>
        <v>-0.42525420764465277</v>
      </c>
    </row>
    <row r="17" spans="1:34">
      <c r="A17" s="180" t="str">
        <f>Rules!I13</f>
        <v>17-21</v>
      </c>
      <c r="B17" s="49" t="str">
        <f>Rules!J13</f>
        <v>S</v>
      </c>
      <c r="C17" s="49" t="str">
        <f>Rules!K13</f>
        <v>S</v>
      </c>
      <c r="D17" s="49" t="str">
        <f>Rules!L13</f>
        <v>S</v>
      </c>
      <c r="E17" s="49" t="str">
        <f>Rules!M13</f>
        <v>S</v>
      </c>
      <c r="F17" s="49" t="str">
        <f>Rules!N13</f>
        <v>S</v>
      </c>
      <c r="G17" s="49" t="str">
        <f>Rules!O13</f>
        <v>S</v>
      </c>
      <c r="H17" s="49" t="str">
        <f>Rules!P13</f>
        <v>S</v>
      </c>
      <c r="I17" s="49" t="str">
        <f>Rules!Q13</f>
        <v>S</v>
      </c>
      <c r="J17" s="49" t="str">
        <f>Rules!R13</f>
        <v>S</v>
      </c>
      <c r="K17" s="49" t="str">
        <f>Rules!S13</f>
        <v>S</v>
      </c>
      <c r="M17" s="184" t="s">
        <v>135</v>
      </c>
      <c r="N17" s="184" t="str">
        <f>'Strategy Summary'!B24</f>
        <v>1x2</v>
      </c>
      <c r="O17" s="184" t="str">
        <f>'Strategy Summary'!C24</f>
        <v>1x3</v>
      </c>
      <c r="P17" s="184" t="str">
        <f>'Strategy Summary'!D24</f>
        <v>1x4</v>
      </c>
      <c r="Q17" s="184" t="str">
        <f>'Strategy Summary'!E24</f>
        <v>1x5</v>
      </c>
      <c r="R17" s="184" t="str">
        <f>'Strategy Summary'!F24</f>
        <v>1x6</v>
      </c>
      <c r="S17" s="184" t="str">
        <f>'Strategy Summary'!G24</f>
        <v>1x7</v>
      </c>
      <c r="T17" s="184" t="str">
        <f>'Strategy Summary'!H24</f>
        <v>1x8</v>
      </c>
      <c r="U17" s="184" t="str">
        <f>'Strategy Summary'!I24</f>
        <v>1x9</v>
      </c>
      <c r="V17" s="184" t="str">
        <f>'Strategy Summary'!J24</f>
        <v>1x10</v>
      </c>
      <c r="X17" s="187">
        <f>ER!A12</f>
        <v>14</v>
      </c>
      <c r="Y17" s="34">
        <f>ER!B12</f>
        <v>-0.44000672211415065</v>
      </c>
      <c r="Z17" s="34">
        <f>ER!C12</f>
        <v>-0.29278372720927726</v>
      </c>
      <c r="AA17" s="34">
        <f>ER!D12</f>
        <v>-0.2522502292357135</v>
      </c>
      <c r="AB17" s="34">
        <f>ER!E12</f>
        <v>-0.21106310899491437</v>
      </c>
      <c r="AC17" s="34">
        <f>ER!F12</f>
        <v>-0.16719266083547524</v>
      </c>
      <c r="AD17" s="34">
        <f>ER!G12</f>
        <v>-0.1536990158300045</v>
      </c>
      <c r="AE17" s="34">
        <f>ER!H12</f>
        <v>-0.3212819579256434</v>
      </c>
      <c r="AF17" s="34">
        <f>ER!I12</f>
        <v>-0.37191909208726714</v>
      </c>
      <c r="AG17" s="34">
        <f>ER!J12</f>
        <v>-0.43092981848423528</v>
      </c>
      <c r="AH17" s="34">
        <f>ER!K12</f>
        <v>-0.46630747852717758</v>
      </c>
    </row>
    <row r="18" spans="1:34">
      <c r="A18" s="180" t="str">
        <f>Rules!I14</f>
        <v>Soft</v>
      </c>
      <c r="B18" s="180" t="str">
        <f>Rules!J14</f>
        <v>A</v>
      </c>
      <c r="C18" s="180">
        <f>Rules!K14</f>
        <v>2</v>
      </c>
      <c r="D18" s="180">
        <f>Rules!L14</f>
        <v>3</v>
      </c>
      <c r="E18" s="180">
        <f>Rules!M14</f>
        <v>4</v>
      </c>
      <c r="F18" s="180">
        <f>Rules!N14</f>
        <v>5</v>
      </c>
      <c r="G18" s="180">
        <f>Rules!O14</f>
        <v>6</v>
      </c>
      <c r="H18" s="180">
        <f>Rules!P14</f>
        <v>7</v>
      </c>
      <c r="I18" s="180">
        <f>Rules!Q14</f>
        <v>8</v>
      </c>
      <c r="J18" s="180">
        <f>Rules!R14</f>
        <v>9</v>
      </c>
      <c r="K18" s="180">
        <f>Rules!S14</f>
        <v>10</v>
      </c>
      <c r="M18" s="184">
        <f>'Strategy Summary'!A25</f>
        <v>2</v>
      </c>
      <c r="N18" s="1">
        <f>'Strategy Summary'!B25</f>
        <v>22.067699202554444</v>
      </c>
      <c r="O18" s="1">
        <f>'Strategy Summary'!C25</f>
        <v>30.026419796792073</v>
      </c>
      <c r="P18" s="1">
        <f>'Strategy Summary'!D25</f>
        <v>43.477889365449613</v>
      </c>
      <c r="Q18" s="1">
        <f>'Strategy Summary'!E25</f>
        <v>61.078851045725699</v>
      </c>
      <c r="R18" s="1">
        <f>'Strategy Summary'!F25</f>
        <v>82.665641449654231</v>
      </c>
      <c r="S18" s="1">
        <f>'Strategy Summary'!G25</f>
        <v>108.21368390847836</v>
      </c>
      <c r="T18" s="1">
        <f>'Strategy Summary'!H25</f>
        <v>137.71158797345944</v>
      </c>
      <c r="U18" s="1">
        <f>'Strategy Summary'!I25</f>
        <v>171.1411225105291</v>
      </c>
      <c r="V18" s="1">
        <f>'Strategy Summary'!J25</f>
        <v>208.47795308766518</v>
      </c>
      <c r="X18" s="187">
        <f>ER!A13</f>
        <v>15</v>
      </c>
      <c r="Y18" s="34">
        <f>ER!B13</f>
        <v>-0.4800062419631399</v>
      </c>
      <c r="Z18" s="34">
        <f>ER!C13</f>
        <v>-0.29278372720927726</v>
      </c>
      <c r="AA18" s="34">
        <f>ER!D13</f>
        <v>-0.2522502292357135</v>
      </c>
      <c r="AB18" s="34">
        <f>ER!E13</f>
        <v>-0.21106310899491437</v>
      </c>
      <c r="AC18" s="34">
        <f>ER!F13</f>
        <v>-0.16719266083547524</v>
      </c>
      <c r="AD18" s="34">
        <f>ER!G13</f>
        <v>-0.1536990158300045</v>
      </c>
      <c r="AE18" s="34">
        <f>ER!H13</f>
        <v>-0.36976181807381175</v>
      </c>
      <c r="AF18" s="34">
        <f>ER!I13</f>
        <v>-0.41678201408103371</v>
      </c>
      <c r="AG18" s="34">
        <f>ER!J13</f>
        <v>-0.47157768859250415</v>
      </c>
      <c r="AH18" s="34">
        <f>ER!K13</f>
        <v>-0.5</v>
      </c>
    </row>
    <row r="19" spans="1:34">
      <c r="A19" s="180">
        <f>Rules!I15</f>
        <v>13</v>
      </c>
      <c r="B19" s="49" t="str">
        <f>Rules!J15</f>
        <v>H</v>
      </c>
      <c r="C19" s="49" t="str">
        <f>Rules!K15</f>
        <v>H</v>
      </c>
      <c r="D19" s="49" t="str">
        <f>Rules!L15</f>
        <v>H</v>
      </c>
      <c r="E19" s="49" t="str">
        <f>Rules!M15</f>
        <v>H</v>
      </c>
      <c r="F19" s="49" t="str">
        <f>Rules!N15</f>
        <v>H</v>
      </c>
      <c r="G19" s="49" t="str">
        <f>Rules!O15</f>
        <v>D</v>
      </c>
      <c r="H19" s="49" t="str">
        <f>Rules!P15</f>
        <v>H</v>
      </c>
      <c r="I19" s="49" t="str">
        <f>Rules!Q15</f>
        <v>H</v>
      </c>
      <c r="J19" s="49" t="str">
        <f>Rules!R15</f>
        <v>H</v>
      </c>
      <c r="K19" s="49" t="str">
        <f>Rules!S15</f>
        <v>H</v>
      </c>
      <c r="M19" s="184">
        <f>'Strategy Summary'!A26</f>
        <v>3</v>
      </c>
      <c r="N19" s="1">
        <f>'Strategy Summary'!B26</f>
        <v>32.566060100999543</v>
      </c>
      <c r="O19" s="1">
        <f>'Strategy Summary'!C26</f>
        <v>68.031598059706198</v>
      </c>
      <c r="P19" s="1">
        <f>'Strategy Summary'!D26</f>
        <v>131.81526767636777</v>
      </c>
      <c r="Q19" s="1">
        <f>'Strategy Summary'!E26</f>
        <v>231.64613522834958</v>
      </c>
      <c r="R19" s="1">
        <f>'Strategy Summary'!F26</f>
        <v>376.07163528962758</v>
      </c>
      <c r="S19" s="1">
        <f>'Strategy Summary'!G26</f>
        <v>573.80992067179204</v>
      </c>
      <c r="T19" s="1">
        <f>'Strategy Summary'!H26</f>
        <v>833.58563498394733</v>
      </c>
      <c r="U19" s="1">
        <f>'Strategy Summary'!I26</f>
        <v>1164.0680270110358</v>
      </c>
      <c r="V19" s="1">
        <f>'Strategy Summary'!J26</f>
        <v>1573.855906615335</v>
      </c>
      <c r="X19" s="187">
        <f>ER!A14</f>
        <v>16</v>
      </c>
      <c r="Y19" s="34">
        <f>ER!B14</f>
        <v>-0.51714865325148707</v>
      </c>
      <c r="Z19" s="34">
        <f>ER!C14</f>
        <v>-0.29278372720927726</v>
      </c>
      <c r="AA19" s="34">
        <f>ER!D14</f>
        <v>-0.2522502292357135</v>
      </c>
      <c r="AB19" s="34">
        <f>ER!E14</f>
        <v>-0.21106310899491437</v>
      </c>
      <c r="AC19" s="34">
        <f>ER!F14</f>
        <v>-0.16719266083547524</v>
      </c>
      <c r="AD19" s="34">
        <f>ER!G14</f>
        <v>-0.1536990158300045</v>
      </c>
      <c r="AE19" s="34">
        <f>ER!H14</f>
        <v>-0.41477883106853947</v>
      </c>
      <c r="AF19" s="34">
        <f>ER!I14</f>
        <v>-0.45844044164667419</v>
      </c>
      <c r="AG19" s="34">
        <f>ER!J14</f>
        <v>-0.5</v>
      </c>
      <c r="AH19" s="34">
        <f>ER!K14</f>
        <v>-0.5</v>
      </c>
    </row>
    <row r="20" spans="1:34">
      <c r="A20" s="180">
        <f>Rules!I16</f>
        <v>14</v>
      </c>
      <c r="B20" s="49" t="str">
        <f>Rules!J16</f>
        <v>H</v>
      </c>
      <c r="C20" s="49" t="str">
        <f>Rules!K16</f>
        <v>H</v>
      </c>
      <c r="D20" s="49" t="str">
        <f>Rules!L16</f>
        <v>H</v>
      </c>
      <c r="E20" s="49" t="str">
        <f>Rules!M16</f>
        <v>H</v>
      </c>
      <c r="F20" s="49" t="str">
        <f>Rules!N16</f>
        <v>D</v>
      </c>
      <c r="G20" s="49" t="str">
        <f>Rules!O16</f>
        <v>D</v>
      </c>
      <c r="H20" s="49" t="str">
        <f>Rules!P16</f>
        <v>H</v>
      </c>
      <c r="I20" s="49" t="str">
        <f>Rules!Q16</f>
        <v>H</v>
      </c>
      <c r="J20" s="49" t="str">
        <f>Rules!R16</f>
        <v>H</v>
      </c>
      <c r="K20" s="49" t="str">
        <f>Rules!S16</f>
        <v>H</v>
      </c>
      <c r="M20" s="184">
        <f>'Strategy Summary'!A27</f>
        <v>4</v>
      </c>
      <c r="N20" s="1">
        <f>'Strategy Summary'!B27</f>
        <v>57.232405110712534</v>
      </c>
      <c r="O20" s="1">
        <f>'Strategy Summary'!C27</f>
        <v>177.32510434832255</v>
      </c>
      <c r="P20" s="1">
        <f>'Strategy Summary'!D27</f>
        <v>458.90169491931073</v>
      </c>
      <c r="Q20" s="1">
        <f>'Strategy Summary'!E27</f>
        <v>1010.8481853079469</v>
      </c>
      <c r="R20" s="1">
        <f>'Strategy Summary'!F27</f>
        <v>1973.1873773983696</v>
      </c>
      <c r="S20" s="1">
        <f>'Strategy Summary'!G27</f>
        <v>3516.6754312914363</v>
      </c>
      <c r="T20" s="1">
        <f>'Strategy Summary'!H27</f>
        <v>5842.4823738623054</v>
      </c>
      <c r="U20" s="1">
        <f>'Strategy Summary'!I27</f>
        <v>9181.8362466417402</v>
      </c>
      <c r="V20" s="1">
        <f>'Strategy Summary'!J27</f>
        <v>13795.730453171569</v>
      </c>
      <c r="X20" s="187">
        <f>ER!A15</f>
        <v>17</v>
      </c>
      <c r="Y20" s="34">
        <f>ER!B15</f>
        <v>-0.47803347499473703</v>
      </c>
      <c r="Z20" s="34">
        <f>ER!C15</f>
        <v>-0.15297458768154204</v>
      </c>
      <c r="AA20" s="34">
        <f>ER!D15</f>
        <v>-0.11721624142457365</v>
      </c>
      <c r="AB20" s="34">
        <f>ER!E15</f>
        <v>-8.0573373145316152E-2</v>
      </c>
      <c r="AC20" s="34">
        <f>ER!F15</f>
        <v>-4.4941375564924446E-2</v>
      </c>
      <c r="AD20" s="34">
        <f>ER!G15</f>
        <v>1.1739160673341853E-2</v>
      </c>
      <c r="AE20" s="34">
        <f>ER!H15</f>
        <v>-0.10680898948269468</v>
      </c>
      <c r="AF20" s="34">
        <f>ER!I15</f>
        <v>-0.38195097104844711</v>
      </c>
      <c r="AG20" s="34">
        <f>ER!J15</f>
        <v>-0.42315423964521737</v>
      </c>
      <c r="AH20" s="34">
        <f>ER!K15</f>
        <v>-0.41972063392881986</v>
      </c>
    </row>
    <row r="21" spans="1:34">
      <c r="A21" s="180">
        <f>Rules!I17</f>
        <v>15</v>
      </c>
      <c r="B21" s="49" t="str">
        <f>Rules!J17</f>
        <v>H</v>
      </c>
      <c r="C21" s="49" t="str">
        <f>Rules!K17</f>
        <v>H</v>
      </c>
      <c r="D21" s="49" t="str">
        <f>Rules!L17</f>
        <v>H</v>
      </c>
      <c r="E21" s="49" t="str">
        <f>Rules!M17</f>
        <v>H</v>
      </c>
      <c r="F21" s="49" t="str">
        <f>Rules!N17</f>
        <v>D</v>
      </c>
      <c r="G21" s="49" t="str">
        <f>Rules!O17</f>
        <v>D</v>
      </c>
      <c r="H21" s="49" t="str">
        <f>Rules!P17</f>
        <v>H</v>
      </c>
      <c r="I21" s="49" t="str">
        <f>Rules!Q17</f>
        <v>H</v>
      </c>
      <c r="J21" s="49" t="str">
        <f>Rules!R17</f>
        <v>H</v>
      </c>
      <c r="K21" s="49" t="str">
        <f>Rules!S17</f>
        <v>H</v>
      </c>
      <c r="M21" s="345" t="s">
        <v>206</v>
      </c>
      <c r="N21" s="346"/>
      <c r="O21" s="346"/>
      <c r="P21" s="346"/>
      <c r="Q21" s="346"/>
      <c r="R21" s="346"/>
      <c r="S21" s="346"/>
      <c r="T21" s="346"/>
      <c r="U21" s="346"/>
      <c r="V21" s="347"/>
      <c r="X21" s="187">
        <f>ER!A16</f>
        <v>18</v>
      </c>
      <c r="Y21" s="34">
        <f>ER!B16</f>
        <v>-0.10019887561319057</v>
      </c>
      <c r="Z21" s="34">
        <f>ER!C16</f>
        <v>0.12174190222088771</v>
      </c>
      <c r="AA21" s="34">
        <f>ER!D16</f>
        <v>0.14830007284131119</v>
      </c>
      <c r="AB21" s="34">
        <f>ER!E16</f>
        <v>0.17585443719748528</v>
      </c>
      <c r="AC21" s="34">
        <f>ER!F16</f>
        <v>0.19956119497617719</v>
      </c>
      <c r="AD21" s="34">
        <f>ER!G16</f>
        <v>0.28344391604689856</v>
      </c>
      <c r="AE21" s="34">
        <f>ER!H16</f>
        <v>0.3995541673365518</v>
      </c>
      <c r="AF21" s="34">
        <f>ER!I16</f>
        <v>0.10595134861912359</v>
      </c>
      <c r="AG21" s="34">
        <f>ER!J16</f>
        <v>-0.18316335667343331</v>
      </c>
      <c r="AH21" s="34">
        <f>ER!K16</f>
        <v>-0.17830123379648949</v>
      </c>
    </row>
    <row r="22" spans="1:34">
      <c r="A22" s="180">
        <f>Rules!I18</f>
        <v>16</v>
      </c>
      <c r="B22" s="49" t="str">
        <f>Rules!J18</f>
        <v>H</v>
      </c>
      <c r="C22" s="49" t="str">
        <f>Rules!K18</f>
        <v>H</v>
      </c>
      <c r="D22" s="49" t="str">
        <f>Rules!L18</f>
        <v>H</v>
      </c>
      <c r="E22" s="49" t="str">
        <f>Rules!M18</f>
        <v>D</v>
      </c>
      <c r="F22" s="49" t="str">
        <f>Rules!N18</f>
        <v>D</v>
      </c>
      <c r="G22" s="49" t="str">
        <f>Rules!O18</f>
        <v>D</v>
      </c>
      <c r="H22" s="49" t="str">
        <f>Rules!P18</f>
        <v>H</v>
      </c>
      <c r="I22" s="49" t="str">
        <f>Rules!Q18</f>
        <v>H</v>
      </c>
      <c r="J22" s="49" t="str">
        <f>Rules!R18</f>
        <v>H</v>
      </c>
      <c r="K22" s="49" t="str">
        <f>Rules!S18</f>
        <v>H</v>
      </c>
      <c r="M22" s="184" t="s">
        <v>135</v>
      </c>
      <c r="N22" s="184" t="str">
        <f>'Strategy Summary'!B46</f>
        <v>1x2</v>
      </c>
      <c r="O22" s="184" t="str">
        <f>'Strategy Summary'!C46</f>
        <v>1x3</v>
      </c>
      <c r="P22" s="184" t="str">
        <f>'Strategy Summary'!D46</f>
        <v>1x4</v>
      </c>
      <c r="Q22" s="184" t="str">
        <f>'Strategy Summary'!E46</f>
        <v>1x5</v>
      </c>
      <c r="R22" s="184" t="str">
        <f>'Strategy Summary'!F46</f>
        <v>1x6</v>
      </c>
      <c r="S22" s="184" t="str">
        <f>'Strategy Summary'!G46</f>
        <v>1x7</v>
      </c>
      <c r="T22" s="184" t="str">
        <f>'Strategy Summary'!H46</f>
        <v>1x8</v>
      </c>
      <c r="U22" s="184" t="str">
        <f>'Strategy Summary'!I46</f>
        <v>1x9</v>
      </c>
      <c r="V22" s="184" t="str">
        <f>'Strategy Summary'!J46</f>
        <v>1x10</v>
      </c>
      <c r="X22" s="187">
        <f>ER!A17</f>
        <v>19</v>
      </c>
      <c r="Y22" s="34">
        <f>ER!B17</f>
        <v>0.27763572376835594</v>
      </c>
      <c r="Z22" s="34">
        <f>ER!C17</f>
        <v>0.38630468602058993</v>
      </c>
      <c r="AA22" s="34">
        <f>ER!D17</f>
        <v>0.4043629365977599</v>
      </c>
      <c r="AB22" s="34">
        <f>ER!E17</f>
        <v>0.42317892482749653</v>
      </c>
      <c r="AC22" s="34">
        <f>ER!F17</f>
        <v>0.43951210416088371</v>
      </c>
      <c r="AD22" s="34">
        <f>ER!G17</f>
        <v>0.49597707378731914</v>
      </c>
      <c r="AE22" s="34">
        <f>ER!H17</f>
        <v>0.6159764957534315</v>
      </c>
      <c r="AF22" s="34">
        <f>ER!I17</f>
        <v>0.59385366828669439</v>
      </c>
      <c r="AG22" s="34">
        <f>ER!J17</f>
        <v>0.28759675706758148</v>
      </c>
      <c r="AH22" s="34">
        <f>ER!K17</f>
        <v>6.3118166335840831E-2</v>
      </c>
    </row>
    <row r="23" spans="1:34">
      <c r="A23" s="180">
        <f>Rules!I19</f>
        <v>17</v>
      </c>
      <c r="B23" s="49" t="str">
        <f>Rules!J19</f>
        <v>H</v>
      </c>
      <c r="C23" s="49" t="str">
        <f>Rules!K19</f>
        <v>H</v>
      </c>
      <c r="D23" s="49" t="str">
        <f>Rules!L19</f>
        <v>D</v>
      </c>
      <c r="E23" s="49" t="str">
        <f>Rules!M19</f>
        <v>D</v>
      </c>
      <c r="F23" s="49" t="str">
        <f>Rules!N19</f>
        <v>D</v>
      </c>
      <c r="G23" s="49" t="str">
        <f>Rules!O19</f>
        <v>D</v>
      </c>
      <c r="H23" s="49" t="str">
        <f>Rules!P19</f>
        <v>H</v>
      </c>
      <c r="I23" s="49" t="str">
        <f>Rules!Q19</f>
        <v>H</v>
      </c>
      <c r="J23" s="49" t="str">
        <f>Rules!R19</f>
        <v>H</v>
      </c>
      <c r="K23" s="49" t="str">
        <f>Rules!S19</f>
        <v>H</v>
      </c>
      <c r="M23" s="184">
        <v>2</v>
      </c>
      <c r="N23" s="1">
        <f>'Strategy Summary'!B47</f>
        <v>36.77949867092407</v>
      </c>
      <c r="O23" s="1">
        <f>'Strategy Summary'!C47</f>
        <v>52.546234644386125</v>
      </c>
      <c r="P23" s="1">
        <f>'Strategy Summary'!D47</f>
        <v>78.260200857809309</v>
      </c>
      <c r="Q23" s="1">
        <f>'Strategy Summary'!E47</f>
        <v>111.97789358383044</v>
      </c>
      <c r="R23" s="1">
        <f>'Strategy Summary'!F47</f>
        <v>153.52190554935785</v>
      </c>
      <c r="S23" s="1">
        <f>'Strategy Summary'!G47</f>
        <v>202.90065732839693</v>
      </c>
      <c r="T23" s="1">
        <f>'Strategy Summary'!H47</f>
        <v>260.12188839431229</v>
      </c>
      <c r="U23" s="1">
        <f>'Strategy Summary'!I47</f>
        <v>325.16813277000529</v>
      </c>
      <c r="V23" s="1">
        <f>'Strategy Summary'!J47</f>
        <v>398.00336498554265</v>
      </c>
      <c r="X23" s="187" t="str">
        <f>ER!A18</f>
        <v>Soft</v>
      </c>
      <c r="Y23" s="187" t="str">
        <f>ER!B18</f>
        <v>Ace</v>
      </c>
      <c r="Z23" s="187">
        <f>ER!C18</f>
        <v>2</v>
      </c>
      <c r="AA23" s="187">
        <f>ER!D18</f>
        <v>3</v>
      </c>
      <c r="AB23" s="187">
        <f>ER!E18</f>
        <v>4</v>
      </c>
      <c r="AC23" s="187">
        <f>ER!F18</f>
        <v>5</v>
      </c>
      <c r="AD23" s="187">
        <f>ER!G18</f>
        <v>6</v>
      </c>
      <c r="AE23" s="187">
        <f>ER!H18</f>
        <v>7</v>
      </c>
      <c r="AF23" s="187">
        <f>ER!I18</f>
        <v>8</v>
      </c>
      <c r="AG23" s="187">
        <f>ER!J18</f>
        <v>9</v>
      </c>
      <c r="AH23" s="187">
        <f>ER!K18</f>
        <v>10</v>
      </c>
    </row>
    <row r="24" spans="1:34">
      <c r="A24" s="180">
        <f>Rules!I20</f>
        <v>18</v>
      </c>
      <c r="B24" s="49" t="str">
        <f>Rules!J20</f>
        <v>H</v>
      </c>
      <c r="C24" s="49" t="str">
        <f>Rules!K20</f>
        <v>S</v>
      </c>
      <c r="D24" s="49" t="str">
        <f>Rules!L20</f>
        <v>D</v>
      </c>
      <c r="E24" s="49" t="str">
        <f>Rules!M20</f>
        <v>D</v>
      </c>
      <c r="F24" s="49" t="str">
        <f>Rules!N20</f>
        <v>D</v>
      </c>
      <c r="G24" s="49" t="str">
        <f>Rules!O20</f>
        <v>D</v>
      </c>
      <c r="H24" s="49" t="str">
        <f>Rules!P20</f>
        <v>S</v>
      </c>
      <c r="I24" s="49" t="str">
        <f>Rules!Q20</f>
        <v>S</v>
      </c>
      <c r="J24" s="49" t="str">
        <f>Rules!R20</f>
        <v>H</v>
      </c>
      <c r="K24" s="49" t="str">
        <f>Rules!S20</f>
        <v>H</v>
      </c>
      <c r="M24" s="184">
        <v>3</v>
      </c>
      <c r="N24" s="1">
        <f>'Strategy Summary'!B48</f>
        <v>97.698180302998622</v>
      </c>
      <c r="O24" s="1">
        <f>'Strategy Summary'!C48</f>
        <v>225.02759358210511</v>
      </c>
      <c r="P24" s="1">
        <f>'Strategy Summary'!D48</f>
        <v>458.21497811308791</v>
      </c>
      <c r="Q24" s="1">
        <f>'Strategy Summary'!E48</f>
        <v>829.44261323699368</v>
      </c>
      <c r="R24" s="1">
        <f>'Strategy Summary'!F48</f>
        <v>1373.0987614063147</v>
      </c>
      <c r="S24" s="1">
        <f>'Strategy Summary'!G48</f>
        <v>2124.1033905569843</v>
      </c>
      <c r="T24" s="1">
        <f>'Strategy Summary'!H48</f>
        <v>3117.38189521394</v>
      </c>
      <c r="U24" s="1">
        <f>'Strategy Summary'!I48</f>
        <v>4387.6410248877501</v>
      </c>
      <c r="V24" s="1">
        <f>'Strategy Summary'!J48</f>
        <v>5969.3093395050091</v>
      </c>
      <c r="X24" s="187">
        <f>ER!A19</f>
        <v>13</v>
      </c>
      <c r="Y24" s="34">
        <f>ER!B19</f>
        <v>-5.7308046666810254E-2</v>
      </c>
      <c r="Z24" s="34">
        <f>ER!C19</f>
        <v>4.6636132695309578E-2</v>
      </c>
      <c r="AA24" s="34">
        <f>ER!D19</f>
        <v>7.4118813392744051E-2</v>
      </c>
      <c r="AB24" s="34">
        <f>ER!E19</f>
        <v>0.10247714687203523</v>
      </c>
      <c r="AC24" s="34">
        <f>ER!F19</f>
        <v>0.13336273848321728</v>
      </c>
      <c r="AD24" s="34">
        <f>ER!G19</f>
        <v>0.17974820582791512</v>
      </c>
      <c r="AE24" s="34">
        <f>ER!H19</f>
        <v>0.12238569517899196</v>
      </c>
      <c r="AF24" s="34">
        <f>ER!I19</f>
        <v>5.4057070196311299E-2</v>
      </c>
      <c r="AG24" s="34">
        <f>ER!J19</f>
        <v>-3.7694688127479885E-2</v>
      </c>
      <c r="AH24" s="34">
        <f>ER!K19</f>
        <v>-0.10485135840627779</v>
      </c>
    </row>
    <row r="25" spans="1:34">
      <c r="A25" s="180">
        <f>Rules!I21</f>
        <v>19</v>
      </c>
      <c r="B25" s="49" t="str">
        <f>Rules!J21</f>
        <v>S</v>
      </c>
      <c r="C25" s="49" t="str">
        <f>Rules!K21</f>
        <v>S</v>
      </c>
      <c r="D25" s="49" t="str">
        <f>Rules!L21</f>
        <v>S</v>
      </c>
      <c r="E25" s="49" t="str">
        <f>Rules!M21</f>
        <v>S</v>
      </c>
      <c r="F25" s="49" t="str">
        <f>Rules!N21</f>
        <v>S</v>
      </c>
      <c r="G25" s="49" t="str">
        <f>Rules!O21</f>
        <v>S</v>
      </c>
      <c r="H25" s="49" t="str">
        <f>Rules!P21</f>
        <v>S</v>
      </c>
      <c r="I25" s="49" t="str">
        <f>Rules!Q21</f>
        <v>S</v>
      </c>
      <c r="J25" s="49" t="str">
        <f>Rules!R21</f>
        <v>S</v>
      </c>
      <c r="K25" s="49" t="str">
        <f>Rules!S21</f>
        <v>S</v>
      </c>
      <c r="M25" s="184">
        <v>4</v>
      </c>
      <c r="N25" s="1">
        <f>'Strategy Summary'!B49</f>
        <v>324.31696229403769</v>
      </c>
      <c r="O25" s="1">
        <f>'Strategy Summary'!C49</f>
        <v>1148.1800506553884</v>
      </c>
      <c r="P25" s="1">
        <f>'Strategy Summary'!D49</f>
        <v>3158.3234297387858</v>
      </c>
      <c r="Q25" s="1">
        <f>'Strategy Summary'!E49</f>
        <v>7199.0534222892884</v>
      </c>
      <c r="R25" s="1">
        <f>'Strategy Summary'!F49</f>
        <v>14360.842495737168</v>
      </c>
      <c r="S25" s="1">
        <f>'Strategy Summary'!G49</f>
        <v>25979.439748665485</v>
      </c>
      <c r="T25" s="1">
        <f>'Strategy Summary'!H49</f>
        <v>43633.855540862241</v>
      </c>
      <c r="U25" s="1">
        <f>'Strategy Summary'!I49</f>
        <v>69143.705881722868</v>
      </c>
      <c r="V25" s="1">
        <f>'Strategy Summary'!J49</f>
        <v>104566.91822336434</v>
      </c>
      <c r="X25" s="187">
        <f>ER!A20</f>
        <v>14</v>
      </c>
      <c r="Y25" s="34">
        <f>ER!B20</f>
        <v>-9.3874324768310105E-2</v>
      </c>
      <c r="Z25" s="34">
        <f>ER!C20</f>
        <v>2.2391856987839083E-2</v>
      </c>
      <c r="AA25" s="34">
        <f>ER!D20</f>
        <v>5.0806738919282814E-2</v>
      </c>
      <c r="AB25" s="34">
        <f>ER!E20</f>
        <v>8.0081414310110233E-2</v>
      </c>
      <c r="AC25" s="34">
        <f>ER!F20</f>
        <v>0.12595448524867925</v>
      </c>
      <c r="AD25" s="34">
        <f>ER!G20</f>
        <v>0.17974820582791512</v>
      </c>
      <c r="AE25" s="34">
        <f>ER!H20</f>
        <v>7.9507488494468148E-2</v>
      </c>
      <c r="AF25" s="34">
        <f>ER!I20</f>
        <v>1.3277219463208444E-2</v>
      </c>
      <c r="AG25" s="34">
        <f>ER!J20</f>
        <v>-7.516318944168382E-2</v>
      </c>
      <c r="AH25" s="34">
        <f>ER!K20</f>
        <v>-0.13946678217545452</v>
      </c>
    </row>
    <row r="26" spans="1:34">
      <c r="A26" s="180" t="str">
        <f>Rules!I22</f>
        <v>Pair</v>
      </c>
      <c r="B26" s="180" t="str">
        <f>Rules!J22</f>
        <v>A</v>
      </c>
      <c r="C26" s="180">
        <f>Rules!K22</f>
        <v>2</v>
      </c>
      <c r="D26" s="180">
        <f>Rules!L22</f>
        <v>3</v>
      </c>
      <c r="E26" s="180">
        <f>Rules!M22</f>
        <v>4</v>
      </c>
      <c r="F26" s="180">
        <f>Rules!N22</f>
        <v>5</v>
      </c>
      <c r="G26" s="180">
        <f>Rules!O22</f>
        <v>6</v>
      </c>
      <c r="H26" s="180">
        <f>Rules!P22</f>
        <v>7</v>
      </c>
      <c r="I26" s="180">
        <f>Rules!Q22</f>
        <v>8</v>
      </c>
      <c r="J26" s="180">
        <f>Rules!R22</f>
        <v>9</v>
      </c>
      <c r="K26" s="180">
        <f>Rules!S22</f>
        <v>10</v>
      </c>
      <c r="M26" s="345" t="s">
        <v>189</v>
      </c>
      <c r="N26" s="346"/>
      <c r="O26" s="346"/>
      <c r="P26" s="346"/>
      <c r="Q26" s="346"/>
      <c r="R26" s="346"/>
      <c r="S26" s="346"/>
      <c r="T26" s="346"/>
      <c r="U26" s="346"/>
      <c r="V26" s="347"/>
      <c r="X26" s="187">
        <f>ER!A21</f>
        <v>15</v>
      </c>
      <c r="Y26" s="34">
        <f>ER!B21</f>
        <v>-0.13002650167843849</v>
      </c>
      <c r="Z26" s="34">
        <f>ER!C21</f>
        <v>-1.2068474052636583E-4</v>
      </c>
      <c r="AA26" s="34">
        <f>ER!D21</f>
        <v>2.9159812622497363E-2</v>
      </c>
      <c r="AB26" s="34">
        <f>ER!E21</f>
        <v>5.9285376931179926E-2</v>
      </c>
      <c r="AC26" s="34">
        <f>ER!F21</f>
        <v>0.12595448524867925</v>
      </c>
      <c r="AD26" s="34">
        <f>ER!G21</f>
        <v>0.17974820582791512</v>
      </c>
      <c r="AE26" s="34">
        <f>ER!H21</f>
        <v>3.7028282279269235E-2</v>
      </c>
      <c r="AF26" s="34">
        <f>ER!I21</f>
        <v>-2.7054780502901672E-2</v>
      </c>
      <c r="AG26" s="34">
        <f>ER!J21</f>
        <v>-0.11218876868994289</v>
      </c>
      <c r="AH26" s="34">
        <f>ER!K21</f>
        <v>-0.17370423031226784</v>
      </c>
    </row>
    <row r="27" spans="1:34">
      <c r="A27" s="180" t="str">
        <f>Rules!I23</f>
        <v>A</v>
      </c>
      <c r="B27" s="49" t="str">
        <f>Rules!J23</f>
        <v>P</v>
      </c>
      <c r="C27" s="49" t="str">
        <f>Rules!K23</f>
        <v>P</v>
      </c>
      <c r="D27" s="49" t="str">
        <f>Rules!L23</f>
        <v>P</v>
      </c>
      <c r="E27" s="49" t="str">
        <f>Rules!M23</f>
        <v>P</v>
      </c>
      <c r="F27" s="49" t="str">
        <f>Rules!N23</f>
        <v>P</v>
      </c>
      <c r="G27" s="49" t="str">
        <f>Rules!O23</f>
        <v>P</v>
      </c>
      <c r="H27" s="49" t="str">
        <f>Rules!P23</f>
        <v>P</v>
      </c>
      <c r="I27" s="49" t="str">
        <f>Rules!Q23</f>
        <v>P</v>
      </c>
      <c r="J27" s="49" t="str">
        <f>Rules!R23</f>
        <v>P</v>
      </c>
      <c r="K27" s="49" t="str">
        <f>Rules!S23</f>
        <v>P</v>
      </c>
      <c r="M27" s="184" t="s">
        <v>135</v>
      </c>
      <c r="N27" s="184" t="str">
        <f>'Strategy Summary'!B57</f>
        <v>1x2</v>
      </c>
      <c r="O27" s="184" t="str">
        <f>'Strategy Summary'!C57</f>
        <v>1x3</v>
      </c>
      <c r="P27" s="184" t="str">
        <f>'Strategy Summary'!D57</f>
        <v>1x4</v>
      </c>
      <c r="Q27" s="184" t="str">
        <f>'Strategy Summary'!E57</f>
        <v>1x5</v>
      </c>
      <c r="R27" s="184" t="str">
        <f>'Strategy Summary'!F57</f>
        <v>1x6</v>
      </c>
      <c r="S27" s="184" t="str">
        <f>'Strategy Summary'!G57</f>
        <v>1x7</v>
      </c>
      <c r="T27" s="184" t="str">
        <f>'Strategy Summary'!H57</f>
        <v>1x8</v>
      </c>
      <c r="U27" s="184" t="str">
        <f>'Strategy Summary'!I57</f>
        <v>1x9</v>
      </c>
      <c r="V27" s="184" t="str">
        <f>'Strategy Summary'!J57</f>
        <v>1x10</v>
      </c>
      <c r="X27" s="187">
        <f>ER!A22</f>
        <v>16</v>
      </c>
      <c r="Y27" s="34">
        <f>ER!B22</f>
        <v>-0.16563717206687348</v>
      </c>
      <c r="Z27" s="34">
        <f>ER!C22</f>
        <v>-2.1025187774008566E-2</v>
      </c>
      <c r="AA27" s="34">
        <f>ER!D22</f>
        <v>9.0590953469108244E-3</v>
      </c>
      <c r="AB27" s="34">
        <f>ER!E22</f>
        <v>5.8426518743744951E-2</v>
      </c>
      <c r="AC27" s="34">
        <f>ER!F22</f>
        <v>0.12595448524867925</v>
      </c>
      <c r="AD27" s="34">
        <f>ER!G22</f>
        <v>0.17974820582791512</v>
      </c>
      <c r="AE27" s="34">
        <f>ER!H22</f>
        <v>-4.8901571730158942E-3</v>
      </c>
      <c r="AF27" s="34">
        <f>ER!I22</f>
        <v>-6.6794847920094103E-2</v>
      </c>
      <c r="AG27" s="34">
        <f>ER!J22</f>
        <v>-0.14864353463007471</v>
      </c>
      <c r="AH27" s="34">
        <f>ER!K22</f>
        <v>-0.20744109003068206</v>
      </c>
    </row>
    <row r="28" spans="1:34">
      <c r="A28" s="180">
        <f>Rules!I24</f>
        <v>2</v>
      </c>
      <c r="B28" s="49" t="str">
        <f>Rules!J24</f>
        <v>H</v>
      </c>
      <c r="C28" s="49" t="str">
        <f>Rules!K24</f>
        <v>P</v>
      </c>
      <c r="D28" s="49" t="str">
        <f>Rules!L24</f>
        <v>P</v>
      </c>
      <c r="E28" s="49" t="str">
        <f>Rules!M24</f>
        <v>P</v>
      </c>
      <c r="F28" s="49" t="str">
        <f>Rules!N24</f>
        <v>P</v>
      </c>
      <c r="G28" s="49" t="str">
        <f>Rules!O24</f>
        <v>P</v>
      </c>
      <c r="H28" s="49" t="str">
        <f>Rules!P24</f>
        <v>P</v>
      </c>
      <c r="I28" s="49" t="str">
        <f>Rules!Q24</f>
        <v>H</v>
      </c>
      <c r="J28" s="49" t="str">
        <f>Rules!R24</f>
        <v>H</v>
      </c>
      <c r="K28" s="49" t="str">
        <f>Rules!S24</f>
        <v>H</v>
      </c>
      <c r="M28" s="184">
        <f>'Strategy Summary'!A58</f>
        <v>2</v>
      </c>
      <c r="N28" s="1">
        <f>'Strategy Summary'!B58</f>
        <v>-6.1250933854812379E-3</v>
      </c>
      <c r="O28" s="1">
        <f>'Strategy Summary'!C58</f>
        <v>6.448472634668358E-3</v>
      </c>
      <c r="P28" s="1">
        <f>'Strategy Summary'!D58</f>
        <v>1.2389225602167656E-2</v>
      </c>
      <c r="Q28" s="1">
        <f>'Strategy Summary'!E58</f>
        <v>1.4398429566106196E-2</v>
      </c>
      <c r="R28" s="1">
        <f>'Strategy Summary'!F58</f>
        <v>1.4641041167932002E-2</v>
      </c>
      <c r="S28" s="1">
        <f>'Strategy Summary'!G58</f>
        <v>1.4144565497305151E-2</v>
      </c>
      <c r="T28" s="1">
        <f>'Strategy Summary'!H58</f>
        <v>1.3373560954267758E-2</v>
      </c>
      <c r="U28" s="1">
        <f>'Strategy Summary'!I58</f>
        <v>1.2535603040331869E-2</v>
      </c>
      <c r="V28" s="1">
        <f>'Strategy Summary'!J58</f>
        <v>1.1720499938561878E-2</v>
      </c>
      <c r="X28" s="187">
        <f>ER!A23</f>
        <v>17</v>
      </c>
      <c r="Y28" s="34">
        <f>ER!B23</f>
        <v>-0.17956936979241733</v>
      </c>
      <c r="Z28" s="34">
        <f>ER!C23</f>
        <v>-4.9104358288912882E-4</v>
      </c>
      <c r="AA28" s="34">
        <f>ER!D23</f>
        <v>5.5095284479298338E-2</v>
      </c>
      <c r="AB28" s="34">
        <f>ER!E23</f>
        <v>0.11865255067432869</v>
      </c>
      <c r="AC28" s="34">
        <f>ER!F23</f>
        <v>0.18237815537354879</v>
      </c>
      <c r="AD28" s="34">
        <f>ER!G23</f>
        <v>0.2561042872909981</v>
      </c>
      <c r="AE28" s="34">
        <f>ER!H23</f>
        <v>5.3823463716116654E-2</v>
      </c>
      <c r="AF28" s="34">
        <f>ER!I23</f>
        <v>-7.2915398729642075E-2</v>
      </c>
      <c r="AG28" s="34">
        <f>ER!J23</f>
        <v>-0.1497868921821332</v>
      </c>
      <c r="AH28" s="34">
        <f>ER!K23</f>
        <v>-0.19686697623363469</v>
      </c>
    </row>
    <row r="29" spans="1:34">
      <c r="A29" s="180">
        <f>Rules!I25</f>
        <v>3</v>
      </c>
      <c r="B29" s="49" t="str">
        <f>Rules!J25</f>
        <v>H</v>
      </c>
      <c r="C29" s="49" t="str">
        <f>Rules!K25</f>
        <v>P</v>
      </c>
      <c r="D29" s="49" t="str">
        <f>Rules!L25</f>
        <v>P</v>
      </c>
      <c r="E29" s="49" t="str">
        <f>Rules!M25</f>
        <v>P</v>
      </c>
      <c r="F29" s="49" t="str">
        <f>Rules!N25</f>
        <v>P</v>
      </c>
      <c r="G29" s="49" t="str">
        <f>Rules!O25</f>
        <v>P</v>
      </c>
      <c r="H29" s="49" t="str">
        <f>Rules!P25</f>
        <v>P</v>
      </c>
      <c r="I29" s="49" t="str">
        <f>Rules!Q25</f>
        <v>H</v>
      </c>
      <c r="J29" s="49" t="str">
        <f>Rules!R25</f>
        <v>H</v>
      </c>
      <c r="K29" s="49" t="str">
        <f>Rules!S25</f>
        <v>H</v>
      </c>
      <c r="M29" s="184">
        <f>'Strategy Summary'!A59</f>
        <v>3</v>
      </c>
      <c r="N29" s="1">
        <f>'Strategy Summary'!B59</f>
        <v>-6.3142122230904121E-3</v>
      </c>
      <c r="O29" s="1">
        <f>'Strategy Summary'!C59</f>
        <v>4.1924071967066748E-3</v>
      </c>
      <c r="P29" s="1">
        <f>'Strategy Summary'!D59</f>
        <v>5.9039064832040015E-3</v>
      </c>
      <c r="Q29" s="1">
        <f>'Strategy Summary'!E59</f>
        <v>5.4240240011472459E-3</v>
      </c>
      <c r="R29" s="1">
        <f>'Strategy Summary'!F59</f>
        <v>4.5686119009817347E-3</v>
      </c>
      <c r="S29" s="1">
        <f>'Strategy Summary'!G59</f>
        <v>3.7727885224160718E-3</v>
      </c>
      <c r="T29" s="1">
        <f>'Strategy Summary'!H59</f>
        <v>3.1182076043488574E-3</v>
      </c>
      <c r="U29" s="1">
        <f>'Strategy Summary'!I59</f>
        <v>2.5979308744362483E-3</v>
      </c>
      <c r="V29" s="1">
        <f>'Strategy Summary'!J59</f>
        <v>2.1869596344742384E-3</v>
      </c>
      <c r="X29" s="187">
        <f>ER!A24</f>
        <v>18</v>
      </c>
      <c r="Y29" s="34">
        <f>ER!B24</f>
        <v>-9.2935491769284034E-2</v>
      </c>
      <c r="Z29" s="34">
        <f>ER!C24</f>
        <v>0.12174190222088771</v>
      </c>
      <c r="AA29" s="34">
        <f>ER!D24</f>
        <v>0.17764127567893753</v>
      </c>
      <c r="AB29" s="34">
        <f>ER!E24</f>
        <v>0.23700384775562167</v>
      </c>
      <c r="AC29" s="34">
        <f>ER!F24</f>
        <v>0.29522549562328804</v>
      </c>
      <c r="AD29" s="34">
        <f>ER!G24</f>
        <v>0.38150648207879345</v>
      </c>
      <c r="AE29" s="34">
        <f>ER!H24</f>
        <v>0.3995541673365518</v>
      </c>
      <c r="AF29" s="34">
        <f>ER!I24</f>
        <v>0.10595134861912359</v>
      </c>
      <c r="AG29" s="34">
        <f>ER!J24</f>
        <v>-0.10074430758041522</v>
      </c>
      <c r="AH29" s="34">
        <f>ER!K24</f>
        <v>-0.14380812317405353</v>
      </c>
    </row>
    <row r="30" spans="1:34">
      <c r="A30" s="180">
        <f>Rules!I26</f>
        <v>4</v>
      </c>
      <c r="B30" s="49" t="str">
        <f>Rules!J26</f>
        <v>H</v>
      </c>
      <c r="C30" s="49" t="str">
        <f>Rules!K26</f>
        <v>H</v>
      </c>
      <c r="D30" s="49" t="str">
        <f>Rules!L26</f>
        <v>H</v>
      </c>
      <c r="E30" s="49" t="str">
        <f>Rules!M26</f>
        <v>H</v>
      </c>
      <c r="F30" s="49" t="str">
        <f>Rules!N26</f>
        <v>P</v>
      </c>
      <c r="G30" s="49" t="str">
        <f>Rules!O26</f>
        <v>P</v>
      </c>
      <c r="H30" s="49" t="str">
        <f>Rules!P26</f>
        <v>H</v>
      </c>
      <c r="I30" s="49" t="str">
        <f>Rules!Q26</f>
        <v>H</v>
      </c>
      <c r="J30" s="49" t="str">
        <f>Rules!R26</f>
        <v>H</v>
      </c>
      <c r="K30" s="49" t="str">
        <f>Rules!S26</f>
        <v>H</v>
      </c>
      <c r="M30" s="184">
        <f>'Strategy Summary'!A60</f>
        <v>4</v>
      </c>
      <c r="N30" s="1">
        <f>'Strategy Summary'!B60</f>
        <v>-4.8573343720184989E-3</v>
      </c>
      <c r="O30" s="1">
        <f>'Strategy Summary'!C60</f>
        <v>2.1055006027889539E-3</v>
      </c>
      <c r="P30" s="1">
        <f>'Strategy Summary'!D60</f>
        <v>2.176081176422099E-3</v>
      </c>
      <c r="Q30" s="1">
        <f>'Strategy Summary'!E60</f>
        <v>1.5767273730501442E-3</v>
      </c>
      <c r="R30" s="1">
        <f>'Strategy Summary'!F60</f>
        <v>1.0973054081540796E-3</v>
      </c>
      <c r="S30" s="1">
        <f>'Strategy Summary'!G60</f>
        <v>7.7286455728867523E-4</v>
      </c>
      <c r="T30" s="1">
        <f>'Strategy Summary'!H60</f>
        <v>5.5734314531470772E-4</v>
      </c>
      <c r="U30" s="1">
        <f>'Strategy Summary'!I60</f>
        <v>4.1209694593245138E-4</v>
      </c>
      <c r="V30" s="1">
        <f>'Strategy Summary'!J60</f>
        <v>3.1194017825935885E-4</v>
      </c>
      <c r="X30" s="187">
        <f>ER!A25</f>
        <v>19</v>
      </c>
      <c r="Y30" s="34">
        <f>ER!B25</f>
        <v>0.27763572376835594</v>
      </c>
      <c r="Z30" s="34">
        <f>ER!C25</f>
        <v>0.38630468602058993</v>
      </c>
      <c r="AA30" s="34">
        <f>ER!D25</f>
        <v>0.4043629365977599</v>
      </c>
      <c r="AB30" s="34">
        <f>ER!E25</f>
        <v>0.42317892482749653</v>
      </c>
      <c r="AC30" s="34">
        <f>ER!F25</f>
        <v>0.43951210416088371</v>
      </c>
      <c r="AD30" s="34">
        <f>ER!G25</f>
        <v>0.49597707378731914</v>
      </c>
      <c r="AE30" s="34">
        <f>ER!H25</f>
        <v>0.6159764957534315</v>
      </c>
      <c r="AF30" s="34">
        <f>ER!I25</f>
        <v>0.59385366828669439</v>
      </c>
      <c r="AG30" s="34">
        <f>ER!J25</f>
        <v>0.28759675706758148</v>
      </c>
      <c r="AH30" s="34">
        <f>ER!K25</f>
        <v>6.3118166335840831E-2</v>
      </c>
    </row>
    <row r="31" spans="1:34">
      <c r="A31" s="180">
        <f>Rules!I27</f>
        <v>5</v>
      </c>
      <c r="B31" s="49" t="str">
        <f>Rules!J27</f>
        <v>H</v>
      </c>
      <c r="C31" s="49" t="str">
        <f>Rules!K27</f>
        <v>D</v>
      </c>
      <c r="D31" s="49" t="str">
        <f>Rules!L27</f>
        <v>D</v>
      </c>
      <c r="E31" s="49" t="str">
        <f>Rules!M27</f>
        <v>D</v>
      </c>
      <c r="F31" s="49" t="str">
        <f>Rules!N27</f>
        <v>D</v>
      </c>
      <c r="G31" s="49" t="str">
        <f>Rules!O27</f>
        <v>D</v>
      </c>
      <c r="H31" s="49" t="str">
        <f>Rules!P27</f>
        <v>D</v>
      </c>
      <c r="I31" s="49" t="str">
        <f>Rules!Q27</f>
        <v>D</v>
      </c>
      <c r="J31" s="49" t="str">
        <f>Rules!R27</f>
        <v>D</v>
      </c>
      <c r="K31" s="49" t="str">
        <f>Rules!S27</f>
        <v>H</v>
      </c>
      <c r="M31" s="345" t="s">
        <v>205</v>
      </c>
      <c r="N31" s="346"/>
      <c r="O31" s="346"/>
      <c r="P31" s="346"/>
      <c r="Q31" s="346"/>
      <c r="R31" s="346"/>
      <c r="S31" s="346"/>
      <c r="T31" s="346"/>
      <c r="U31" s="346"/>
      <c r="V31" s="347"/>
      <c r="X31" s="187">
        <f>ER!A26</f>
        <v>20</v>
      </c>
      <c r="Y31" s="34">
        <f>ER!B26</f>
        <v>0.65547032314990239</v>
      </c>
      <c r="Z31" s="34">
        <f>ER!C26</f>
        <v>0.63998657521683877</v>
      </c>
      <c r="AA31" s="34">
        <f>ER!D26</f>
        <v>0.65027209425148136</v>
      </c>
      <c r="AB31" s="34">
        <f>ER!E26</f>
        <v>0.66104996194807186</v>
      </c>
      <c r="AC31" s="34">
        <f>ER!F26</f>
        <v>0.67035969063279999</v>
      </c>
      <c r="AD31" s="34">
        <f>ER!G26</f>
        <v>0.70395857017134467</v>
      </c>
      <c r="AE31" s="34">
        <f>ER!H26</f>
        <v>0.77322722653717491</v>
      </c>
      <c r="AF31" s="34">
        <f>ER!I26</f>
        <v>0.79181515955189841</v>
      </c>
      <c r="AG31" s="34">
        <f>ER!J26</f>
        <v>0.75835687080859626</v>
      </c>
      <c r="AH31" s="34">
        <f>ER!K26</f>
        <v>0.55453756646817121</v>
      </c>
    </row>
    <row r="32" spans="1:34">
      <c r="A32" s="180">
        <f>Rules!I28</f>
        <v>6</v>
      </c>
      <c r="B32" s="49" t="str">
        <f>Rules!J28</f>
        <v>H</v>
      </c>
      <c r="C32" s="49" t="str">
        <f>Rules!K28</f>
        <v>H</v>
      </c>
      <c r="D32" s="49" t="str">
        <f>Rules!L28</f>
        <v>P</v>
      </c>
      <c r="E32" s="49" t="str">
        <f>Rules!M28</f>
        <v>P</v>
      </c>
      <c r="F32" s="49" t="str">
        <f>Rules!N28</f>
        <v>P</v>
      </c>
      <c r="G32" s="49" t="str">
        <f>Rules!O28</f>
        <v>P</v>
      </c>
      <c r="H32" s="49" t="str">
        <f>Rules!P28</f>
        <v>H</v>
      </c>
      <c r="I32" s="49" t="str">
        <f>Rules!Q28</f>
        <v>H</v>
      </c>
      <c r="J32" s="49" t="str">
        <f>Rules!R28</f>
        <v>H</v>
      </c>
      <c r="K32" s="49" t="str">
        <f>Rules!S28</f>
        <v>H</v>
      </c>
      <c r="M32" s="184" t="s">
        <v>135</v>
      </c>
      <c r="N32" s="184" t="str">
        <f>N22</f>
        <v>1x2</v>
      </c>
      <c r="O32" s="184" t="str">
        <f t="shared" ref="O32:V32" si="0">O22</f>
        <v>1x3</v>
      </c>
      <c r="P32" s="184" t="str">
        <f t="shared" si="0"/>
        <v>1x4</v>
      </c>
      <c r="Q32" s="184" t="str">
        <f t="shared" si="0"/>
        <v>1x5</v>
      </c>
      <c r="R32" s="184" t="str">
        <f t="shared" si="0"/>
        <v>1x6</v>
      </c>
      <c r="S32" s="184" t="str">
        <f t="shared" si="0"/>
        <v>1x7</v>
      </c>
      <c r="T32" s="184" t="str">
        <f t="shared" si="0"/>
        <v>1x8</v>
      </c>
      <c r="U32" s="184" t="str">
        <f t="shared" si="0"/>
        <v>1x9</v>
      </c>
      <c r="V32" s="184" t="str">
        <f t="shared" si="0"/>
        <v>1x10</v>
      </c>
      <c r="X32" s="187">
        <f>ER!A27</f>
        <v>21</v>
      </c>
      <c r="Y32" s="34">
        <f>ER!B27</f>
        <v>1.5</v>
      </c>
      <c r="Z32" s="34">
        <f>ER!C27</f>
        <v>1.5</v>
      </c>
      <c r="AA32" s="34">
        <f>ER!D27</f>
        <v>1.5</v>
      </c>
      <c r="AB32" s="34">
        <f>ER!E27</f>
        <v>1.5</v>
      </c>
      <c r="AC32" s="34">
        <f>ER!F27</f>
        <v>1.5</v>
      </c>
      <c r="AD32" s="34">
        <f>ER!G27</f>
        <v>1.5</v>
      </c>
      <c r="AE32" s="34">
        <f>ER!H27</f>
        <v>1.5</v>
      </c>
      <c r="AF32" s="34">
        <f>ER!I27</f>
        <v>1.5</v>
      </c>
      <c r="AG32" s="34">
        <f>ER!J27</f>
        <v>1.5</v>
      </c>
      <c r="AH32" s="34">
        <f>ER!K27</f>
        <v>1.5</v>
      </c>
    </row>
    <row r="33" spans="1:34">
      <c r="A33" s="180">
        <f>Rules!I29</f>
        <v>7</v>
      </c>
      <c r="B33" s="49" t="str">
        <f>Rules!J29</f>
        <v>H</v>
      </c>
      <c r="C33" s="49" t="str">
        <f>Rules!K29</f>
        <v>P</v>
      </c>
      <c r="D33" s="49" t="str">
        <f>Rules!L29</f>
        <v>P</v>
      </c>
      <c r="E33" s="49" t="str">
        <f>Rules!M29</f>
        <v>P</v>
      </c>
      <c r="F33" s="49" t="str">
        <f>Rules!N29</f>
        <v>P</v>
      </c>
      <c r="G33" s="49" t="str">
        <f>Rules!O29</f>
        <v>P</v>
      </c>
      <c r="H33" s="49" t="str">
        <f>Rules!P29</f>
        <v>P</v>
      </c>
      <c r="I33" s="49" t="str">
        <f>Rules!Q29</f>
        <v>H</v>
      </c>
      <c r="J33" s="49" t="str">
        <f>Rules!R29</f>
        <v>H</v>
      </c>
      <c r="K33" s="49" t="str">
        <f>Rules!S29</f>
        <v>H</v>
      </c>
      <c r="M33" s="184">
        <v>2</v>
      </c>
      <c r="N33" s="1">
        <f t="shared" ref="N33:V33" si="1">N18*N8</f>
        <v>-2.9828184842526517</v>
      </c>
      <c r="O33" s="1">
        <f t="shared" si="1"/>
        <v>5.8138519124695671</v>
      </c>
      <c r="P33" s="1">
        <f t="shared" si="1"/>
        <v>23.419685975898638</v>
      </c>
      <c r="Q33" s="1">
        <f t="shared" si="1"/>
        <v>53.715156347363362</v>
      </c>
      <c r="R33" s="1">
        <f t="shared" si="1"/>
        <v>100.05114009857719</v>
      </c>
      <c r="S33" s="1">
        <f t="shared" si="1"/>
        <v>165.63571047738932</v>
      </c>
      <c r="T33" s="1">
        <f t="shared" si="1"/>
        <v>253.62264880043631</v>
      </c>
      <c r="U33" s="1">
        <f t="shared" si="1"/>
        <v>367.15883522997638</v>
      </c>
      <c r="V33" s="1">
        <f t="shared" si="1"/>
        <v>509.40875600303156</v>
      </c>
      <c r="X33" s="187" t="str">
        <f>ER!A28</f>
        <v>Pair</v>
      </c>
      <c r="Y33" s="187" t="str">
        <f>ER!B28</f>
        <v>Ace</v>
      </c>
      <c r="Z33" s="187">
        <f>ER!C28</f>
        <v>2</v>
      </c>
      <c r="AA33" s="187">
        <f>ER!D28</f>
        <v>3</v>
      </c>
      <c r="AB33" s="187">
        <f>ER!E28</f>
        <v>4</v>
      </c>
      <c r="AC33" s="187">
        <f>ER!F28</f>
        <v>5</v>
      </c>
      <c r="AD33" s="187">
        <f>ER!G28</f>
        <v>6</v>
      </c>
      <c r="AE33" s="187">
        <f>ER!H28</f>
        <v>7</v>
      </c>
      <c r="AF33" s="187">
        <f>ER!I28</f>
        <v>8</v>
      </c>
      <c r="AG33" s="187">
        <f>ER!J28</f>
        <v>9</v>
      </c>
      <c r="AH33" s="187">
        <f>ER!K28</f>
        <v>10</v>
      </c>
    </row>
    <row r="34" spans="1:34">
      <c r="A34" s="180">
        <f>Rules!I30</f>
        <v>8</v>
      </c>
      <c r="B34" s="49" t="str">
        <f>Rules!J30</f>
        <v>P</v>
      </c>
      <c r="C34" s="49" t="str">
        <f>Rules!K30</f>
        <v>P</v>
      </c>
      <c r="D34" s="49" t="str">
        <f>Rules!L30</f>
        <v>P</v>
      </c>
      <c r="E34" s="49" t="str">
        <f>Rules!M30</f>
        <v>P</v>
      </c>
      <c r="F34" s="49" t="str">
        <f>Rules!N30</f>
        <v>P</v>
      </c>
      <c r="G34" s="49" t="str">
        <f>Rules!O30</f>
        <v>P</v>
      </c>
      <c r="H34" s="49" t="str">
        <f>Rules!P30</f>
        <v>P</v>
      </c>
      <c r="I34" s="49" t="str">
        <f>Rules!Q30</f>
        <v>P</v>
      </c>
      <c r="J34" s="49" t="str">
        <f>Rules!R30</f>
        <v>R</v>
      </c>
      <c r="K34" s="49" t="str">
        <f>Rules!S30</f>
        <v>R</v>
      </c>
      <c r="M34" s="184">
        <v>3</v>
      </c>
      <c r="N34" s="1">
        <f t="shared" ref="N34:V34" si="2">N19*N9</f>
        <v>-6.6965268527805843</v>
      </c>
      <c r="O34" s="1">
        <f t="shared" si="2"/>
        <v>19.403711246304045</v>
      </c>
      <c r="P34" s="1">
        <f t="shared" si="2"/>
        <v>102.58193845637301</v>
      </c>
      <c r="Q34" s="1">
        <f t="shared" si="2"/>
        <v>291.05275888476427</v>
      </c>
      <c r="R34" s="1">
        <f t="shared" si="2"/>
        <v>646.13820948276532</v>
      </c>
      <c r="S34" s="1">
        <f t="shared" si="2"/>
        <v>1242.2201433072091</v>
      </c>
      <c r="T34" s="1">
        <f t="shared" si="2"/>
        <v>2166.7333608333811</v>
      </c>
      <c r="U34" s="1">
        <f t="shared" si="2"/>
        <v>3520.3375882839873</v>
      </c>
      <c r="V34" s="1">
        <f t="shared" si="2"/>
        <v>5417.1480348292116</v>
      </c>
      <c r="X34" s="187" t="str">
        <f>ER!A29</f>
        <v>Ace</v>
      </c>
      <c r="Y34" s="34">
        <f>ER!B29</f>
        <v>0.10906077977909699</v>
      </c>
      <c r="Z34" s="34">
        <f>ER!C29</f>
        <v>0.47064092333946894</v>
      </c>
      <c r="AA34" s="34">
        <f>ER!D29</f>
        <v>0.51779525312221664</v>
      </c>
      <c r="AB34" s="34">
        <f>ER!E29</f>
        <v>0.56604055041797596</v>
      </c>
      <c r="AC34" s="34">
        <f>ER!F29</f>
        <v>0.61469901790902803</v>
      </c>
      <c r="AD34" s="34">
        <f>ER!G29</f>
        <v>0.66738009490756944</v>
      </c>
      <c r="AE34" s="34">
        <f>ER!H29</f>
        <v>0.46288894886429088</v>
      </c>
      <c r="AF34" s="34">
        <f>ER!I29</f>
        <v>0.35069259087031512</v>
      </c>
      <c r="AG34" s="34">
        <f>ER!J29</f>
        <v>0.22778342315245487</v>
      </c>
      <c r="AH34" s="34">
        <f>ER!K29</f>
        <v>0.17968872741114625</v>
      </c>
    </row>
    <row r="35" spans="1:34">
      <c r="A35" s="180">
        <f>Rules!I31</f>
        <v>9</v>
      </c>
      <c r="B35" s="49" t="str">
        <f>Rules!J31</f>
        <v>S</v>
      </c>
      <c r="C35" s="49" t="str">
        <f>Rules!K31</f>
        <v>P</v>
      </c>
      <c r="D35" s="49" t="str">
        <f>Rules!L31</f>
        <v>P</v>
      </c>
      <c r="E35" s="49" t="str">
        <f>Rules!M31</f>
        <v>P</v>
      </c>
      <c r="F35" s="49" t="str">
        <f>Rules!N31</f>
        <v>P</v>
      </c>
      <c r="G35" s="49" t="str">
        <f>Rules!O31</f>
        <v>P</v>
      </c>
      <c r="H35" s="49" t="str">
        <f>Rules!P31</f>
        <v>S</v>
      </c>
      <c r="I35" s="49" t="str">
        <f>Rules!Q31</f>
        <v>P</v>
      </c>
      <c r="J35" s="49" t="str">
        <f>Rules!R31</f>
        <v>P</v>
      </c>
      <c r="K35" s="49" t="str">
        <f>Rules!S31</f>
        <v>S</v>
      </c>
      <c r="M35" s="184">
        <v>4</v>
      </c>
      <c r="N35" s="1">
        <f t="shared" ref="N35:V35" si="3">N20*N10</f>
        <v>-15.910432833594932</v>
      </c>
      <c r="O35" s="1">
        <f t="shared" si="3"/>
        <v>66.205766541190087</v>
      </c>
      <c r="P35" s="1">
        <f t="shared" si="3"/>
        <v>458.26260095007842</v>
      </c>
      <c r="Q35" s="1">
        <f t="shared" si="3"/>
        <v>1611.1221886997714</v>
      </c>
      <c r="R35" s="1">
        <f t="shared" si="3"/>
        <v>4272.3239606827592</v>
      </c>
      <c r="S35" s="1">
        <f t="shared" si="3"/>
        <v>9558.0206859990594</v>
      </c>
      <c r="T35" s="1">
        <f t="shared" si="3"/>
        <v>19024.685489071242</v>
      </c>
      <c r="U35" s="1">
        <f t="shared" si="3"/>
        <v>34742.293281489721</v>
      </c>
      <c r="V35" s="1">
        <f t="shared" si="3"/>
        <v>59369.134361793782</v>
      </c>
      <c r="X35" s="187">
        <f>ER!A30</f>
        <v>2</v>
      </c>
      <c r="Y35" s="34">
        <f>ER!B30</f>
        <v>-0.25307699440390863</v>
      </c>
      <c r="Z35" s="34">
        <f>ER!C30</f>
        <v>-8.4267225502711041E-2</v>
      </c>
      <c r="AA35" s="34">
        <f>ER!D30</f>
        <v>-1.5498287197501173E-2</v>
      </c>
      <c r="AB35" s="34">
        <f>ER!E30</f>
        <v>5.9333738978653974E-2</v>
      </c>
      <c r="AC35" s="34">
        <f>ER!F30</f>
        <v>0.15203616947891799</v>
      </c>
      <c r="AD35" s="34">
        <f>ER!G30</f>
        <v>0.22737886696191317</v>
      </c>
      <c r="AE35" s="34">
        <f>ER!H30</f>
        <v>6.958050045595748E-3</v>
      </c>
      <c r="AF35" s="34">
        <f>ER!I30</f>
        <v>-0.15933415266020512</v>
      </c>
      <c r="AG35" s="34">
        <f>ER!J30</f>
        <v>-0.24066617915336547</v>
      </c>
      <c r="AH35" s="34">
        <f>ER!K30</f>
        <v>-0.28919791448567511</v>
      </c>
    </row>
    <row r="36" spans="1:34">
      <c r="A36" s="180">
        <f>Rules!I32</f>
        <v>10</v>
      </c>
      <c r="B36" s="49" t="str">
        <f>Rules!J32</f>
        <v>S</v>
      </c>
      <c r="C36" s="49" t="str">
        <f>Rules!K32</f>
        <v>S</v>
      </c>
      <c r="D36" s="49" t="str">
        <f>Rules!L32</f>
        <v>S</v>
      </c>
      <c r="E36" s="49" t="str">
        <f>Rules!M32</f>
        <v>S</v>
      </c>
      <c r="F36" s="49" t="str">
        <f>Rules!N32</f>
        <v>S</v>
      </c>
      <c r="G36" s="49" t="str">
        <f>Rules!O32</f>
        <v>P</v>
      </c>
      <c r="H36" s="49" t="str">
        <f>Rules!P32</f>
        <v>S</v>
      </c>
      <c r="I36" s="49" t="str">
        <f>Rules!Q32</f>
        <v>S</v>
      </c>
      <c r="J36" s="49" t="str">
        <f>Rules!R32</f>
        <v>S</v>
      </c>
      <c r="K36" s="49" t="str">
        <f>Rules!S32</f>
        <v>S</v>
      </c>
      <c r="X36" s="187">
        <f>ER!A31</f>
        <v>3</v>
      </c>
      <c r="Y36" s="34">
        <f>ER!B31</f>
        <v>-0.30414663097569933</v>
      </c>
      <c r="Z36" s="34">
        <f>ER!C31</f>
        <v>-0.13992944417761496</v>
      </c>
      <c r="AA36" s="34">
        <f>ER!D31</f>
        <v>-5.8284696427541714E-2</v>
      </c>
      <c r="AB36" s="34">
        <f>ER!E31</f>
        <v>2.8134517976885209E-2</v>
      </c>
      <c r="AC36" s="34">
        <f>ER!F31</f>
        <v>0.12470784634060185</v>
      </c>
      <c r="AD36" s="34">
        <f>ER!G31</f>
        <v>0.19970541230483627</v>
      </c>
      <c r="AE36" s="34">
        <f>ER!H31</f>
        <v>-5.8585254727766593E-2</v>
      </c>
      <c r="AF36" s="34">
        <f>ER!I31</f>
        <v>-0.21724188132078476</v>
      </c>
      <c r="AG36" s="34">
        <f>ER!J31</f>
        <v>-0.29264070019772598</v>
      </c>
      <c r="AH36" s="34">
        <f>ER!K31</f>
        <v>-0.33774944037840804</v>
      </c>
    </row>
    <row r="37" spans="1:34">
      <c r="A37" s="288" t="str">
        <f>Summary!B32</f>
        <v>EV = -0.00531417925590545</v>
      </c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X37" s="187">
        <f>ER!A32</f>
        <v>4</v>
      </c>
      <c r="Y37" s="34">
        <f>ER!B32</f>
        <v>-0.1970288105741636</v>
      </c>
      <c r="Z37" s="34">
        <f>ER!C32</f>
        <v>-2.1798188008805668E-2</v>
      </c>
      <c r="AA37" s="34">
        <f>ER!D32</f>
        <v>8.0052625306546825E-3</v>
      </c>
      <c r="AB37" s="34">
        <f>ER!E32</f>
        <v>3.8784473277208811E-2</v>
      </c>
      <c r="AC37" s="34">
        <f>ER!F32</f>
        <v>0.10070528937626665</v>
      </c>
      <c r="AD37" s="34">
        <f>ER!G32</f>
        <v>0.17417494269127992</v>
      </c>
      <c r="AE37" s="34">
        <f>ER!H32</f>
        <v>8.2207439363742862E-2</v>
      </c>
      <c r="AF37" s="34">
        <f>ER!I32</f>
        <v>-5.9898275658656304E-2</v>
      </c>
      <c r="AG37" s="34">
        <f>ER!J32</f>
        <v>-0.21018633199821757</v>
      </c>
      <c r="AH37" s="34">
        <f>ER!K32</f>
        <v>-0.24937508055334259</v>
      </c>
    </row>
    <row r="38" spans="1:34">
      <c r="A38" s="288" t="str">
        <f>Summary!B33</f>
        <v>EV = -0.531417925590545 %</v>
      </c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X38" s="187">
        <f>ER!A33</f>
        <v>5</v>
      </c>
      <c r="Y38" s="34">
        <f>ER!B33</f>
        <v>8.1449707945275923E-2</v>
      </c>
      <c r="Z38" s="34">
        <f>ER!C33</f>
        <v>0.3589394124422991</v>
      </c>
      <c r="AA38" s="34">
        <f>ER!D33</f>
        <v>0.40932067017593915</v>
      </c>
      <c r="AB38" s="34">
        <f>ER!E33</f>
        <v>0.460940243794354</v>
      </c>
      <c r="AC38" s="34">
        <f>ER!F33</f>
        <v>0.51251710900326775</v>
      </c>
      <c r="AD38" s="34">
        <f>ER!G33</f>
        <v>0.57559016859776857</v>
      </c>
      <c r="AE38" s="34">
        <f>ER!H33</f>
        <v>0.39241245528243773</v>
      </c>
      <c r="AF38" s="34">
        <f>ER!I33</f>
        <v>0.28663571688628381</v>
      </c>
      <c r="AG38" s="34">
        <f>ER!J33</f>
        <v>0.1443283683807712</v>
      </c>
      <c r="AH38" s="34">
        <f>ER!K33</f>
        <v>2.5308523040868145E-2</v>
      </c>
    </row>
    <row r="39" spans="1:34">
      <c r="A39" s="295" t="str">
        <f>Summary!B34</f>
        <v>H = Hit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X39" s="187">
        <f>ER!A34</f>
        <v>6</v>
      </c>
      <c r="Y39" s="34">
        <f>ER!B34</f>
        <v>-0.35054034044008009</v>
      </c>
      <c r="Z39" s="34">
        <f>ER!C34</f>
        <v>-0.25338998596663809</v>
      </c>
      <c r="AA39" s="34">
        <f>ER!D34</f>
        <v>-0.16236190502927889</v>
      </c>
      <c r="AB39" s="34">
        <f>ER!E34</f>
        <v>-6.5242110257549266E-2</v>
      </c>
      <c r="AC39" s="34">
        <f>ER!F34</f>
        <v>3.9226356320867399E-2</v>
      </c>
      <c r="AD39" s="34">
        <f>ER!G34</f>
        <v>0.10667340682942227</v>
      </c>
      <c r="AE39" s="34">
        <f>ER!H34</f>
        <v>-0.21284771451731424</v>
      </c>
      <c r="AF39" s="34">
        <f>ER!I34</f>
        <v>-0.27157480502428616</v>
      </c>
      <c r="AG39" s="34">
        <f>ER!J34</f>
        <v>-0.3400132806089356</v>
      </c>
      <c r="AH39" s="34">
        <f>ER!K34</f>
        <v>-0.38104299284808768</v>
      </c>
    </row>
    <row r="40" spans="1:34">
      <c r="A40" s="296" t="str">
        <f>Summary!B35</f>
        <v>D = Double</v>
      </c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X40" s="187">
        <f>ER!A35</f>
        <v>7</v>
      </c>
      <c r="Y40" s="34">
        <f>ER!B35</f>
        <v>-0.44000672211415065</v>
      </c>
      <c r="Z40" s="34">
        <f>ER!C35</f>
        <v>-0.1963016079632402</v>
      </c>
      <c r="AA40" s="34">
        <f>ER!D35</f>
        <v>-0.10948552726048816</v>
      </c>
      <c r="AB40" s="34">
        <f>ER!E35</f>
        <v>-1.9921218921965758E-2</v>
      </c>
      <c r="AC40" s="34">
        <f>ER!F35</f>
        <v>7.4563567868088848E-2</v>
      </c>
      <c r="AD40" s="34">
        <f>ER!G35</f>
        <v>0.16472730313989489</v>
      </c>
      <c r="AE40" s="34">
        <f>ER!H35</f>
        <v>-0.13707521359511174</v>
      </c>
      <c r="AF40" s="34">
        <f>ER!I35</f>
        <v>-0.37191909208726714</v>
      </c>
      <c r="AG40" s="34">
        <f>ER!J35</f>
        <v>-0.43092981848423528</v>
      </c>
      <c r="AH40" s="34">
        <f>ER!K35</f>
        <v>-0.46630747852717758</v>
      </c>
    </row>
    <row r="41" spans="1:34">
      <c r="A41" s="289" t="str">
        <f>Summary!B36</f>
        <v>S = Stand</v>
      </c>
      <c r="B41" s="289"/>
      <c r="C41" s="289"/>
      <c r="D41" s="289"/>
      <c r="E41" s="289"/>
      <c r="F41" s="289"/>
      <c r="G41" s="289"/>
      <c r="H41" s="289"/>
      <c r="I41" s="289"/>
      <c r="J41" s="289"/>
      <c r="K41" s="289"/>
      <c r="X41" s="187">
        <f>ER!A36</f>
        <v>8</v>
      </c>
      <c r="Y41" s="34">
        <f>ER!B36</f>
        <v>-0.47846720619452893</v>
      </c>
      <c r="Z41" s="34">
        <f>ER!C36</f>
        <v>-4.10085652565544E-2</v>
      </c>
      <c r="AA41" s="34">
        <f>ER!D36</f>
        <v>2.9651267038439212E-2</v>
      </c>
      <c r="AB41" s="34">
        <f>ER!E36</f>
        <v>0.10253679913733912</v>
      </c>
      <c r="AC41" s="34">
        <f>ER!F36</f>
        <v>0.17786869518456505</v>
      </c>
      <c r="AD41" s="34">
        <f>ER!G36</f>
        <v>0.28114462143026464</v>
      </c>
      <c r="AE41" s="34">
        <f>ER!H36</f>
        <v>0.17942021385705018</v>
      </c>
      <c r="AF41" s="34">
        <f>ER!I36</f>
        <v>-0.15401156627741791</v>
      </c>
      <c r="AG41" s="34">
        <f>ER!J36</f>
        <v>-0.5</v>
      </c>
      <c r="AH41" s="34">
        <f>ER!K36</f>
        <v>-0.5</v>
      </c>
    </row>
    <row r="42" spans="1:34">
      <c r="A42" s="290" t="str">
        <f>Summary!B37</f>
        <v>P = Split</v>
      </c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X42" s="187">
        <f>ER!A37</f>
        <v>9</v>
      </c>
      <c r="Y42" s="34">
        <f>ER!B37</f>
        <v>-0.10019887561319057</v>
      </c>
      <c r="Z42" s="34">
        <f>ER!C37</f>
        <v>0.13385768207672508</v>
      </c>
      <c r="AA42" s="34">
        <f>ER!D37</f>
        <v>0.19320731563116447</v>
      </c>
      <c r="AB42" s="34">
        <f>ER!E37</f>
        <v>0.25454407563811315</v>
      </c>
      <c r="AC42" s="34">
        <f>ER!F37</f>
        <v>0.31872977328281132</v>
      </c>
      <c r="AD42" s="34">
        <f>ER!G37</f>
        <v>0.40361032143368897</v>
      </c>
      <c r="AE42" s="34">
        <f>ER!H37</f>
        <v>0.3995541673365518</v>
      </c>
      <c r="AF42" s="34">
        <f>ER!I37</f>
        <v>0.19129321615782191</v>
      </c>
      <c r="AG42" s="34">
        <f>ER!J37</f>
        <v>-0.15072067108588086</v>
      </c>
      <c r="AH42" s="34">
        <f>ER!K37</f>
        <v>-0.17830123379648949</v>
      </c>
    </row>
    <row r="43" spans="1:34">
      <c r="A43" s="288" t="str">
        <f>Summary!B38</f>
        <v>R = Surrender</v>
      </c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X43" s="187">
        <f>ER!A38</f>
        <v>10</v>
      </c>
      <c r="Y43" s="34">
        <f>ER!B38</f>
        <v>0.65547032314990239</v>
      </c>
      <c r="Z43" s="34">
        <f>ER!C38</f>
        <v>0.63998657521683877</v>
      </c>
      <c r="AA43" s="34">
        <f>ER!D38</f>
        <v>0.65027209425148136</v>
      </c>
      <c r="AB43" s="34">
        <f>ER!E38</f>
        <v>0.66104996194807186</v>
      </c>
      <c r="AC43" s="34">
        <f>ER!F38</f>
        <v>0.67035969063279999</v>
      </c>
      <c r="AD43" s="34">
        <f>ER!G38</f>
        <v>0.70504978713524302</v>
      </c>
      <c r="AE43" s="34">
        <f>ER!H38</f>
        <v>0.77322722653717491</v>
      </c>
      <c r="AF43" s="34">
        <f>ER!I38</f>
        <v>0.79181515955189841</v>
      </c>
      <c r="AG43" s="34">
        <f>ER!J38</f>
        <v>0.75835687080859626</v>
      </c>
      <c r="AH43" s="34">
        <f>ER!K38</f>
        <v>0.55453756646817121</v>
      </c>
    </row>
  </sheetData>
  <sheetProtection sheet="1" objects="1" scenarios="1"/>
  <mergeCells count="38">
    <mergeCell ref="M31:V31"/>
    <mergeCell ref="M21:V21"/>
    <mergeCell ref="M26:V26"/>
    <mergeCell ref="R4:T4"/>
    <mergeCell ref="AG3:AH3"/>
    <mergeCell ref="T3:U3"/>
    <mergeCell ref="W3:AA3"/>
    <mergeCell ref="AB3:AC3"/>
    <mergeCell ref="AD3:AF3"/>
    <mergeCell ref="V4:Y4"/>
    <mergeCell ref="AB4:AC4"/>
    <mergeCell ref="AD4:AE4"/>
    <mergeCell ref="AG4:AH4"/>
    <mergeCell ref="M16:V16"/>
    <mergeCell ref="P4:Q4"/>
    <mergeCell ref="A1:AH1"/>
    <mergeCell ref="A6:K6"/>
    <mergeCell ref="X6:AH6"/>
    <mergeCell ref="M6:V6"/>
    <mergeCell ref="M11:V11"/>
    <mergeCell ref="A3:D3"/>
    <mergeCell ref="E3:G3"/>
    <mergeCell ref="H3:L3"/>
    <mergeCell ref="M3:N3"/>
    <mergeCell ref="O3:Q3"/>
    <mergeCell ref="R3:S3"/>
    <mergeCell ref="A4:D4"/>
    <mergeCell ref="E4:H4"/>
    <mergeCell ref="I4:K4"/>
    <mergeCell ref="L4:M4"/>
    <mergeCell ref="N4:O4"/>
    <mergeCell ref="A43:K43"/>
    <mergeCell ref="A37:K37"/>
    <mergeCell ref="A38:K38"/>
    <mergeCell ref="A39:K39"/>
    <mergeCell ref="A40:K40"/>
    <mergeCell ref="A42:K42"/>
    <mergeCell ref="A41:K41"/>
  </mergeCells>
  <phoneticPr fontId="16" type="noConversion"/>
  <conditionalFormatting sqref="B7:K7">
    <cfRule type="containsText" dxfId="86" priority="252" operator="containsText" text="S">
      <formula>NOT(ISERROR(SEARCH("S",B7)))</formula>
    </cfRule>
    <cfRule type="containsText" dxfId="85" priority="253" operator="containsText" text="H">
      <formula>NOT(ISERROR(SEARCH("H",B7)))</formula>
    </cfRule>
  </conditionalFormatting>
  <conditionalFormatting sqref="B7:K7">
    <cfRule type="containsText" dxfId="84" priority="251" operator="containsText" text="D">
      <formula>NOT(ISERROR(SEARCH("D",B7)))</formula>
    </cfRule>
  </conditionalFormatting>
  <conditionalFormatting sqref="B7:K7">
    <cfRule type="containsText" dxfId="83" priority="250" operator="containsText" text="R">
      <formula>NOT(ISERROR(SEARCH("R",B7)))</formula>
    </cfRule>
  </conditionalFormatting>
  <conditionalFormatting sqref="B7:K7">
    <cfRule type="containsText" dxfId="82" priority="249" operator="containsText" text="P">
      <formula>NOT(ISERROR(SEARCH("P",B7)))</formula>
    </cfRule>
  </conditionalFormatting>
  <conditionalFormatting sqref="B8:K17 B19:K25 B27:K36">
    <cfRule type="containsText" dxfId="81" priority="242" operator="containsText" text="S">
      <formula>NOT(ISERROR(SEARCH("S",B8)))</formula>
    </cfRule>
    <cfRule type="containsText" dxfId="80" priority="243" operator="containsText" text="H">
      <formula>NOT(ISERROR(SEARCH("H",B8)))</formula>
    </cfRule>
  </conditionalFormatting>
  <conditionalFormatting sqref="B8:K17 B19:K25 B27:K36">
    <cfRule type="containsText" dxfId="79" priority="241" operator="containsText" text="D">
      <formula>NOT(ISERROR(SEARCH("D",B8)))</formula>
    </cfRule>
  </conditionalFormatting>
  <conditionalFormatting sqref="B8:K17 B19:K25 B27:K36">
    <cfRule type="containsText" dxfId="78" priority="240" operator="containsText" text="R">
      <formula>NOT(ISERROR(SEARCH("R",B8)))</formula>
    </cfRule>
  </conditionalFormatting>
  <conditionalFormatting sqref="B8:K17 B19:K25 B27:K36">
    <cfRule type="containsText" dxfId="77" priority="239" operator="containsText" text="P">
      <formula>NOT(ISERROR(SEARCH("P",B8)))</formula>
    </cfRule>
  </conditionalFormatting>
  <conditionalFormatting sqref="Y8:AH22">
    <cfRule type="colorScale" priority="175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76" priority="177" operator="containsText" text="R">
      <formula>NOT(ISERROR(SEARCH("R",Y8)))</formula>
    </cfRule>
    <cfRule type="containsText" dxfId="75" priority="178" operator="containsText" text="D">
      <formula>NOT(ISERROR(SEARCH("D",Y8)))</formula>
    </cfRule>
    <cfRule type="containsText" dxfId="74" priority="179" operator="containsText" text="S">
      <formula>NOT(ISERROR(SEARCH("S",Y8)))</formula>
    </cfRule>
    <cfRule type="containsText" dxfId="73" priority="180" operator="containsText" text="H">
      <formula>NOT(ISERROR(SEARCH("H",Y8)))</formula>
    </cfRule>
  </conditionalFormatting>
  <conditionalFormatting sqref="Y8:AH22">
    <cfRule type="containsText" dxfId="72" priority="176" operator="containsText" text="P">
      <formula>NOT(ISERROR(SEARCH("P",Y8)))</formula>
    </cfRule>
  </conditionalFormatting>
  <conditionalFormatting sqref="Y24:AH32">
    <cfRule type="colorScale" priority="147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71" priority="149" operator="containsText" text="R">
      <formula>NOT(ISERROR(SEARCH("R",Y24)))</formula>
    </cfRule>
    <cfRule type="containsText" dxfId="70" priority="150" operator="containsText" text="D">
      <formula>NOT(ISERROR(SEARCH("D",Y24)))</formula>
    </cfRule>
    <cfRule type="containsText" dxfId="69" priority="151" operator="containsText" text="S">
      <formula>NOT(ISERROR(SEARCH("S",Y24)))</formula>
    </cfRule>
    <cfRule type="containsText" dxfId="68" priority="152" operator="containsText" text="H">
      <formula>NOT(ISERROR(SEARCH("H",Y24)))</formula>
    </cfRule>
  </conditionalFormatting>
  <conditionalFormatting sqref="Y24:AH32">
    <cfRule type="containsText" dxfId="67" priority="148" operator="containsText" text="P">
      <formula>NOT(ISERROR(SEARCH("P",Y24)))</formula>
    </cfRule>
  </conditionalFormatting>
  <conditionalFormatting sqref="Y34:AH43">
    <cfRule type="colorScale" priority="141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66" priority="143" operator="containsText" text="R">
      <formula>NOT(ISERROR(SEARCH("R",Y34)))</formula>
    </cfRule>
    <cfRule type="containsText" dxfId="65" priority="144" operator="containsText" text="D">
      <formula>NOT(ISERROR(SEARCH("D",Y34)))</formula>
    </cfRule>
    <cfRule type="containsText" dxfId="64" priority="145" operator="containsText" text="S">
      <formula>NOT(ISERROR(SEARCH("S",Y34)))</formula>
    </cfRule>
    <cfRule type="containsText" dxfId="63" priority="146" operator="containsText" text="H">
      <formula>NOT(ISERROR(SEARCH("H",Y34)))</formula>
    </cfRule>
  </conditionalFormatting>
  <conditionalFormatting sqref="Y34:AH43">
    <cfRule type="containsText" dxfId="62" priority="142" operator="containsText" text="P">
      <formula>NOT(ISERROR(SEARCH("P",Y34)))</formula>
    </cfRule>
  </conditionalFormatting>
  <conditionalFormatting sqref="M7:M10">
    <cfRule type="containsText" dxfId="61" priority="92" operator="containsText" text="S">
      <formula>NOT(ISERROR(SEARCH("S",M7)))</formula>
    </cfRule>
    <cfRule type="containsText" dxfId="60" priority="93" operator="containsText" text="H">
      <formula>NOT(ISERROR(SEARCH("H",M7)))</formula>
    </cfRule>
  </conditionalFormatting>
  <conditionalFormatting sqref="M7:M10">
    <cfRule type="containsText" dxfId="59" priority="91" operator="containsText" text="D">
      <formula>NOT(ISERROR(SEARCH("D",M7)))</formula>
    </cfRule>
  </conditionalFormatting>
  <conditionalFormatting sqref="M7:M10">
    <cfRule type="containsText" dxfId="58" priority="90" operator="containsText" text="R">
      <formula>NOT(ISERROR(SEARCH("R",M7)))</formula>
    </cfRule>
  </conditionalFormatting>
  <conditionalFormatting sqref="M7:M10">
    <cfRule type="containsText" dxfId="57" priority="89" operator="containsText" text="P">
      <formula>NOT(ISERROR(SEARCH("P",M7)))</formula>
    </cfRule>
  </conditionalFormatting>
  <conditionalFormatting sqref="N7:V7">
    <cfRule type="containsText" dxfId="56" priority="87" operator="containsText" text="S">
      <formula>NOT(ISERROR(SEARCH("S",N7)))</formula>
    </cfRule>
    <cfRule type="containsText" dxfId="55" priority="88" operator="containsText" text="H">
      <formula>NOT(ISERROR(SEARCH("H",N7)))</formula>
    </cfRule>
  </conditionalFormatting>
  <conditionalFormatting sqref="N7:V7">
    <cfRule type="containsText" dxfId="54" priority="86" operator="containsText" text="D">
      <formula>NOT(ISERROR(SEARCH("D",N7)))</formula>
    </cfRule>
  </conditionalFormatting>
  <conditionalFormatting sqref="N7:V7">
    <cfRule type="containsText" dxfId="53" priority="85" operator="containsText" text="R">
      <formula>NOT(ISERROR(SEARCH("R",N7)))</formula>
    </cfRule>
  </conditionalFormatting>
  <conditionalFormatting sqref="N7:V7">
    <cfRule type="containsText" dxfId="52" priority="84" operator="containsText" text="P">
      <formula>NOT(ISERROR(SEARCH("P",N7)))</formula>
    </cfRule>
  </conditionalFormatting>
  <conditionalFormatting sqref="N8:V10">
    <cfRule type="colorScale" priority="8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12:M15">
    <cfRule type="containsText" dxfId="51" priority="81" operator="containsText" text="S">
      <formula>NOT(ISERROR(SEARCH("S",M12)))</formula>
    </cfRule>
    <cfRule type="containsText" dxfId="50" priority="82" operator="containsText" text="H">
      <formula>NOT(ISERROR(SEARCH("H",M12)))</formula>
    </cfRule>
  </conditionalFormatting>
  <conditionalFormatting sqref="M12:M15">
    <cfRule type="containsText" dxfId="49" priority="80" operator="containsText" text="D">
      <formula>NOT(ISERROR(SEARCH("D",M12)))</formula>
    </cfRule>
  </conditionalFormatting>
  <conditionalFormatting sqref="M12:M15">
    <cfRule type="containsText" dxfId="48" priority="79" operator="containsText" text="R">
      <formula>NOT(ISERROR(SEARCH("R",M12)))</formula>
    </cfRule>
  </conditionalFormatting>
  <conditionalFormatting sqref="M12:M15">
    <cfRule type="containsText" dxfId="47" priority="78" operator="containsText" text="P">
      <formula>NOT(ISERROR(SEARCH("P",M12)))</formula>
    </cfRule>
  </conditionalFormatting>
  <conditionalFormatting sqref="N12:V12">
    <cfRule type="containsText" dxfId="46" priority="76" operator="containsText" text="S">
      <formula>NOT(ISERROR(SEARCH("S",N12)))</formula>
    </cfRule>
    <cfRule type="containsText" dxfId="45" priority="77" operator="containsText" text="H">
      <formula>NOT(ISERROR(SEARCH("H",N12)))</formula>
    </cfRule>
  </conditionalFormatting>
  <conditionalFormatting sqref="N12:V12">
    <cfRule type="containsText" dxfId="44" priority="75" operator="containsText" text="D">
      <formula>NOT(ISERROR(SEARCH("D",N12)))</formula>
    </cfRule>
  </conditionalFormatting>
  <conditionalFormatting sqref="N12:V12">
    <cfRule type="containsText" dxfId="43" priority="74" operator="containsText" text="R">
      <formula>NOT(ISERROR(SEARCH("R",N12)))</formula>
    </cfRule>
  </conditionalFormatting>
  <conditionalFormatting sqref="N12:V12">
    <cfRule type="containsText" dxfId="42" priority="73" operator="containsText" text="P">
      <formula>NOT(ISERROR(SEARCH("P",N12)))</formula>
    </cfRule>
  </conditionalFormatting>
  <conditionalFormatting sqref="N13:V15">
    <cfRule type="colorScale" priority="72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7:M20">
    <cfRule type="containsText" dxfId="41" priority="70" operator="containsText" text="S">
      <formula>NOT(ISERROR(SEARCH("S",M17)))</formula>
    </cfRule>
    <cfRule type="containsText" dxfId="40" priority="71" operator="containsText" text="H">
      <formula>NOT(ISERROR(SEARCH("H",M17)))</formula>
    </cfRule>
  </conditionalFormatting>
  <conditionalFormatting sqref="M17:M20">
    <cfRule type="containsText" dxfId="39" priority="69" operator="containsText" text="D">
      <formula>NOT(ISERROR(SEARCH("D",M17)))</formula>
    </cfRule>
  </conditionalFormatting>
  <conditionalFormatting sqref="M17:M20">
    <cfRule type="containsText" dxfId="38" priority="68" operator="containsText" text="R">
      <formula>NOT(ISERROR(SEARCH("R",M17)))</formula>
    </cfRule>
  </conditionalFormatting>
  <conditionalFormatting sqref="M17:M20">
    <cfRule type="containsText" dxfId="37" priority="67" operator="containsText" text="P">
      <formula>NOT(ISERROR(SEARCH("P",M17)))</formula>
    </cfRule>
  </conditionalFormatting>
  <conditionalFormatting sqref="N17:V17">
    <cfRule type="containsText" dxfId="36" priority="65" operator="containsText" text="S">
      <formula>NOT(ISERROR(SEARCH("S",N17)))</formula>
    </cfRule>
    <cfRule type="containsText" dxfId="35" priority="66" operator="containsText" text="H">
      <formula>NOT(ISERROR(SEARCH("H",N17)))</formula>
    </cfRule>
  </conditionalFormatting>
  <conditionalFormatting sqref="N17:V17">
    <cfRule type="containsText" dxfId="34" priority="64" operator="containsText" text="D">
      <formula>NOT(ISERROR(SEARCH("D",N17)))</formula>
    </cfRule>
  </conditionalFormatting>
  <conditionalFormatting sqref="N17:V17">
    <cfRule type="containsText" dxfId="33" priority="63" operator="containsText" text="R">
      <formula>NOT(ISERROR(SEARCH("R",N17)))</formula>
    </cfRule>
  </conditionalFormatting>
  <conditionalFormatting sqref="N17:V17">
    <cfRule type="containsText" dxfId="32" priority="62" operator="containsText" text="P">
      <formula>NOT(ISERROR(SEARCH("P",N17)))</formula>
    </cfRule>
  </conditionalFormatting>
  <conditionalFormatting sqref="N18:V20">
    <cfRule type="colorScale" priority="61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27:M30">
    <cfRule type="containsText" dxfId="31" priority="59" operator="containsText" text="S">
      <formula>NOT(ISERROR(SEARCH("S",M27)))</formula>
    </cfRule>
    <cfRule type="containsText" dxfId="30" priority="60" operator="containsText" text="H">
      <formula>NOT(ISERROR(SEARCH("H",M27)))</formula>
    </cfRule>
  </conditionalFormatting>
  <conditionalFormatting sqref="M27:M30">
    <cfRule type="containsText" dxfId="29" priority="58" operator="containsText" text="D">
      <formula>NOT(ISERROR(SEARCH("D",M27)))</formula>
    </cfRule>
  </conditionalFormatting>
  <conditionalFormatting sqref="M27:M30">
    <cfRule type="containsText" dxfId="28" priority="57" operator="containsText" text="R">
      <formula>NOT(ISERROR(SEARCH("R",M27)))</formula>
    </cfRule>
  </conditionalFormatting>
  <conditionalFormatting sqref="M27:M30">
    <cfRule type="containsText" dxfId="27" priority="56" operator="containsText" text="P">
      <formula>NOT(ISERROR(SEARCH("P",M27)))</formula>
    </cfRule>
  </conditionalFormatting>
  <conditionalFormatting sqref="N27:V27">
    <cfRule type="containsText" dxfId="26" priority="54" operator="containsText" text="S">
      <formula>NOT(ISERROR(SEARCH("S",N27)))</formula>
    </cfRule>
    <cfRule type="containsText" dxfId="25" priority="55" operator="containsText" text="H">
      <formula>NOT(ISERROR(SEARCH("H",N27)))</formula>
    </cfRule>
  </conditionalFormatting>
  <conditionalFormatting sqref="N27:V27">
    <cfRule type="containsText" dxfId="24" priority="53" operator="containsText" text="D">
      <formula>NOT(ISERROR(SEARCH("D",N27)))</formula>
    </cfRule>
  </conditionalFormatting>
  <conditionalFormatting sqref="N27:V27">
    <cfRule type="containsText" dxfId="23" priority="52" operator="containsText" text="R">
      <formula>NOT(ISERROR(SEARCH("R",N27)))</formula>
    </cfRule>
  </conditionalFormatting>
  <conditionalFormatting sqref="N27:V27">
    <cfRule type="containsText" dxfId="22" priority="51" operator="containsText" text="P">
      <formula>NOT(ISERROR(SEARCH("P",N27)))</formula>
    </cfRule>
  </conditionalFormatting>
  <conditionalFormatting sqref="N28:V30">
    <cfRule type="colorScale" priority="44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21" priority="50" operator="equal">
      <formula>MAX($N$28:$V$30)</formula>
    </cfRule>
  </conditionalFormatting>
  <conditionalFormatting sqref="M32:M35">
    <cfRule type="containsText" dxfId="20" priority="37" operator="containsText" text="S">
      <formula>NOT(ISERROR(SEARCH("S",M32)))</formula>
    </cfRule>
    <cfRule type="containsText" dxfId="19" priority="38" operator="containsText" text="H">
      <formula>NOT(ISERROR(SEARCH("H",M32)))</formula>
    </cfRule>
  </conditionalFormatting>
  <conditionalFormatting sqref="M32:M35">
    <cfRule type="containsText" dxfId="18" priority="36" operator="containsText" text="D">
      <formula>NOT(ISERROR(SEARCH("D",M32)))</formula>
    </cfRule>
  </conditionalFormatting>
  <conditionalFormatting sqref="M32:M35">
    <cfRule type="containsText" dxfId="17" priority="35" operator="containsText" text="R">
      <formula>NOT(ISERROR(SEARCH("R",M32)))</formula>
    </cfRule>
  </conditionalFormatting>
  <conditionalFormatting sqref="M32:M35">
    <cfRule type="containsText" dxfId="16" priority="34" operator="containsText" text="P">
      <formula>NOT(ISERROR(SEARCH("P",M32)))</formula>
    </cfRule>
  </conditionalFormatting>
  <conditionalFormatting sqref="N33:V35">
    <cfRule type="colorScale" priority="27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15" priority="28" operator="equal">
      <formula>MAX($N$28:$V$30)</formula>
    </cfRule>
  </conditionalFormatting>
  <conditionalFormatting sqref="M22:M25">
    <cfRule type="containsText" dxfId="14" priority="25" operator="containsText" text="S">
      <formula>NOT(ISERROR(SEARCH("S",M22)))</formula>
    </cfRule>
    <cfRule type="containsText" dxfId="13" priority="26" operator="containsText" text="H">
      <formula>NOT(ISERROR(SEARCH("H",M22)))</formula>
    </cfRule>
  </conditionalFormatting>
  <conditionalFormatting sqref="M22:M25">
    <cfRule type="containsText" dxfId="12" priority="24" operator="containsText" text="D">
      <formula>NOT(ISERROR(SEARCH("D",M22)))</formula>
    </cfRule>
  </conditionalFormatting>
  <conditionalFormatting sqref="M22:M25">
    <cfRule type="containsText" dxfId="11" priority="23" operator="containsText" text="R">
      <formula>NOT(ISERROR(SEARCH("R",M22)))</formula>
    </cfRule>
  </conditionalFormatting>
  <conditionalFormatting sqref="M22:M25">
    <cfRule type="containsText" dxfId="10" priority="22" operator="containsText" text="P">
      <formula>NOT(ISERROR(SEARCH("P",M22)))</formula>
    </cfRule>
  </conditionalFormatting>
  <conditionalFormatting sqref="N23:V25">
    <cfRule type="colorScale" priority="16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2:V22">
    <cfRule type="containsText" dxfId="9" priority="14" operator="containsText" text="S">
      <formula>NOT(ISERROR(SEARCH("S",N22)))</formula>
    </cfRule>
    <cfRule type="containsText" dxfId="8" priority="15" operator="containsText" text="H">
      <formula>NOT(ISERROR(SEARCH("H",N22)))</formula>
    </cfRule>
  </conditionalFormatting>
  <conditionalFormatting sqref="N22:V22">
    <cfRule type="containsText" dxfId="7" priority="13" operator="containsText" text="D">
      <formula>NOT(ISERROR(SEARCH("D",N22)))</formula>
    </cfRule>
  </conditionalFormatting>
  <conditionalFormatting sqref="N22:V22">
    <cfRule type="containsText" dxfId="6" priority="12" operator="containsText" text="R">
      <formula>NOT(ISERROR(SEARCH("R",N22)))</formula>
    </cfRule>
  </conditionalFormatting>
  <conditionalFormatting sqref="N22:V22">
    <cfRule type="containsText" dxfId="5" priority="11" operator="containsText" text="P">
      <formula>NOT(ISERROR(SEARCH("P",N22)))</formula>
    </cfRule>
  </conditionalFormatting>
  <conditionalFormatting sqref="N32:V32">
    <cfRule type="containsText" dxfId="4" priority="4" operator="containsText" text="S">
      <formula>NOT(ISERROR(SEARCH("S",N32)))</formula>
    </cfRule>
    <cfRule type="containsText" dxfId="3" priority="5" operator="containsText" text="H">
      <formula>NOT(ISERROR(SEARCH("H",N32)))</formula>
    </cfRule>
  </conditionalFormatting>
  <conditionalFormatting sqref="N32:V32">
    <cfRule type="containsText" dxfId="2" priority="3" operator="containsText" text="D">
      <formula>NOT(ISERROR(SEARCH("D",N32)))</formula>
    </cfRule>
  </conditionalFormatting>
  <conditionalFormatting sqref="N32:V32">
    <cfRule type="containsText" dxfId="1" priority="2" operator="containsText" text="R">
      <formula>NOT(ISERROR(SEARCH("R",N32)))</formula>
    </cfRule>
  </conditionalFormatting>
  <conditionalFormatting sqref="N32:V32">
    <cfRule type="containsText" dxfId="0" priority="1" operator="containsText" text="P">
      <formula>NOT(ISERROR(SEARCH("P",N32)))</formula>
    </cfRule>
  </conditionalFormatting>
  <pageMargins left="0.25" right="0.25" top="0.75" bottom="0.75" header="0.3" footer="0.3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54"/>
  <sheetViews>
    <sheetView workbookViewId="0">
      <selection activeCell="K9" sqref="K9"/>
    </sheetView>
  </sheetViews>
  <sheetFormatPr baseColWidth="10" defaultColWidth="8.83203125" defaultRowHeight="16"/>
  <cols>
    <col min="14" max="24" width="4" style="31" customWidth="1"/>
  </cols>
  <sheetData>
    <row r="1" spans="1:24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6" type="noConversion"/>
  <conditionalFormatting sqref="O2:X31">
    <cfRule type="containsText" dxfId="586" priority="5" operator="containsText" text="S">
      <formula>NOT(ISERROR(SEARCH("S",O2)))</formula>
    </cfRule>
    <cfRule type="containsText" dxfId="585" priority="6" operator="containsText" text="H">
      <formula>NOT(ISERROR(SEARCH("H",O2)))</formula>
    </cfRule>
  </conditionalFormatting>
  <conditionalFormatting sqref="O35:X54">
    <cfRule type="containsText" dxfId="584" priority="3" operator="containsText" text="S">
      <formula>NOT(ISERROR(SEARCH("S",O35)))</formula>
    </cfRule>
    <cfRule type="containsText" dxfId="583" priority="4" operator="containsText" text="H">
      <formula>NOT(ISERROR(SEARCH("H",O35)))</formula>
    </cfRule>
  </conditionalFormatting>
  <conditionalFormatting sqref="O34:X34">
    <cfRule type="containsText" dxfId="582" priority="1" operator="containsText" text="S">
      <formula>NOT(ISERROR(SEARCH("S",O34)))</formula>
    </cfRule>
    <cfRule type="containsText" dxfId="581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54"/>
  <sheetViews>
    <sheetView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54"/>
  <sheetViews>
    <sheetView topLeftCell="A31" workbookViewId="0">
      <selection activeCell="K9" sqref="K9"/>
    </sheetView>
  </sheetViews>
  <sheetFormatPr baseColWidth="10" defaultColWidth="8.83203125" defaultRowHeight="16"/>
  <cols>
    <col min="12" max="12" width="4.83203125" customWidth="1"/>
    <col min="13" max="13" width="4.6640625" customWidth="1"/>
    <col min="14" max="24" width="4" style="31" customWidth="1"/>
  </cols>
  <sheetData>
    <row r="1" spans="1:24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6" type="noConversion"/>
  <conditionalFormatting sqref="O2:X31">
    <cfRule type="containsText" dxfId="580" priority="16" operator="containsText" text="S">
      <formula>NOT(ISERROR(SEARCH("S",O2)))</formula>
    </cfRule>
    <cfRule type="containsText" dxfId="579" priority="17" operator="containsText" text="H">
      <formula>NOT(ISERROR(SEARCH("H",O2)))</formula>
    </cfRule>
  </conditionalFormatting>
  <conditionalFormatting sqref="O2:X31">
    <cfRule type="containsText" dxfId="578" priority="13" operator="containsText" text="D">
      <formula>NOT(ISERROR(SEARCH("D",O2)))</formula>
    </cfRule>
  </conditionalFormatting>
  <conditionalFormatting sqref="O34:X54">
    <cfRule type="containsText" dxfId="577" priority="2" operator="containsText" text="S">
      <formula>NOT(ISERROR(SEARCH("S",O34)))</formula>
    </cfRule>
    <cfRule type="containsText" dxfId="576" priority="3" operator="containsText" text="H">
      <formula>NOT(ISERROR(SEARCH("H",O34)))</formula>
    </cfRule>
  </conditionalFormatting>
  <conditionalFormatting sqref="O34:X54">
    <cfRule type="containsText" dxfId="575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workbookViewId="0">
      <selection activeCell="K9" sqref="K9"/>
    </sheetView>
  </sheetViews>
  <sheetFormatPr baseColWidth="10" defaultColWidth="8.83203125" defaultRowHeight="16"/>
  <sheetData>
    <row r="1" spans="1:11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54"/>
  <sheetViews>
    <sheetView topLeftCell="A16" workbookViewId="0">
      <selection activeCell="K9" sqref="K9"/>
    </sheetView>
  </sheetViews>
  <sheetFormatPr baseColWidth="10" defaultColWidth="8.83203125" defaultRowHeight="16"/>
  <cols>
    <col min="12" max="12" width="4.83203125" customWidth="1"/>
    <col min="13" max="13" width="4.6640625" customWidth="1"/>
    <col min="14" max="24" width="4" style="31" customWidth="1"/>
  </cols>
  <sheetData>
    <row r="1" spans="1:24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6" type="noConversion"/>
  <conditionalFormatting sqref="O2:X31">
    <cfRule type="containsText" dxfId="574" priority="14" operator="containsText" text="S">
      <formula>NOT(ISERROR(SEARCH("S",O2)))</formula>
    </cfRule>
    <cfRule type="containsText" dxfId="573" priority="15" operator="containsText" text="H">
      <formula>NOT(ISERROR(SEARCH("H",O2)))</formula>
    </cfRule>
  </conditionalFormatting>
  <conditionalFormatting sqref="O2:X31">
    <cfRule type="containsText" dxfId="572" priority="13" operator="containsText" text="D">
      <formula>NOT(ISERROR(SEARCH("D",O2)))</formula>
    </cfRule>
  </conditionalFormatting>
  <conditionalFormatting sqref="O2:X31">
    <cfRule type="containsText" dxfId="571" priority="9" operator="containsText" text="R">
      <formula>NOT(ISERROR(SEARCH("R",O2)))</formula>
    </cfRule>
  </conditionalFormatting>
  <conditionalFormatting sqref="O34:X54">
    <cfRule type="containsText" dxfId="570" priority="3" operator="containsText" text="S">
      <formula>NOT(ISERROR(SEARCH("S",O34)))</formula>
    </cfRule>
    <cfRule type="containsText" dxfId="569" priority="4" operator="containsText" text="H">
      <formula>NOT(ISERROR(SEARCH("H",O34)))</formula>
    </cfRule>
  </conditionalFormatting>
  <conditionalFormatting sqref="O34:X54">
    <cfRule type="containsText" dxfId="568" priority="2" operator="containsText" text="D">
      <formula>NOT(ISERROR(SEARCH("D",O34)))</formula>
    </cfRule>
  </conditionalFormatting>
  <conditionalFormatting sqref="O34:X54">
    <cfRule type="containsText" dxfId="567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Strategy Summary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2019-05-06T11:22:41Z</cp:lastPrinted>
  <dcterms:created xsi:type="dcterms:W3CDTF">2015-03-11T15:17:04Z</dcterms:created>
  <dcterms:modified xsi:type="dcterms:W3CDTF">2019-08-23T05:08:03Z</dcterms:modified>
</cp:coreProperties>
</file>